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955" yWindow="-15" windowWidth="6000" windowHeight="6195" tabRatio="589" firstSheet="2" activeTab="9"/>
  </bookViews>
  <sheets>
    <sheet name="Salle" sheetId="1" r:id="rId1"/>
    <sheet name="Federal" sheetId="4" r:id="rId2"/>
    <sheet name="FITA" sheetId="2" r:id="rId3"/>
    <sheet name="Field" sheetId="3" r:id="rId4"/>
    <sheet name="Beursault" sheetId="5" r:id="rId5"/>
    <sheet name="3D" sheetId="6" r:id="rId6"/>
    <sheet name="Nature" sheetId="10" r:id="rId7"/>
    <sheet name="RecordsH" sheetId="7" r:id="rId8"/>
    <sheet name="RecordsF" sheetId="8" r:id="rId9"/>
    <sheet name="Palmarés" sheetId="9" r:id="rId10"/>
  </sheets>
  <definedNames>
    <definedName name="_xlnm.Print_Titles" localSheetId="0">Salle!#REF!</definedName>
    <definedName name="_xlnm.Print_Area" localSheetId="5">'3D'!$A$1:$AZ$76</definedName>
    <definedName name="_xlnm.Print_Area" localSheetId="4">Beursault!$A$1:$AP$78</definedName>
    <definedName name="_xlnm.Print_Area" localSheetId="1">Federal!$A$1:$AK$93</definedName>
    <definedName name="_xlnm.Print_Area" localSheetId="3">Field!$A$1:$BC$66</definedName>
    <definedName name="_xlnm.Print_Area" localSheetId="2">FITA!$A$1:$BB$64</definedName>
    <definedName name="_xlnm.Print_Area" localSheetId="9">Palmarés!$A$1:$I$90</definedName>
    <definedName name="_xlnm.Print_Area" localSheetId="8">RecordsF!$A$1:$M$26</definedName>
    <definedName name="_xlnm.Print_Area" localSheetId="7">RecordsH!$A$1:$P$32</definedName>
    <definedName name="_xlnm.Print_Area" localSheetId="0">Salle!$A$1:$AX$102</definedName>
  </definedNames>
  <calcPr calcId="145621"/>
</workbook>
</file>

<file path=xl/calcChain.xml><?xml version="1.0" encoding="utf-8"?>
<calcChain xmlns="http://schemas.openxmlformats.org/spreadsheetml/2006/main">
  <c r="AR44" i="2" l="1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43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10" i="2"/>
  <c r="AR9" i="2"/>
  <c r="AR42" i="2"/>
  <c r="AO43" i="6" l="1"/>
  <c r="AN43" i="6"/>
  <c r="AS41" i="2" l="1"/>
  <c r="AS42" i="2"/>
  <c r="AQ33" i="3" l="1"/>
  <c r="Z44" i="4"/>
  <c r="Z45" i="4"/>
  <c r="AJ85" i="4" l="1"/>
  <c r="AI85" i="4"/>
  <c r="AH85" i="4"/>
  <c r="AG85" i="4"/>
  <c r="AF85" i="4"/>
  <c r="AD85" i="4"/>
  <c r="AC85" i="4"/>
  <c r="AB85" i="4"/>
  <c r="Z85" i="4"/>
  <c r="AA85" i="4" s="1"/>
  <c r="AG45" i="4"/>
  <c r="AJ43" i="4"/>
  <c r="AI43" i="4"/>
  <c r="AH43" i="4"/>
  <c r="AG43" i="4"/>
  <c r="AF43" i="4"/>
  <c r="AD43" i="4"/>
  <c r="AC43" i="4"/>
  <c r="AB43" i="4"/>
  <c r="AE43" i="4" s="1"/>
  <c r="Z43" i="4"/>
  <c r="Z23" i="4"/>
  <c r="AE85" i="4" l="1"/>
  <c r="AH59" i="5"/>
  <c r="AG59" i="5"/>
  <c r="AI59" i="5" s="1"/>
  <c r="AJ59" i="5" l="1"/>
  <c r="BB34" i="2"/>
  <c r="BA34" i="2"/>
  <c r="BA16" i="2"/>
  <c r="AZ34" i="2"/>
  <c r="AY34" i="2"/>
  <c r="AX34" i="2"/>
  <c r="AW34" i="2"/>
  <c r="AU34" i="2"/>
  <c r="AT34" i="2"/>
  <c r="AS34" i="2"/>
  <c r="AQ34" i="2"/>
  <c r="AV34" i="2" l="1"/>
  <c r="AT12" i="6"/>
  <c r="AQ41" i="2" l="1"/>
  <c r="AQ42" i="2"/>
  <c r="AJ54" i="4" l="1"/>
  <c r="AI54" i="4"/>
  <c r="AH54" i="4"/>
  <c r="AG54" i="4"/>
  <c r="AH74" i="4"/>
  <c r="AF54" i="4"/>
  <c r="AD54" i="4"/>
  <c r="AC54" i="4"/>
  <c r="AB54" i="4"/>
  <c r="Z54" i="4"/>
  <c r="AA54" i="4" s="1"/>
  <c r="AG23" i="4"/>
  <c r="AF23" i="4"/>
  <c r="AJ26" i="4"/>
  <c r="AI26" i="4"/>
  <c r="AH26" i="4"/>
  <c r="AD26" i="4"/>
  <c r="AC26" i="4"/>
  <c r="AB26" i="4"/>
  <c r="AE26" i="4" s="1"/>
  <c r="AA26" i="4"/>
  <c r="AJ11" i="4"/>
  <c r="AI11" i="4"/>
  <c r="AH11" i="4"/>
  <c r="AG11" i="4"/>
  <c r="AF11" i="4"/>
  <c r="AD11" i="4"/>
  <c r="AC11" i="4"/>
  <c r="AB11" i="4"/>
  <c r="Z11" i="4"/>
  <c r="AA11" i="4" s="1"/>
  <c r="AE54" i="4" l="1"/>
  <c r="AE11" i="4"/>
  <c r="AJ56" i="4"/>
  <c r="AI56" i="4"/>
  <c r="AH56" i="4"/>
  <c r="AG56" i="4"/>
  <c r="AF56" i="4"/>
  <c r="AD56" i="4"/>
  <c r="AC56" i="4"/>
  <c r="AB56" i="4"/>
  <c r="Z56" i="4"/>
  <c r="AA56" i="4" s="1"/>
  <c r="AE56" i="4" l="1"/>
  <c r="AX19" i="2"/>
  <c r="AW19" i="2"/>
  <c r="AW25" i="2"/>
  <c r="AX29" i="3" l="1"/>
  <c r="AW29" i="3"/>
  <c r="AW19" i="3"/>
  <c r="AY49" i="6" l="1"/>
  <c r="AX49" i="6"/>
  <c r="AW49" i="6"/>
  <c r="AV49" i="6"/>
  <c r="AU49" i="6"/>
  <c r="AT49" i="6"/>
  <c r="AR49" i="6"/>
  <c r="AP49" i="6"/>
  <c r="AN49" i="6"/>
  <c r="AQ49" i="6" l="1"/>
  <c r="AO49" i="6"/>
  <c r="AS49" i="6"/>
  <c r="AX55" i="1"/>
  <c r="AW55" i="1"/>
  <c r="AV55" i="1"/>
  <c r="AU55" i="1"/>
  <c r="AS55" i="1"/>
  <c r="AR55" i="1"/>
  <c r="AQ55" i="1"/>
  <c r="AO55" i="1"/>
  <c r="AP55" i="1" s="1"/>
  <c r="AT55" i="1" l="1"/>
  <c r="AS70" i="1"/>
  <c r="AR70" i="1"/>
  <c r="AQ70" i="1"/>
  <c r="AO70" i="1"/>
  <c r="AP70" i="1" s="1"/>
  <c r="AX71" i="1"/>
  <c r="AX70" i="1"/>
  <c r="AW70" i="1"/>
  <c r="AT70" i="1" l="1"/>
  <c r="AV21" i="1"/>
  <c r="AU21" i="1"/>
  <c r="AX34" i="1"/>
  <c r="AW34" i="1"/>
  <c r="AS34" i="1"/>
  <c r="AR34" i="1"/>
  <c r="AQ34" i="1"/>
  <c r="AO34" i="1"/>
  <c r="AP34" i="1" s="1"/>
  <c r="AX24" i="1"/>
  <c r="AS24" i="1"/>
  <c r="AR24" i="1"/>
  <c r="AQ24" i="1"/>
  <c r="AO24" i="1"/>
  <c r="AP24" i="1" s="1"/>
  <c r="AT24" i="1" l="1"/>
  <c r="AT34" i="1"/>
  <c r="AX61" i="1"/>
  <c r="AW61" i="1"/>
  <c r="AV61" i="1"/>
  <c r="AS61" i="1"/>
  <c r="AR61" i="1"/>
  <c r="AQ61" i="1"/>
  <c r="AO61" i="1"/>
  <c r="AP61" i="1" s="1"/>
  <c r="AT61" i="1" l="1"/>
  <c r="AX78" i="1"/>
  <c r="AW78" i="1"/>
  <c r="AS78" i="1"/>
  <c r="AR78" i="1"/>
  <c r="AQ78" i="1"/>
  <c r="AO78" i="1"/>
  <c r="AP78" i="1" s="1"/>
  <c r="AT78" i="1" l="1"/>
  <c r="AK62" i="10"/>
  <c r="AJ62" i="10"/>
  <c r="AI62" i="10"/>
  <c r="AH62" i="10"/>
  <c r="AG62" i="10"/>
  <c r="AF62" i="10"/>
  <c r="AK61" i="10"/>
  <c r="AJ61" i="10"/>
  <c r="AI61" i="10"/>
  <c r="AH61" i="10"/>
  <c r="AG61" i="10"/>
  <c r="AF61" i="10"/>
  <c r="AK58" i="10"/>
  <c r="AJ58" i="10"/>
  <c r="AI58" i="10"/>
  <c r="AH58" i="10"/>
  <c r="AG58" i="10"/>
  <c r="AF58" i="10"/>
  <c r="AK57" i="10"/>
  <c r="AJ57" i="10"/>
  <c r="AI57" i="10"/>
  <c r="AH57" i="10"/>
  <c r="AG57" i="10"/>
  <c r="AF57" i="10"/>
  <c r="AK55" i="10"/>
  <c r="AJ55" i="10"/>
  <c r="AI55" i="10"/>
  <c r="AH55" i="10"/>
  <c r="AG55" i="10"/>
  <c r="AF55" i="10"/>
  <c r="AK54" i="10"/>
  <c r="AJ54" i="10"/>
  <c r="AI54" i="10"/>
  <c r="AH54" i="10"/>
  <c r="AG54" i="10"/>
  <c r="AF54" i="10"/>
  <c r="AK51" i="10"/>
  <c r="AJ51" i="10"/>
  <c r="AI51" i="10"/>
  <c r="AH51" i="10"/>
  <c r="AG51" i="10"/>
  <c r="AF51" i="10"/>
  <c r="AK48" i="10"/>
  <c r="AJ48" i="10"/>
  <c r="AI48" i="10"/>
  <c r="AH48" i="10"/>
  <c r="AG48" i="10"/>
  <c r="AF48" i="10"/>
  <c r="AK45" i="10"/>
  <c r="AJ45" i="10"/>
  <c r="AI45" i="10"/>
  <c r="AH45" i="10"/>
  <c r="AG45" i="10"/>
  <c r="AF45" i="10"/>
  <c r="AK44" i="10"/>
  <c r="AJ44" i="10"/>
  <c r="AI44" i="10"/>
  <c r="AH44" i="10"/>
  <c r="AG44" i="10"/>
  <c r="AF44" i="10"/>
  <c r="AK41" i="10"/>
  <c r="AJ41" i="10"/>
  <c r="AI41" i="10"/>
  <c r="AH41" i="10"/>
  <c r="AG41" i="10"/>
  <c r="AF41" i="10"/>
  <c r="AK38" i="10"/>
  <c r="AJ38" i="10"/>
  <c r="AI38" i="10"/>
  <c r="AH38" i="10"/>
  <c r="AG38" i="10"/>
  <c r="AF38" i="10"/>
  <c r="AK37" i="10"/>
  <c r="AJ37" i="10"/>
  <c r="AI37" i="10"/>
  <c r="AH37" i="10"/>
  <c r="AG37" i="10"/>
  <c r="AF37" i="10"/>
  <c r="AK34" i="10"/>
  <c r="AJ34" i="10"/>
  <c r="AI34" i="10"/>
  <c r="AH34" i="10"/>
  <c r="AG34" i="10"/>
  <c r="AF34" i="10"/>
  <c r="AK33" i="10"/>
  <c r="AJ33" i="10"/>
  <c r="AI33" i="10"/>
  <c r="AH33" i="10"/>
  <c r="AG33" i="10"/>
  <c r="AF33" i="10"/>
  <c r="AK30" i="10"/>
  <c r="AJ30" i="10"/>
  <c r="AI30" i="10"/>
  <c r="AH30" i="10"/>
  <c r="AG30" i="10"/>
  <c r="AF30" i="10"/>
  <c r="AK26" i="10"/>
  <c r="AJ26" i="10"/>
  <c r="AI26" i="10"/>
  <c r="AK25" i="10"/>
  <c r="AJ25" i="10"/>
  <c r="AI25" i="10"/>
  <c r="AH25" i="10"/>
  <c r="AG25" i="10"/>
  <c r="AF25" i="10"/>
  <c r="AK22" i="10"/>
  <c r="AJ22" i="10"/>
  <c r="AI22" i="10"/>
  <c r="AH22" i="10"/>
  <c r="AG22" i="10"/>
  <c r="AF22" i="10"/>
  <c r="AK19" i="10"/>
  <c r="AJ19" i="10"/>
  <c r="AI19" i="10"/>
  <c r="AH19" i="10"/>
  <c r="AG19" i="10"/>
  <c r="AF19" i="10"/>
  <c r="AH15" i="10"/>
  <c r="AG15" i="10"/>
  <c r="AF15" i="10"/>
  <c r="AH13" i="10"/>
  <c r="AG13" i="10"/>
  <c r="AF13" i="10"/>
  <c r="AH12" i="10"/>
  <c r="AG12" i="10"/>
  <c r="AF12" i="10"/>
  <c r="AH10" i="10"/>
  <c r="AG10" i="10"/>
  <c r="AF10" i="10"/>
  <c r="AH8" i="10"/>
  <c r="AG8" i="10"/>
  <c r="AF8" i="10"/>
  <c r="AY68" i="6"/>
  <c r="AX68" i="6"/>
  <c r="AW68" i="6"/>
  <c r="AV68" i="6"/>
  <c r="AU68" i="6"/>
  <c r="AT68" i="6"/>
  <c r="AY63" i="6"/>
  <c r="AY61" i="6"/>
  <c r="AX61" i="6"/>
  <c r="AW61" i="6"/>
  <c r="AV61" i="6"/>
  <c r="AU61" i="6"/>
  <c r="AT61" i="6"/>
  <c r="AY57" i="6"/>
  <c r="AX57" i="6"/>
  <c r="AW57" i="6"/>
  <c r="AY54" i="6"/>
  <c r="AX54" i="6"/>
  <c r="AW54" i="6"/>
  <c r="AV54" i="6"/>
  <c r="AU54" i="6"/>
  <c r="AT54" i="6"/>
  <c r="AY53" i="6"/>
  <c r="AY50" i="6"/>
  <c r="AX50" i="6"/>
  <c r="AW50" i="6"/>
  <c r="AY48" i="6"/>
  <c r="AX48" i="6"/>
  <c r="AW48" i="6"/>
  <c r="AY47" i="6"/>
  <c r="AX47" i="6"/>
  <c r="AW47" i="6"/>
  <c r="AY44" i="6"/>
  <c r="AX44" i="6"/>
  <c r="AY43" i="6"/>
  <c r="AX43" i="6"/>
  <c r="AW43" i="6"/>
  <c r="AV43" i="6"/>
  <c r="AU43" i="6"/>
  <c r="AT43" i="6"/>
  <c r="AY40" i="6"/>
  <c r="AX40" i="6"/>
  <c r="AW40" i="6"/>
  <c r="AV40" i="6"/>
  <c r="AU40" i="6"/>
  <c r="AT40" i="6"/>
  <c r="AY39" i="6"/>
  <c r="AX39" i="6"/>
  <c r="AW39" i="6"/>
  <c r="AV39" i="6"/>
  <c r="AU39" i="6"/>
  <c r="AT39" i="6"/>
  <c r="AY36" i="6"/>
  <c r="AX36" i="6"/>
  <c r="AW36" i="6"/>
  <c r="AV36" i="6"/>
  <c r="AU36" i="6"/>
  <c r="AT36" i="6"/>
  <c r="AY35" i="6"/>
  <c r="AX35" i="6"/>
  <c r="AW35" i="6"/>
  <c r="AV35" i="6"/>
  <c r="AU35" i="6"/>
  <c r="AT35" i="6"/>
  <c r="AY32" i="6"/>
  <c r="AX32" i="6"/>
  <c r="AW32" i="6"/>
  <c r="AY31" i="6"/>
  <c r="AX31" i="6"/>
  <c r="AW31" i="6"/>
  <c r="AV31" i="6"/>
  <c r="AU31" i="6"/>
  <c r="AT31" i="6"/>
  <c r="AY28" i="6"/>
  <c r="AX28" i="6"/>
  <c r="AW28" i="6"/>
  <c r="AV28" i="6"/>
  <c r="AY24" i="6"/>
  <c r="AX24" i="6"/>
  <c r="AW24" i="6"/>
  <c r="AV24" i="6"/>
  <c r="AU24" i="6"/>
  <c r="AT24" i="6"/>
  <c r="AY23" i="6"/>
  <c r="AX23" i="6"/>
  <c r="AW23" i="6"/>
  <c r="AV23" i="6"/>
  <c r="AU23" i="6"/>
  <c r="AT23" i="6"/>
  <c r="AY20" i="6"/>
  <c r="AX20" i="6"/>
  <c r="AW20" i="6"/>
  <c r="AV20" i="6"/>
  <c r="AU20" i="6"/>
  <c r="AT20" i="6"/>
  <c r="AY18" i="6"/>
  <c r="AX18" i="6"/>
  <c r="AW18" i="6"/>
  <c r="AV18" i="6"/>
  <c r="AU18" i="6"/>
  <c r="AT18" i="6"/>
  <c r="AY15" i="6"/>
  <c r="AX15" i="6"/>
  <c r="AW15" i="6"/>
  <c r="AV15" i="6"/>
  <c r="AU15" i="6"/>
  <c r="AT15" i="6"/>
  <c r="AY13" i="6"/>
  <c r="AX13" i="6"/>
  <c r="AW13" i="6"/>
  <c r="AV13" i="6"/>
  <c r="AU13" i="6"/>
  <c r="AT13" i="6"/>
  <c r="AY12" i="6"/>
  <c r="AX12" i="6"/>
  <c r="AW12" i="6"/>
  <c r="AV12" i="6"/>
  <c r="AU12" i="6"/>
  <c r="AY10" i="6"/>
  <c r="AX10" i="6"/>
  <c r="AW10" i="6"/>
  <c r="AV10" i="6"/>
  <c r="AU10" i="6"/>
  <c r="AT10" i="6"/>
  <c r="AY8" i="6"/>
  <c r="AX8" i="6"/>
  <c r="AW8" i="6"/>
  <c r="AV8" i="6"/>
  <c r="AU8" i="6"/>
  <c r="AT8" i="6"/>
  <c r="BB65" i="3"/>
  <c r="BA65" i="3"/>
  <c r="AZ65" i="3"/>
  <c r="AY65" i="3"/>
  <c r="AX65" i="3"/>
  <c r="AW65" i="3"/>
  <c r="BB64" i="3"/>
  <c r="BA64" i="3"/>
  <c r="AZ64" i="3"/>
  <c r="AY64" i="3"/>
  <c r="AX64" i="3"/>
  <c r="AW64" i="3"/>
  <c r="BB63" i="3"/>
  <c r="BA63" i="3"/>
  <c r="AZ63" i="3"/>
  <c r="AY63" i="3"/>
  <c r="AX63" i="3"/>
  <c r="AW63" i="3"/>
  <c r="BB62" i="3"/>
  <c r="BA62" i="3"/>
  <c r="AZ62" i="3"/>
  <c r="BB59" i="3"/>
  <c r="BA59" i="3"/>
  <c r="AZ59" i="3"/>
  <c r="AY59" i="3"/>
  <c r="AX59" i="3"/>
  <c r="AW59" i="3"/>
  <c r="BB58" i="3"/>
  <c r="BA58" i="3"/>
  <c r="AZ58" i="3"/>
  <c r="BB52" i="3"/>
  <c r="BA52" i="3"/>
  <c r="AZ52" i="3"/>
  <c r="AY52" i="3"/>
  <c r="BB49" i="3"/>
  <c r="BA49" i="3"/>
  <c r="BB46" i="3"/>
  <c r="BA46" i="3"/>
  <c r="AZ46" i="3"/>
  <c r="AX43" i="3"/>
  <c r="AW43" i="3"/>
  <c r="AX42" i="3"/>
  <c r="AW42" i="3"/>
  <c r="AX41" i="3"/>
  <c r="AW41" i="3"/>
  <c r="BB37" i="3"/>
  <c r="BB36" i="3"/>
  <c r="BA36" i="3"/>
  <c r="AZ36" i="3"/>
  <c r="AY36" i="3"/>
  <c r="AX36" i="3"/>
  <c r="AW36" i="3"/>
  <c r="BB34" i="3"/>
  <c r="BB26" i="3"/>
  <c r="BA26" i="3"/>
  <c r="AZ26" i="3"/>
  <c r="AY26" i="3"/>
  <c r="AX26" i="3"/>
  <c r="BB25" i="3"/>
  <c r="BA25" i="3"/>
  <c r="AZ25" i="3"/>
  <c r="AY25" i="3"/>
  <c r="AX25" i="3"/>
  <c r="AW25" i="3"/>
  <c r="BA24" i="3"/>
  <c r="AZ24" i="3"/>
  <c r="BB23" i="3"/>
  <c r="BA23" i="3"/>
  <c r="AZ23" i="3"/>
  <c r="AY23" i="3"/>
  <c r="AX23" i="3"/>
  <c r="AW23" i="3"/>
  <c r="BB20" i="3"/>
  <c r="BA20" i="3"/>
  <c r="AZ20" i="3"/>
  <c r="AY20" i="3"/>
  <c r="AX20" i="3"/>
  <c r="AW20" i="3"/>
  <c r="BB19" i="3"/>
  <c r="BA19" i="3"/>
  <c r="AZ19" i="3"/>
  <c r="AY19" i="3"/>
  <c r="AX19" i="3"/>
  <c r="AZ16" i="3"/>
  <c r="AY16" i="3"/>
  <c r="AZ13" i="3"/>
  <c r="AY13" i="3"/>
  <c r="AX13" i="3"/>
  <c r="AW13" i="3"/>
  <c r="AZ12" i="3"/>
  <c r="AZ9" i="3"/>
  <c r="AY9" i="3"/>
  <c r="AX9" i="3"/>
  <c r="AW9" i="3"/>
  <c r="AZ8" i="3"/>
  <c r="AY8" i="3"/>
  <c r="AX8" i="3"/>
  <c r="AW8" i="3"/>
  <c r="BB57" i="2"/>
  <c r="BA57" i="2"/>
  <c r="AZ57" i="2"/>
  <c r="AY57" i="2"/>
  <c r="AX57" i="2"/>
  <c r="AW57" i="2"/>
  <c r="BB56" i="2"/>
  <c r="BA56" i="2"/>
  <c r="AZ56" i="2"/>
  <c r="BB55" i="2"/>
  <c r="BA55" i="2"/>
  <c r="BB52" i="2"/>
  <c r="BA52" i="2"/>
  <c r="AZ52" i="2"/>
  <c r="AY52" i="2"/>
  <c r="AX52" i="2"/>
  <c r="AW52" i="2"/>
  <c r="BB51" i="2"/>
  <c r="BA51" i="2"/>
  <c r="AZ51" i="2"/>
  <c r="AY51" i="2"/>
  <c r="BB47" i="2"/>
  <c r="BA47" i="2"/>
  <c r="AZ47" i="2"/>
  <c r="AY47" i="2"/>
  <c r="AX47" i="2"/>
  <c r="AW47" i="2"/>
  <c r="BB46" i="2"/>
  <c r="BA46" i="2"/>
  <c r="AZ46" i="2"/>
  <c r="AY46" i="2"/>
  <c r="AX46" i="2"/>
  <c r="AW46" i="2"/>
  <c r="BB43" i="2"/>
  <c r="BA43" i="2"/>
  <c r="AZ43" i="2"/>
  <c r="AY43" i="2"/>
  <c r="AX43" i="2"/>
  <c r="AW43" i="2"/>
  <c r="BB42" i="2"/>
  <c r="BA42" i="2"/>
  <c r="AZ42" i="2"/>
  <c r="BB41" i="2"/>
  <c r="BA41" i="2"/>
  <c r="AZ41" i="2"/>
  <c r="BB39" i="2"/>
  <c r="BA39" i="2"/>
  <c r="AZ39" i="2"/>
  <c r="AY39" i="2"/>
  <c r="AX39" i="2"/>
  <c r="AW39" i="2"/>
  <c r="BB38" i="2"/>
  <c r="BA38" i="2"/>
  <c r="AZ38" i="2"/>
  <c r="AY38" i="2"/>
  <c r="AX38" i="2"/>
  <c r="AW38" i="2"/>
  <c r="BB35" i="2"/>
  <c r="BB33" i="2"/>
  <c r="BA33" i="2"/>
  <c r="AZ33" i="2"/>
  <c r="BB30" i="2"/>
  <c r="BA30" i="2"/>
  <c r="AZ30" i="2"/>
  <c r="AY30" i="2"/>
  <c r="AX30" i="2"/>
  <c r="AW30" i="2"/>
  <c r="BB29" i="2"/>
  <c r="BB25" i="2"/>
  <c r="BA25" i="2"/>
  <c r="AZ25" i="2"/>
  <c r="AY25" i="2"/>
  <c r="AX25" i="2"/>
  <c r="BB24" i="2"/>
  <c r="BA24" i="2"/>
  <c r="AZ24" i="2"/>
  <c r="AY24" i="2"/>
  <c r="BB21" i="2"/>
  <c r="BA21" i="2"/>
  <c r="AZ21" i="2"/>
  <c r="AY21" i="2"/>
  <c r="AX21" i="2"/>
  <c r="AW21" i="2"/>
  <c r="BB20" i="2"/>
  <c r="BA20" i="2"/>
  <c r="AZ20" i="2"/>
  <c r="AY20" i="2"/>
  <c r="AX20" i="2"/>
  <c r="AW20" i="2"/>
  <c r="BB19" i="2"/>
  <c r="BA19" i="2"/>
  <c r="AZ19" i="2"/>
  <c r="AY19" i="2"/>
  <c r="BB16" i="2"/>
  <c r="AZ16" i="2"/>
  <c r="BB13" i="2"/>
  <c r="BA13" i="2"/>
  <c r="AZ13" i="2"/>
  <c r="AY13" i="2"/>
  <c r="BB10" i="2"/>
  <c r="BA10" i="2"/>
  <c r="AZ10" i="2"/>
  <c r="AY10" i="2"/>
  <c r="AX10" i="2"/>
  <c r="AW10" i="2"/>
  <c r="BB9" i="2"/>
  <c r="BA9" i="2"/>
  <c r="AZ9" i="2"/>
  <c r="AY9" i="2"/>
  <c r="AX9" i="2"/>
  <c r="AW9" i="2"/>
  <c r="AJ88" i="4"/>
  <c r="AI88" i="4"/>
  <c r="AH88" i="4"/>
  <c r="AJ87" i="4"/>
  <c r="AI87" i="4"/>
  <c r="AH87" i="4"/>
  <c r="AG87" i="4"/>
  <c r="AJ86" i="4"/>
  <c r="AJ81" i="4"/>
  <c r="AI81" i="4"/>
  <c r="AJ80" i="4"/>
  <c r="AI80" i="4"/>
  <c r="AH80" i="4"/>
  <c r="AJ79" i="4"/>
  <c r="AI79" i="4"/>
  <c r="AH79" i="4"/>
  <c r="AG79" i="4"/>
  <c r="AF79" i="4"/>
  <c r="AJ78" i="4"/>
  <c r="AJ75" i="4"/>
  <c r="AI75" i="4"/>
  <c r="AH75" i="4"/>
  <c r="AG75" i="4"/>
  <c r="AF75" i="4"/>
  <c r="AJ74" i="4"/>
  <c r="AI74" i="4"/>
  <c r="AG74" i="4"/>
  <c r="AF74" i="4"/>
  <c r="AJ71" i="4"/>
  <c r="AI71" i="4"/>
  <c r="AH71" i="4"/>
  <c r="AG71" i="4"/>
  <c r="AF71" i="4"/>
  <c r="AJ70" i="4"/>
  <c r="AJ67" i="4"/>
  <c r="AI67" i="4"/>
  <c r="AH67" i="4"/>
  <c r="AJ66" i="4"/>
  <c r="AJ65" i="4"/>
  <c r="AJ62" i="4"/>
  <c r="AI62" i="4"/>
  <c r="AJ61" i="4"/>
  <c r="AI61" i="4"/>
  <c r="AH61" i="4"/>
  <c r="AJ58" i="4"/>
  <c r="AJ53" i="4"/>
  <c r="AI53" i="4"/>
  <c r="AJ50" i="4"/>
  <c r="AI50" i="4"/>
  <c r="AH50" i="4"/>
  <c r="AJ47" i="4"/>
  <c r="AI47" i="4"/>
  <c r="AH47" i="4"/>
  <c r="AJ46" i="4"/>
  <c r="AI46" i="4"/>
  <c r="AH46" i="4"/>
  <c r="AG46" i="4"/>
  <c r="AF46" i="4"/>
  <c r="AJ45" i="4"/>
  <c r="AI45" i="4"/>
  <c r="AH45" i="4"/>
  <c r="AJ44" i="4"/>
  <c r="AI44" i="4"/>
  <c r="AH44" i="4"/>
  <c r="AG44" i="4"/>
  <c r="AJ42" i="4"/>
  <c r="AI42" i="4"/>
  <c r="AJ39" i="4"/>
  <c r="AI39" i="4"/>
  <c r="AH39" i="4"/>
  <c r="AG39" i="4"/>
  <c r="AF39" i="4"/>
  <c r="AJ38" i="4"/>
  <c r="AI38" i="4"/>
  <c r="AH38" i="4"/>
  <c r="AG38" i="4"/>
  <c r="AF38" i="4"/>
  <c r="AJ37" i="4"/>
  <c r="AI37" i="4"/>
  <c r="AH37" i="4"/>
  <c r="AG37" i="4"/>
  <c r="AF37" i="4"/>
  <c r="AJ34" i="4"/>
  <c r="AI34" i="4"/>
  <c r="AH34" i="4"/>
  <c r="AG34" i="4"/>
  <c r="AF34" i="4"/>
  <c r="AJ31" i="4"/>
  <c r="AI31" i="4"/>
  <c r="AH31" i="4"/>
  <c r="AG31" i="4"/>
  <c r="AF31" i="4"/>
  <c r="AJ30" i="4"/>
  <c r="AI30" i="4"/>
  <c r="AJ29" i="4"/>
  <c r="AI29" i="4"/>
  <c r="AH29" i="4"/>
  <c r="AG29" i="4"/>
  <c r="AF29" i="4"/>
  <c r="AJ23" i="4"/>
  <c r="AI23" i="4"/>
  <c r="AH23" i="4"/>
  <c r="AJ20" i="4"/>
  <c r="AI20" i="4"/>
  <c r="AH20" i="4"/>
  <c r="AG20" i="4"/>
  <c r="AF20" i="4"/>
  <c r="AJ19" i="4"/>
  <c r="AI19" i="4"/>
  <c r="AH19" i="4"/>
  <c r="AG19" i="4"/>
  <c r="AF19" i="4"/>
  <c r="AJ16" i="4"/>
  <c r="AI16" i="4"/>
  <c r="AH16" i="4"/>
  <c r="AG16" i="4"/>
  <c r="AJ15" i="4"/>
  <c r="AI15" i="4"/>
  <c r="AH15" i="4"/>
  <c r="AG15" i="4"/>
  <c r="AJ14" i="4"/>
  <c r="AJ8" i="4"/>
  <c r="AI8" i="4"/>
  <c r="AH8" i="4"/>
  <c r="AG8" i="4"/>
  <c r="AF8" i="4"/>
  <c r="AX98" i="1"/>
  <c r="AX97" i="1"/>
  <c r="AW97" i="1"/>
  <c r="AV97" i="1"/>
  <c r="AX95" i="1"/>
  <c r="AW95" i="1"/>
  <c r="AX92" i="1"/>
  <c r="AW92" i="1"/>
  <c r="AV92" i="1"/>
  <c r="AU92" i="1"/>
  <c r="AX91" i="1"/>
  <c r="AW91" i="1"/>
  <c r="AV91" i="1"/>
  <c r="AU91" i="1"/>
  <c r="AX88" i="1"/>
  <c r="AX87" i="1"/>
  <c r="AW87" i="1"/>
  <c r="AV87" i="1"/>
  <c r="AU87" i="1"/>
  <c r="AX86" i="1"/>
  <c r="AW86" i="1"/>
  <c r="AV86" i="1"/>
  <c r="AX85" i="1"/>
  <c r="AW85" i="1"/>
  <c r="AV85" i="1"/>
  <c r="AU85" i="1"/>
  <c r="AX84" i="1"/>
  <c r="AW84" i="1"/>
  <c r="AV84" i="1"/>
  <c r="AX83" i="1"/>
  <c r="AW83" i="1"/>
  <c r="AX82" i="1"/>
  <c r="AW82" i="1"/>
  <c r="AX79" i="1"/>
  <c r="AW79" i="1"/>
  <c r="AV79" i="1"/>
  <c r="AU79" i="1"/>
  <c r="AX75" i="1"/>
  <c r="AX69" i="1"/>
  <c r="AW69" i="1"/>
  <c r="AX66" i="1"/>
  <c r="AX65" i="1"/>
  <c r="AW65" i="1"/>
  <c r="AV65" i="1"/>
  <c r="AU65" i="1"/>
  <c r="AX62" i="1"/>
  <c r="AX60" i="1"/>
  <c r="AX54" i="1"/>
  <c r="AW54" i="1"/>
  <c r="AV54" i="1"/>
  <c r="AU54" i="1"/>
  <c r="AX51" i="1"/>
  <c r="AW51" i="1"/>
  <c r="AV51" i="1"/>
  <c r="AX50" i="1"/>
  <c r="AW50" i="1"/>
  <c r="AX49" i="1"/>
  <c r="AW49" i="1"/>
  <c r="AX46" i="1"/>
  <c r="AW46" i="1"/>
  <c r="AV46" i="1"/>
  <c r="AX45" i="1"/>
  <c r="AW45" i="1"/>
  <c r="AV45" i="1"/>
  <c r="AU45" i="1"/>
  <c r="AX44" i="1"/>
  <c r="AW44" i="1"/>
  <c r="AV44" i="1"/>
  <c r="AX43" i="1"/>
  <c r="AW43" i="1"/>
  <c r="AV43" i="1"/>
  <c r="AX42" i="1"/>
  <c r="AW42" i="1"/>
  <c r="AX41" i="1"/>
  <c r="AX38" i="1"/>
  <c r="AW38" i="1"/>
  <c r="AV38" i="1"/>
  <c r="AU38" i="1"/>
  <c r="AX35" i="1"/>
  <c r="AW35" i="1"/>
  <c r="AV35" i="1"/>
  <c r="AU35" i="1"/>
  <c r="AX31" i="1"/>
  <c r="AW31" i="1"/>
  <c r="AV31" i="1"/>
  <c r="AU31" i="1"/>
  <c r="AX28" i="1"/>
  <c r="AW28" i="1"/>
  <c r="AV28" i="1"/>
  <c r="AU28" i="1"/>
  <c r="AX26" i="1"/>
  <c r="AW26" i="1"/>
  <c r="AV26" i="1"/>
  <c r="AU26" i="1"/>
  <c r="AX23" i="1"/>
  <c r="AW23" i="1"/>
  <c r="AV23" i="1"/>
  <c r="AX21" i="1"/>
  <c r="AW21" i="1"/>
  <c r="AX20" i="1"/>
  <c r="AW20" i="1"/>
  <c r="AV20" i="1"/>
  <c r="AU20" i="1"/>
  <c r="AX18" i="1"/>
  <c r="AW18" i="1"/>
  <c r="AV18" i="1"/>
  <c r="AU18" i="1"/>
  <c r="AX16" i="1"/>
  <c r="AW16" i="1"/>
  <c r="AV16" i="1"/>
  <c r="AU16" i="1"/>
  <c r="AX15" i="1"/>
  <c r="AW15" i="1"/>
  <c r="AV15" i="1"/>
  <c r="AU15" i="1"/>
  <c r="AX13" i="1"/>
  <c r="AW13" i="1"/>
  <c r="AV13" i="1"/>
  <c r="AU13" i="1"/>
  <c r="AX11" i="1"/>
  <c r="AW11" i="1"/>
  <c r="AV11" i="1"/>
  <c r="AU11" i="1"/>
  <c r="AX9" i="1"/>
  <c r="AW9" i="1"/>
  <c r="AV9" i="1"/>
  <c r="AU9" i="1"/>
  <c r="AX8" i="1"/>
  <c r="AW8" i="1"/>
  <c r="AV8" i="1"/>
  <c r="AU8" i="1"/>
  <c r="AD44" i="4" l="1"/>
  <c r="AC44" i="4"/>
  <c r="AB44" i="4"/>
  <c r="AE44" i="4" l="1"/>
  <c r="AH67" i="5"/>
  <c r="AG67" i="5"/>
  <c r="AI67" i="5" s="1"/>
  <c r="AH38" i="5"/>
  <c r="AG38" i="5"/>
  <c r="AI38" i="5" s="1"/>
  <c r="AJ38" i="5" l="1"/>
  <c r="AJ67" i="5"/>
  <c r="AH28" i="5"/>
  <c r="AG28" i="5"/>
  <c r="AI28" i="5" l="1"/>
  <c r="AJ28" i="5" s="1"/>
  <c r="AD8" i="4"/>
  <c r="AC8" i="4"/>
  <c r="AB8" i="4"/>
  <c r="Z8" i="4"/>
  <c r="AA8" i="4" s="1"/>
  <c r="Z15" i="4"/>
  <c r="AA15" i="4" s="1"/>
  <c r="AE8" i="4" l="1"/>
  <c r="AD50" i="4"/>
  <c r="AC50" i="4"/>
  <c r="AB50" i="4"/>
  <c r="Z50" i="4"/>
  <c r="AA50" i="4" s="1"/>
  <c r="AE50" i="4" l="1"/>
  <c r="AD45" i="4"/>
  <c r="AC45" i="4"/>
  <c r="AB45" i="4"/>
  <c r="AD46" i="4"/>
  <c r="AC46" i="4"/>
  <c r="AB46" i="4"/>
  <c r="Z46" i="4"/>
  <c r="AA46" i="4" s="1"/>
  <c r="AE46" i="4" l="1"/>
  <c r="AE45" i="4"/>
  <c r="AU16" i="2"/>
  <c r="AT16" i="2"/>
  <c r="AS16" i="2"/>
  <c r="AV16" i="2" s="1"/>
  <c r="AQ16" i="2"/>
  <c r="AN48" i="6" l="1"/>
  <c r="AO48" i="6" s="1"/>
  <c r="AN57" i="6" l="1"/>
  <c r="AO57" i="6" s="1"/>
  <c r="AP57" i="6"/>
  <c r="AQ57" i="6"/>
  <c r="AR57" i="6"/>
  <c r="AS57" i="6" l="1"/>
  <c r="AH56" i="5"/>
  <c r="AG56" i="5"/>
  <c r="AI56" i="5" s="1"/>
  <c r="AJ56" i="5" l="1"/>
  <c r="AU59" i="3"/>
  <c r="AT59" i="3"/>
  <c r="AS59" i="3"/>
  <c r="AV59" i="3" s="1"/>
  <c r="J91" i="4" l="1"/>
  <c r="AD87" i="4"/>
  <c r="AC87" i="4"/>
  <c r="AB87" i="4"/>
  <c r="Z87" i="4"/>
  <c r="AA87" i="4" s="1"/>
  <c r="AE87" i="4" l="1"/>
  <c r="AH31" i="5"/>
  <c r="AG31" i="5"/>
  <c r="AH36" i="5"/>
  <c r="AG36" i="5"/>
  <c r="AI36" i="5" l="1"/>
  <c r="AJ36" i="5" s="1"/>
  <c r="AI31" i="5"/>
  <c r="AJ31" i="5" s="1"/>
  <c r="AH71" i="5"/>
  <c r="AG71" i="5"/>
  <c r="AH39" i="5"/>
  <c r="AG39" i="5"/>
  <c r="AI71" i="5" l="1"/>
  <c r="AJ71" i="5" s="1"/>
  <c r="AI39" i="5"/>
  <c r="AJ39" i="5" s="1"/>
  <c r="AU46" i="3"/>
  <c r="AT46" i="3"/>
  <c r="AS46" i="3"/>
  <c r="AQ46" i="3"/>
  <c r="AR46" i="3" s="1"/>
  <c r="AU45" i="3"/>
  <c r="AT45" i="3"/>
  <c r="AQ45" i="3"/>
  <c r="AR45" i="3" s="1"/>
  <c r="AR63" i="6"/>
  <c r="AR62" i="6"/>
  <c r="AQ63" i="6"/>
  <c r="AQ62" i="6"/>
  <c r="AP63" i="6"/>
  <c r="AN63" i="6"/>
  <c r="AN62" i="6"/>
  <c r="AP62" i="6"/>
  <c r="AV46" i="3" l="1"/>
  <c r="AS63" i="6"/>
  <c r="AS62" i="6"/>
  <c r="AU36" i="3"/>
  <c r="AT36" i="3"/>
  <c r="AS36" i="3"/>
  <c r="AQ36" i="3"/>
  <c r="AR36" i="3" s="1"/>
  <c r="AV36" i="3" l="1"/>
  <c r="AQ25" i="3"/>
  <c r="AR25" i="3" s="1"/>
  <c r="AU26" i="3"/>
  <c r="AT26" i="3"/>
  <c r="AS26" i="3"/>
  <c r="AU25" i="3"/>
  <c r="AT25" i="3"/>
  <c r="AS25" i="3"/>
  <c r="AV25" i="3" s="1"/>
  <c r="AU24" i="3"/>
  <c r="AT24" i="3"/>
  <c r="AS24" i="3"/>
  <c r="AV24" i="3" l="1"/>
  <c r="AV26" i="3"/>
  <c r="AS97" i="1"/>
  <c r="AR97" i="1"/>
  <c r="AQ97" i="1"/>
  <c r="AO97" i="1"/>
  <c r="AP97" i="1" s="1"/>
  <c r="AT97" i="1" l="1"/>
  <c r="AS31" i="1"/>
  <c r="AR31" i="1"/>
  <c r="AQ31" i="1"/>
  <c r="AO31" i="1"/>
  <c r="AP31" i="1" s="1"/>
  <c r="AS9" i="1"/>
  <c r="AR9" i="1"/>
  <c r="AQ9" i="1"/>
  <c r="AO9" i="1"/>
  <c r="AP9" i="1" s="1"/>
  <c r="AS11" i="1"/>
  <c r="AR11" i="1"/>
  <c r="AQ11" i="1"/>
  <c r="AO11" i="1"/>
  <c r="AP11" i="1" s="1"/>
  <c r="AT11" i="1" l="1"/>
  <c r="AT9" i="1"/>
  <c r="AT31" i="1"/>
  <c r="AS50" i="1" l="1"/>
  <c r="AR50" i="1"/>
  <c r="AQ50" i="1"/>
  <c r="AO50" i="1"/>
  <c r="AP50" i="1" s="1"/>
  <c r="AS54" i="1"/>
  <c r="AR54" i="1"/>
  <c r="AQ54" i="1"/>
  <c r="AO54" i="1"/>
  <c r="AP54" i="1" s="1"/>
  <c r="AT50" i="1" l="1"/>
  <c r="AT54" i="1"/>
  <c r="AR48" i="6"/>
  <c r="AQ48" i="6"/>
  <c r="AP48" i="6"/>
  <c r="AS48" i="6" l="1"/>
  <c r="AU30" i="3" l="1"/>
  <c r="AT30" i="3"/>
  <c r="AS30" i="3"/>
  <c r="AQ30" i="3"/>
  <c r="AV30" i="3" l="1"/>
  <c r="AR30" i="3"/>
  <c r="BB30" i="3" s="1"/>
  <c r="AU43" i="3"/>
  <c r="AT43" i="3"/>
  <c r="AS43" i="3"/>
  <c r="AU42" i="3"/>
  <c r="AT42" i="3"/>
  <c r="AS42" i="3"/>
  <c r="AU41" i="3"/>
  <c r="AT41" i="3"/>
  <c r="AS41" i="3"/>
  <c r="AU40" i="3"/>
  <c r="AT40" i="3"/>
  <c r="AS40" i="3"/>
  <c r="AQ43" i="3"/>
  <c r="AQ42" i="3"/>
  <c r="AQ41" i="3"/>
  <c r="AQ40" i="3"/>
  <c r="AR40" i="3" s="1"/>
  <c r="AQ32" i="3"/>
  <c r="AR32" i="3" s="1"/>
  <c r="AT32" i="3"/>
  <c r="AU32" i="3"/>
  <c r="AR33" i="3"/>
  <c r="AS33" i="3"/>
  <c r="AT33" i="3"/>
  <c r="AU33" i="3"/>
  <c r="AQ34" i="3"/>
  <c r="AR34" i="3" s="1"/>
  <c r="AS34" i="3"/>
  <c r="AT34" i="3"/>
  <c r="AU34" i="3"/>
  <c r="AQ47" i="3"/>
  <c r="AR47" i="3" s="1"/>
  <c r="AT47" i="3"/>
  <c r="AU47" i="3"/>
  <c r="AR42" i="3" l="1"/>
  <c r="BB42" i="3" s="1"/>
  <c r="AZ42" i="3"/>
  <c r="AY42" i="3"/>
  <c r="AR43" i="3"/>
  <c r="BB43" i="3" s="1"/>
  <c r="AY43" i="3"/>
  <c r="BA43" i="3"/>
  <c r="AV40" i="3"/>
  <c r="AR41" i="3"/>
  <c r="AZ41" i="3" s="1"/>
  <c r="AY41" i="3"/>
  <c r="AV41" i="3"/>
  <c r="AV43" i="3"/>
  <c r="AV42" i="3"/>
  <c r="AV34" i="3"/>
  <c r="AV33" i="3"/>
  <c r="AS86" i="1"/>
  <c r="AR86" i="1"/>
  <c r="AO86" i="1"/>
  <c r="AP86" i="1" s="1"/>
  <c r="AS45" i="1"/>
  <c r="AR45" i="1"/>
  <c r="AQ45" i="1"/>
  <c r="AO45" i="1"/>
  <c r="AP45" i="1" s="1"/>
  <c r="AS44" i="1"/>
  <c r="AR44" i="1"/>
  <c r="AQ44" i="1"/>
  <c r="AO44" i="1"/>
  <c r="AP44" i="1" s="1"/>
  <c r="AR68" i="6"/>
  <c r="AQ68" i="6"/>
  <c r="AP68" i="6"/>
  <c r="AN68" i="6"/>
  <c r="AO68" i="6" s="1"/>
  <c r="AR67" i="6"/>
  <c r="AQ67" i="6"/>
  <c r="AP67" i="6"/>
  <c r="AN67" i="6"/>
  <c r="AO67" i="6" s="1"/>
  <c r="AR61" i="6"/>
  <c r="AQ61" i="6"/>
  <c r="AP61" i="6"/>
  <c r="AN61" i="6"/>
  <c r="AO61" i="6" s="1"/>
  <c r="AS42" i="1"/>
  <c r="AR42" i="1"/>
  <c r="AQ42" i="1"/>
  <c r="AO42" i="1"/>
  <c r="AP42" i="1" s="1"/>
  <c r="AF64" i="10"/>
  <c r="N64" i="10"/>
  <c r="AD62" i="10"/>
  <c r="AC62" i="10"/>
  <c r="AB62" i="10"/>
  <c r="Z62" i="10"/>
  <c r="AA62" i="10" s="1"/>
  <c r="AD58" i="10"/>
  <c r="AC58" i="10"/>
  <c r="AB58" i="10"/>
  <c r="Z58" i="10"/>
  <c r="AA58" i="10" s="1"/>
  <c r="AD57" i="10"/>
  <c r="AC57" i="10"/>
  <c r="AB57" i="10"/>
  <c r="Z57" i="10"/>
  <c r="AA57" i="10" s="1"/>
  <c r="AD51" i="10"/>
  <c r="AC51" i="10"/>
  <c r="AB51" i="10"/>
  <c r="AE51" i="10" s="1"/>
  <c r="Z51" i="10"/>
  <c r="AA51" i="10" s="1"/>
  <c r="AD45" i="10"/>
  <c r="AC45" i="10"/>
  <c r="AB45" i="10"/>
  <c r="AE45" i="10" s="1"/>
  <c r="Z45" i="10"/>
  <c r="AA45" i="10" s="1"/>
  <c r="AD44" i="10"/>
  <c r="AC44" i="10"/>
  <c r="AB44" i="10"/>
  <c r="Z44" i="10"/>
  <c r="AA44" i="10" s="1"/>
  <c r="AA43" i="10"/>
  <c r="AD34" i="10"/>
  <c r="AC34" i="10"/>
  <c r="AB34" i="10"/>
  <c r="Z34" i="10"/>
  <c r="AA34" i="10" s="1"/>
  <c r="AD33" i="10"/>
  <c r="AB33" i="10"/>
  <c r="Z33" i="10"/>
  <c r="AC33" i="10" s="1"/>
  <c r="AA32" i="10"/>
  <c r="AD26" i="10"/>
  <c r="AC26" i="10"/>
  <c r="AB26" i="10"/>
  <c r="Z26" i="10"/>
  <c r="AA26" i="10" s="1"/>
  <c r="AD25" i="10"/>
  <c r="AC25" i="10"/>
  <c r="AB25" i="10"/>
  <c r="AA24" i="10"/>
  <c r="AD41" i="10"/>
  <c r="AC41" i="10"/>
  <c r="AA41" i="10"/>
  <c r="AA40" i="10"/>
  <c r="AA39" i="10"/>
  <c r="AD38" i="10"/>
  <c r="AC38" i="10"/>
  <c r="AB38" i="10"/>
  <c r="Z38" i="10"/>
  <c r="AA38" i="10" s="1"/>
  <c r="AD37" i="10"/>
  <c r="AC37" i="10"/>
  <c r="AB37" i="10"/>
  <c r="Z37" i="10"/>
  <c r="AA37" i="10" s="1"/>
  <c r="AA36" i="10"/>
  <c r="AD30" i="10"/>
  <c r="AB30" i="10"/>
  <c r="Z30" i="10"/>
  <c r="AC30" i="10" s="1"/>
  <c r="AA29" i="10"/>
  <c r="AA28" i="10"/>
  <c r="AD22" i="10"/>
  <c r="AC22" i="10"/>
  <c r="AB22" i="10"/>
  <c r="Z22" i="10"/>
  <c r="AA22" i="10" s="1"/>
  <c r="AA21" i="10"/>
  <c r="AD55" i="10"/>
  <c r="AC55" i="10"/>
  <c r="AB55" i="10"/>
  <c r="Z55" i="10"/>
  <c r="AD54" i="10"/>
  <c r="AC54" i="10"/>
  <c r="AB54" i="10"/>
  <c r="Z54" i="10"/>
  <c r="AA55" i="10" s="1"/>
  <c r="AA53" i="10"/>
  <c r="AD19" i="10"/>
  <c r="AC19" i="10"/>
  <c r="AB19" i="10"/>
  <c r="Z19" i="10"/>
  <c r="AA19" i="10" s="1"/>
  <c r="AA18" i="10"/>
  <c r="AD48" i="10"/>
  <c r="AC48" i="10"/>
  <c r="AB48" i="10"/>
  <c r="Z48" i="10"/>
  <c r="AA48" i="10" s="1"/>
  <c r="AA17" i="10"/>
  <c r="AA16" i="10"/>
  <c r="AD15" i="10"/>
  <c r="AC15" i="10"/>
  <c r="AB15" i="10"/>
  <c r="Z15" i="10"/>
  <c r="AA15" i="10" s="1"/>
  <c r="AD13" i="10"/>
  <c r="AC13" i="10"/>
  <c r="AB13" i="10"/>
  <c r="Z13" i="10"/>
  <c r="AA13" i="10" s="1"/>
  <c r="AD12" i="10"/>
  <c r="AC12" i="10"/>
  <c r="AB12" i="10"/>
  <c r="Z12" i="10"/>
  <c r="AA12" i="10" s="1"/>
  <c r="AD10" i="10"/>
  <c r="AC10" i="10"/>
  <c r="AB10" i="10"/>
  <c r="Z10" i="10"/>
  <c r="AA10" i="10" s="1"/>
  <c r="AD8" i="10"/>
  <c r="AC8" i="10"/>
  <c r="AB8" i="10"/>
  <c r="Z8" i="10"/>
  <c r="AA8" i="10" s="1"/>
  <c r="AQ50" i="6"/>
  <c r="AQ44" i="6"/>
  <c r="AQ36" i="6"/>
  <c r="AQ35" i="6"/>
  <c r="AQ28" i="6"/>
  <c r="AQ27" i="6"/>
  <c r="AU65" i="3"/>
  <c r="AT65" i="3"/>
  <c r="AS65" i="3"/>
  <c r="AU64" i="3"/>
  <c r="AT64" i="3"/>
  <c r="AS64" i="3"/>
  <c r="AU63" i="3"/>
  <c r="AT63" i="3"/>
  <c r="AS63" i="3"/>
  <c r="AU62" i="3"/>
  <c r="AT62" i="3"/>
  <c r="AS62" i="3"/>
  <c r="AU61" i="3"/>
  <c r="AT61" i="3"/>
  <c r="AU58" i="3"/>
  <c r="AT58" i="3"/>
  <c r="AS58" i="3"/>
  <c r="AU57" i="3"/>
  <c r="AT57" i="3"/>
  <c r="AU56" i="3"/>
  <c r="AT56" i="3"/>
  <c r="AU55" i="3"/>
  <c r="AT55" i="3"/>
  <c r="AS55" i="3"/>
  <c r="AU54" i="3"/>
  <c r="AT54" i="3"/>
  <c r="AU53" i="3"/>
  <c r="AT53" i="3"/>
  <c r="AU52" i="3"/>
  <c r="AT52" i="3"/>
  <c r="AS52" i="3"/>
  <c r="AU51" i="3"/>
  <c r="AT51" i="3"/>
  <c r="AU50" i="3"/>
  <c r="AT50" i="3"/>
  <c r="AU49" i="3"/>
  <c r="AT49" i="3"/>
  <c r="AS49" i="3"/>
  <c r="AU48" i="3"/>
  <c r="AT48" i="3"/>
  <c r="AU37" i="3"/>
  <c r="AT37" i="3"/>
  <c r="AS37" i="3"/>
  <c r="AU35" i="3"/>
  <c r="AT35" i="3"/>
  <c r="AS35" i="3"/>
  <c r="AU31" i="3"/>
  <c r="AT31" i="3"/>
  <c r="AU28" i="3"/>
  <c r="AT28" i="3"/>
  <c r="AU27" i="3"/>
  <c r="AT27" i="3"/>
  <c r="AU23" i="3"/>
  <c r="AT23" i="3"/>
  <c r="AS23" i="3"/>
  <c r="AU22" i="3"/>
  <c r="AT22" i="3"/>
  <c r="AU21" i="3"/>
  <c r="AT21" i="3"/>
  <c r="AU20" i="3"/>
  <c r="AT20" i="3"/>
  <c r="AS20" i="3"/>
  <c r="AU19" i="3"/>
  <c r="AT19" i="3"/>
  <c r="AS19" i="3"/>
  <c r="AU18" i="3"/>
  <c r="AT18" i="3"/>
  <c r="AU17" i="3"/>
  <c r="AT17" i="3"/>
  <c r="AU16" i="3"/>
  <c r="AT16" i="3"/>
  <c r="AS16" i="3"/>
  <c r="AU15" i="3"/>
  <c r="AT15" i="3"/>
  <c r="AU14" i="3"/>
  <c r="AT14" i="3"/>
  <c r="AU13" i="3"/>
  <c r="AT13" i="3"/>
  <c r="AS13" i="3"/>
  <c r="AU12" i="3"/>
  <c r="AT12" i="3"/>
  <c r="AS12" i="3"/>
  <c r="AU11" i="3"/>
  <c r="AT11" i="3"/>
  <c r="AU10" i="3"/>
  <c r="AT10" i="3"/>
  <c r="AU9" i="3"/>
  <c r="AT9" i="3"/>
  <c r="AS9" i="3"/>
  <c r="AU8" i="3"/>
  <c r="AT8" i="3"/>
  <c r="AS8" i="3"/>
  <c r="AU29" i="3"/>
  <c r="AT29" i="3"/>
  <c r="AS29" i="3"/>
  <c r="AB64" i="10"/>
  <c r="AD64" i="10"/>
  <c r="AC64" i="10"/>
  <c r="AZ43" i="3" l="1"/>
  <c r="BA42" i="3"/>
  <c r="BA41" i="3"/>
  <c r="BB41" i="3"/>
  <c r="AE48" i="10"/>
  <c r="AE54" i="10"/>
  <c r="AE55" i="10"/>
  <c r="AS61" i="6"/>
  <c r="AS67" i="6"/>
  <c r="AS68" i="6"/>
  <c r="AT44" i="1"/>
  <c r="AT86" i="1"/>
  <c r="AT45" i="1"/>
  <c r="AE34" i="10"/>
  <c r="AT42" i="1"/>
  <c r="AE13" i="10"/>
  <c r="AE15" i="10"/>
  <c r="AE30" i="10"/>
  <c r="AE22" i="10"/>
  <c r="AE57" i="10"/>
  <c r="AE8" i="10"/>
  <c r="AE10" i="10"/>
  <c r="AE12" i="10"/>
  <c r="AE19" i="10"/>
  <c r="AA30" i="10"/>
  <c r="AE37" i="10"/>
  <c r="AE38" i="10"/>
  <c r="AE41" i="10"/>
  <c r="AE25" i="10"/>
  <c r="AE26" i="10"/>
  <c r="AE44" i="10"/>
  <c r="AE58" i="10"/>
  <c r="AE62" i="10"/>
  <c r="AE33" i="10"/>
  <c r="Z64" i="10"/>
  <c r="AA33" i="10"/>
  <c r="AE64" i="10" l="1"/>
  <c r="J60" i="2"/>
  <c r="AU100" i="1"/>
  <c r="AS98" i="1"/>
  <c r="AR98" i="1"/>
  <c r="AQ98" i="1"/>
  <c r="AO98" i="1"/>
  <c r="AP98" i="1" s="1"/>
  <c r="AS96" i="1"/>
  <c r="AR96" i="1"/>
  <c r="AQ96" i="1"/>
  <c r="AO96" i="1"/>
  <c r="AP96" i="1" s="1"/>
  <c r="AS95" i="1"/>
  <c r="AR95" i="1"/>
  <c r="AQ95" i="1"/>
  <c r="AO95" i="1"/>
  <c r="AP95" i="1" s="1"/>
  <c r="AS92" i="1"/>
  <c r="AR92" i="1"/>
  <c r="AQ92" i="1"/>
  <c r="AO92" i="1"/>
  <c r="AP92" i="1" s="1"/>
  <c r="AS91" i="1"/>
  <c r="AR91" i="1"/>
  <c r="AQ91" i="1"/>
  <c r="AO91" i="1"/>
  <c r="AP91" i="1" s="1"/>
  <c r="AS88" i="1"/>
  <c r="AR88" i="1"/>
  <c r="AQ88" i="1"/>
  <c r="AO88" i="1"/>
  <c r="AP88" i="1" s="1"/>
  <c r="AS87" i="1"/>
  <c r="AR87" i="1"/>
  <c r="AO87" i="1"/>
  <c r="AP87" i="1" s="1"/>
  <c r="AS85" i="1"/>
  <c r="AR85" i="1"/>
  <c r="AO85" i="1"/>
  <c r="AP85" i="1" s="1"/>
  <c r="AS84" i="1"/>
  <c r="AR84" i="1"/>
  <c r="AQ84" i="1"/>
  <c r="AO84" i="1"/>
  <c r="AP84" i="1" s="1"/>
  <c r="AS83" i="1"/>
  <c r="AR83" i="1"/>
  <c r="AQ83" i="1"/>
  <c r="AO83" i="1"/>
  <c r="AP83" i="1" s="1"/>
  <c r="AS82" i="1"/>
  <c r="AR82" i="1"/>
  <c r="AQ82" i="1"/>
  <c r="AO82" i="1"/>
  <c r="AP82" i="1" s="1"/>
  <c r="AS79" i="1"/>
  <c r="AR79" i="1"/>
  <c r="AQ79" i="1"/>
  <c r="AO79" i="1"/>
  <c r="AP79" i="1" s="1"/>
  <c r="AS75" i="1"/>
  <c r="AR75" i="1"/>
  <c r="AQ75" i="1"/>
  <c r="AO75" i="1"/>
  <c r="AP75" i="1" s="1"/>
  <c r="AS74" i="1"/>
  <c r="AR74" i="1"/>
  <c r="AQ74" i="1"/>
  <c r="AO74" i="1"/>
  <c r="AP74" i="1" s="1"/>
  <c r="AS71" i="1"/>
  <c r="AR71" i="1"/>
  <c r="AQ71" i="1"/>
  <c r="AO71" i="1"/>
  <c r="AP71" i="1" s="1"/>
  <c r="AS69" i="1"/>
  <c r="AR69" i="1"/>
  <c r="AQ69" i="1"/>
  <c r="AO69" i="1"/>
  <c r="AP69" i="1" s="1"/>
  <c r="AS66" i="1"/>
  <c r="AR66" i="1"/>
  <c r="AQ66" i="1"/>
  <c r="AO66" i="1"/>
  <c r="AP66" i="1" s="1"/>
  <c r="AS65" i="1"/>
  <c r="AR65" i="1"/>
  <c r="AQ65" i="1"/>
  <c r="AO65" i="1"/>
  <c r="AP65" i="1" s="1"/>
  <c r="AS62" i="1"/>
  <c r="AR62" i="1"/>
  <c r="AQ62" i="1"/>
  <c r="AO62" i="1"/>
  <c r="AP62" i="1" s="1"/>
  <c r="AS60" i="1"/>
  <c r="AR60" i="1"/>
  <c r="AQ60" i="1"/>
  <c r="AO60" i="1"/>
  <c r="AP60" i="1" s="1"/>
  <c r="AS59" i="1"/>
  <c r="AR59" i="1"/>
  <c r="AQ59" i="1"/>
  <c r="AO59" i="1"/>
  <c r="AP59" i="1" s="1"/>
  <c r="AS58" i="1"/>
  <c r="AR58" i="1"/>
  <c r="AQ58" i="1"/>
  <c r="AO58" i="1"/>
  <c r="AP58" i="1" s="1"/>
  <c r="AS51" i="1"/>
  <c r="AR51" i="1"/>
  <c r="AQ51" i="1"/>
  <c r="AO51" i="1"/>
  <c r="AP51" i="1" s="1"/>
  <c r="AS49" i="1"/>
  <c r="AR49" i="1"/>
  <c r="AQ49" i="1"/>
  <c r="AO49" i="1"/>
  <c r="AP49" i="1" s="1"/>
  <c r="AS46" i="1"/>
  <c r="AR46" i="1"/>
  <c r="AQ46" i="1"/>
  <c r="AO46" i="1"/>
  <c r="AP46" i="1" s="1"/>
  <c r="AS43" i="1"/>
  <c r="AR43" i="1"/>
  <c r="AQ43" i="1"/>
  <c r="AO43" i="1"/>
  <c r="AP43" i="1" s="1"/>
  <c r="AS41" i="1"/>
  <c r="AR41" i="1"/>
  <c r="AQ41" i="1"/>
  <c r="AO41" i="1"/>
  <c r="AP41" i="1" s="1"/>
  <c r="AS38" i="1"/>
  <c r="AR38" i="1"/>
  <c r="AQ38" i="1"/>
  <c r="AO38" i="1"/>
  <c r="AP38" i="1" s="1"/>
  <c r="AS35" i="1"/>
  <c r="AR35" i="1"/>
  <c r="AQ35" i="1"/>
  <c r="AO35" i="1"/>
  <c r="AP35" i="1" s="1"/>
  <c r="AS28" i="1"/>
  <c r="AR28" i="1"/>
  <c r="AQ28" i="1"/>
  <c r="AO28" i="1"/>
  <c r="AP28" i="1" s="1"/>
  <c r="AS26" i="1"/>
  <c r="AR26" i="1"/>
  <c r="AQ26" i="1"/>
  <c r="AO26" i="1"/>
  <c r="AP26" i="1" s="1"/>
  <c r="AS23" i="1"/>
  <c r="AR23" i="1"/>
  <c r="AQ23" i="1"/>
  <c r="AO23" i="1"/>
  <c r="AP23" i="1" s="1"/>
  <c r="AS21" i="1"/>
  <c r="AR21" i="1"/>
  <c r="AQ21" i="1"/>
  <c r="AO21" i="1"/>
  <c r="AP21" i="1" s="1"/>
  <c r="AS20" i="1"/>
  <c r="AR20" i="1"/>
  <c r="AQ20" i="1"/>
  <c r="AO20" i="1"/>
  <c r="AP20" i="1" s="1"/>
  <c r="AS18" i="1"/>
  <c r="AR18" i="1"/>
  <c r="AQ18" i="1"/>
  <c r="AO18" i="1"/>
  <c r="AP18" i="1" s="1"/>
  <c r="AS16" i="1"/>
  <c r="AR16" i="1"/>
  <c r="AQ16" i="1"/>
  <c r="AO16" i="1"/>
  <c r="AP16" i="1" s="1"/>
  <c r="AS15" i="1"/>
  <c r="AR15" i="1"/>
  <c r="AQ15" i="1"/>
  <c r="AO15" i="1"/>
  <c r="AP15" i="1" s="1"/>
  <c r="AS13" i="1"/>
  <c r="AR13" i="1"/>
  <c r="AQ13" i="1"/>
  <c r="AO13" i="1"/>
  <c r="AP13" i="1" s="1"/>
  <c r="AS8" i="1"/>
  <c r="AR8" i="1"/>
  <c r="AQ8" i="1"/>
  <c r="AO8" i="1"/>
  <c r="AT98" i="1" l="1"/>
  <c r="AT82" i="1"/>
  <c r="AT91" i="1"/>
  <c r="AT92" i="1"/>
  <c r="AT18" i="1"/>
  <c r="AT20" i="1"/>
  <c r="AT75" i="1"/>
  <c r="AT95" i="1"/>
  <c r="AT96" i="1"/>
  <c r="AT23" i="1"/>
  <c r="AT87" i="1"/>
  <c r="AT16" i="1"/>
  <c r="AT26" i="1"/>
  <c r="AT28" i="1"/>
  <c r="AT35" i="1"/>
  <c r="AT38" i="1"/>
  <c r="AT21" i="1"/>
  <c r="AQ100" i="1"/>
  <c r="AS100" i="1"/>
  <c r="AT79" i="1"/>
  <c r="AO100" i="1"/>
  <c r="AR100" i="1"/>
  <c r="AT88" i="1"/>
  <c r="AT83" i="1"/>
  <c r="AT69" i="1"/>
  <c r="AT49" i="1"/>
  <c r="AT84" i="1"/>
  <c r="AT13" i="1"/>
  <c r="AT58" i="1"/>
  <c r="AT65" i="1"/>
  <c r="AT71" i="1"/>
  <c r="AT60" i="1"/>
  <c r="AT85" i="1"/>
  <c r="AP8" i="1"/>
  <c r="AT15" i="1"/>
  <c r="AT43" i="1"/>
  <c r="AT41" i="1"/>
  <c r="AT46" i="1"/>
  <c r="AT51" i="1"/>
  <c r="AT59" i="1"/>
  <c r="AT62" i="1"/>
  <c r="AT66" i="1"/>
  <c r="AT74" i="1"/>
  <c r="AT8" i="1"/>
  <c r="AT100" i="1" l="1"/>
  <c r="AV23" i="3"/>
  <c r="S68" i="3"/>
  <c r="AY68" i="3"/>
  <c r="AS68" i="3"/>
  <c r="AV65" i="3"/>
  <c r="AQ65" i="3"/>
  <c r="AR65" i="3" s="1"/>
  <c r="AQ64" i="3"/>
  <c r="AR64" i="3" s="1"/>
  <c r="AQ63" i="3"/>
  <c r="AR63" i="3" s="1"/>
  <c r="AQ62" i="3"/>
  <c r="AR62" i="3" s="1"/>
  <c r="AQ61" i="3"/>
  <c r="AR61" i="3" s="1"/>
  <c r="AD14" i="4"/>
  <c r="AC14" i="4"/>
  <c r="AB14" i="4"/>
  <c r="Z14" i="4"/>
  <c r="AA14" i="4" s="1"/>
  <c r="AD15" i="4"/>
  <c r="AC15" i="4"/>
  <c r="AB15" i="4"/>
  <c r="P75" i="5"/>
  <c r="P74" i="6"/>
  <c r="AC79" i="4"/>
  <c r="AC80" i="4"/>
  <c r="AC81" i="4"/>
  <c r="AD55" i="4"/>
  <c r="AC55" i="4"/>
  <c r="AB55" i="4"/>
  <c r="Z55" i="4"/>
  <c r="AA55" i="4" s="1"/>
  <c r="AD30" i="4"/>
  <c r="AC30" i="4"/>
  <c r="AB30" i="4"/>
  <c r="Z30" i="4"/>
  <c r="AA30" i="4" s="1"/>
  <c r="AR72" i="6"/>
  <c r="AQ72" i="6"/>
  <c r="AP72" i="6"/>
  <c r="AN72" i="6"/>
  <c r="AO72" i="6" s="1"/>
  <c r="AV35" i="3"/>
  <c r="AQ35" i="3"/>
  <c r="AR35" i="3" s="1"/>
  <c r="AE14" i="4" l="1"/>
  <c r="AE15" i="4"/>
  <c r="AE30" i="4"/>
  <c r="AE55" i="4"/>
  <c r="AV64" i="3"/>
  <c r="AV63" i="3"/>
  <c r="AV62" i="3"/>
  <c r="AS72" i="6"/>
  <c r="AQ9" i="3" l="1"/>
  <c r="AR9" i="3" s="1"/>
  <c r="AQ10" i="3"/>
  <c r="AR10" i="3" s="1"/>
  <c r="AQ11" i="3"/>
  <c r="AR11" i="3" s="1"/>
  <c r="AQ12" i="3"/>
  <c r="AR12" i="3" s="1"/>
  <c r="AQ13" i="3"/>
  <c r="AR13" i="3" s="1"/>
  <c r="AQ14" i="3"/>
  <c r="AR14" i="3" s="1"/>
  <c r="AQ15" i="3"/>
  <c r="AR15" i="3" s="1"/>
  <c r="AQ16" i="3"/>
  <c r="AR16" i="3" s="1"/>
  <c r="AQ17" i="3"/>
  <c r="AR17" i="3" s="1"/>
  <c r="AQ18" i="3"/>
  <c r="AR18" i="3" s="1"/>
  <c r="AQ19" i="3"/>
  <c r="AR19" i="3" s="1"/>
  <c r="AQ20" i="3"/>
  <c r="AR20" i="3" s="1"/>
  <c r="AQ21" i="3"/>
  <c r="AR21" i="3" s="1"/>
  <c r="AQ22" i="3"/>
  <c r="AR22" i="3" s="1"/>
  <c r="AQ23" i="3"/>
  <c r="AR23" i="3" s="1"/>
  <c r="AQ24" i="3"/>
  <c r="AR24" i="3" s="1"/>
  <c r="AQ26" i="3"/>
  <c r="AR26" i="3" s="1"/>
  <c r="AQ27" i="3"/>
  <c r="AR27" i="3" s="1"/>
  <c r="AQ28" i="3"/>
  <c r="AR28" i="3" s="1"/>
  <c r="AQ29" i="3"/>
  <c r="AQ31" i="3"/>
  <c r="AR31" i="3" s="1"/>
  <c r="AQ37" i="3"/>
  <c r="AR37" i="3" s="1"/>
  <c r="AQ48" i="3"/>
  <c r="AR48" i="3" s="1"/>
  <c r="AQ49" i="3"/>
  <c r="AR49" i="3" s="1"/>
  <c r="AQ50" i="3"/>
  <c r="AR50" i="3" s="1"/>
  <c r="AQ51" i="3"/>
  <c r="AR51" i="3" s="1"/>
  <c r="AQ52" i="3"/>
  <c r="AR52" i="3" s="1"/>
  <c r="AQ53" i="3"/>
  <c r="AR53" i="3" s="1"/>
  <c r="AQ54" i="3"/>
  <c r="AR54" i="3" s="1"/>
  <c r="AQ55" i="3"/>
  <c r="AR55" i="3" s="1"/>
  <c r="AQ56" i="3"/>
  <c r="AR56" i="3" s="1"/>
  <c r="AQ57" i="3"/>
  <c r="AR57" i="3" s="1"/>
  <c r="AQ58" i="3"/>
  <c r="AR58" i="3" s="1"/>
  <c r="AQ8" i="3"/>
  <c r="AY29" i="3" l="1"/>
  <c r="AR29" i="3"/>
  <c r="BB29" i="3" s="1"/>
  <c r="AR8" i="3"/>
  <c r="AQ68" i="3"/>
  <c r="AZ29" i="3" l="1"/>
  <c r="BA29" i="3"/>
  <c r="AV52" i="3"/>
  <c r="AW68" i="3" l="1"/>
  <c r="AV68" i="3"/>
  <c r="AU68" i="3"/>
  <c r="AV16" i="3"/>
  <c r="AV29" i="3"/>
  <c r="AV9" i="3"/>
  <c r="AV13" i="3"/>
  <c r="AV19" i="3"/>
  <c r="AV37" i="3"/>
  <c r="AV49" i="3"/>
  <c r="AV58" i="3"/>
  <c r="AV12" i="3"/>
  <c r="AV20" i="3"/>
  <c r="AV55" i="3"/>
  <c r="AV8" i="3"/>
  <c r="AX68" i="3" l="1"/>
  <c r="AU39" i="2" l="1"/>
  <c r="AT39" i="2"/>
  <c r="AS39" i="2"/>
  <c r="AQ39" i="2"/>
  <c r="AU38" i="2"/>
  <c r="AT38" i="2"/>
  <c r="AS38" i="2"/>
  <c r="AQ38" i="2"/>
  <c r="AH29" i="5"/>
  <c r="AG29" i="5"/>
  <c r="AI29" i="5" s="1"/>
  <c r="AH35" i="5"/>
  <c r="AG35" i="5"/>
  <c r="AI35" i="5" s="1"/>
  <c r="AH9" i="5"/>
  <c r="AH12" i="5"/>
  <c r="AG9" i="5"/>
  <c r="AI9" i="5" s="1"/>
  <c r="AJ9" i="5" s="1"/>
  <c r="AR47" i="6"/>
  <c r="AP47" i="6"/>
  <c r="AN47" i="6"/>
  <c r="AQ47" i="6" s="1"/>
  <c r="AD62" i="4"/>
  <c r="AC62" i="4"/>
  <c r="AB62" i="4"/>
  <c r="Z62" i="4"/>
  <c r="AA62" i="4" s="1"/>
  <c r="AR43" i="6"/>
  <c r="AQ43" i="6"/>
  <c r="AP43" i="6"/>
  <c r="AR28" i="6"/>
  <c r="AP28" i="6"/>
  <c r="AN28" i="6"/>
  <c r="AO28" i="6" s="1"/>
  <c r="AR50" i="6"/>
  <c r="AP50" i="6"/>
  <c r="AN50" i="6"/>
  <c r="AO50" i="6" s="1"/>
  <c r="AO46" i="6"/>
  <c r="AR44" i="6"/>
  <c r="AP44" i="6"/>
  <c r="AN44" i="6"/>
  <c r="AO44" i="6" s="1"/>
  <c r="AO42" i="6"/>
  <c r="AH47" i="5"/>
  <c r="AG47" i="5"/>
  <c r="AI47" i="5" s="1"/>
  <c r="AU30" i="2"/>
  <c r="AT30" i="2"/>
  <c r="AS30" i="2"/>
  <c r="AQ30" i="2"/>
  <c r="AU29" i="2"/>
  <c r="AT29" i="2"/>
  <c r="AS29" i="2"/>
  <c r="AQ29" i="2"/>
  <c r="AD42" i="4"/>
  <c r="AC42" i="4"/>
  <c r="AB42" i="4"/>
  <c r="Z42" i="4"/>
  <c r="AD84" i="4"/>
  <c r="AC84" i="4"/>
  <c r="AB84" i="4"/>
  <c r="Z84" i="4"/>
  <c r="AA84" i="4" s="1"/>
  <c r="AU55" i="2"/>
  <c r="AT55" i="2"/>
  <c r="AS55" i="2"/>
  <c r="AQ55" i="2"/>
  <c r="AH72" i="5"/>
  <c r="AG72" i="5"/>
  <c r="AI72" i="5" s="1"/>
  <c r="AH44" i="5"/>
  <c r="AG44" i="5"/>
  <c r="AI44" i="5" s="1"/>
  <c r="AU57" i="2"/>
  <c r="AT57" i="2"/>
  <c r="AS57" i="2"/>
  <c r="AQ57" i="2"/>
  <c r="Z88" i="4"/>
  <c r="AU10" i="2"/>
  <c r="AU9" i="2"/>
  <c r="AT10" i="2"/>
  <c r="AT9" i="2"/>
  <c r="AS10" i="2"/>
  <c r="AV10" i="2" s="1"/>
  <c r="AS9" i="2"/>
  <c r="AQ10" i="2"/>
  <c r="AQ9" i="2"/>
  <c r="AQ20" i="2"/>
  <c r="AQ21" i="2"/>
  <c r="AQ24" i="2"/>
  <c r="AQ25" i="2"/>
  <c r="AQ33" i="2"/>
  <c r="AQ35" i="2"/>
  <c r="AQ43" i="2"/>
  <c r="AQ46" i="2"/>
  <c r="AQ47" i="2"/>
  <c r="AQ51" i="2"/>
  <c r="AQ52" i="2"/>
  <c r="AQ56" i="2"/>
  <c r="AQ19" i="2"/>
  <c r="AR32" i="6"/>
  <c r="AP32" i="6"/>
  <c r="AN32" i="6"/>
  <c r="AQ32" i="6" s="1"/>
  <c r="AQ13" i="2"/>
  <c r="AR36" i="6"/>
  <c r="AR35" i="6"/>
  <c r="AR31" i="6"/>
  <c r="AR27" i="6"/>
  <c r="Z86" i="4"/>
  <c r="AA86" i="4" s="1"/>
  <c r="AN53" i="6"/>
  <c r="AO53" i="6" s="1"/>
  <c r="AN54" i="6"/>
  <c r="AO54" i="6" s="1"/>
  <c r="Z66" i="4"/>
  <c r="AA66" i="4" s="1"/>
  <c r="AD66" i="4"/>
  <c r="AC66" i="4"/>
  <c r="AB66" i="4"/>
  <c r="AD29" i="4"/>
  <c r="AC29" i="4"/>
  <c r="AB29" i="4"/>
  <c r="Z29" i="4"/>
  <c r="AA29" i="4" s="1"/>
  <c r="AH15" i="5"/>
  <c r="AG15" i="5"/>
  <c r="AI15" i="5" s="1"/>
  <c r="AG12" i="5"/>
  <c r="AI12" i="5" s="1"/>
  <c r="Z20" i="4"/>
  <c r="AA20" i="4" s="1"/>
  <c r="AB20" i="4"/>
  <c r="AC20" i="4"/>
  <c r="AD20" i="4"/>
  <c r="AU56" i="2"/>
  <c r="AT56" i="2"/>
  <c r="AS56" i="2"/>
  <c r="AU51" i="2"/>
  <c r="AT51" i="2"/>
  <c r="AS51" i="2"/>
  <c r="AU47" i="2"/>
  <c r="AT47" i="2"/>
  <c r="AS47" i="2"/>
  <c r="AU46" i="2"/>
  <c r="AT46" i="2"/>
  <c r="AS46" i="2"/>
  <c r="AU43" i="2"/>
  <c r="AT43" i="2"/>
  <c r="AS43" i="2"/>
  <c r="AU41" i="2"/>
  <c r="AT41" i="2"/>
  <c r="AU35" i="2"/>
  <c r="AT35" i="2"/>
  <c r="AS35" i="2"/>
  <c r="AU33" i="2"/>
  <c r="AT33" i="2"/>
  <c r="AS33" i="2"/>
  <c r="AU25" i="2"/>
  <c r="AT25" i="2"/>
  <c r="AS25" i="2"/>
  <c r="AU24" i="2"/>
  <c r="AT24" i="2"/>
  <c r="AS24" i="2"/>
  <c r="AU42" i="2"/>
  <c r="AT42" i="2"/>
  <c r="AU21" i="2"/>
  <c r="AT21" i="2"/>
  <c r="AS21" i="2"/>
  <c r="AU20" i="2"/>
  <c r="AT20" i="2"/>
  <c r="AS20" i="2"/>
  <c r="AU19" i="2"/>
  <c r="AT19" i="2"/>
  <c r="AS19" i="2"/>
  <c r="AU13" i="2"/>
  <c r="AT13" i="2"/>
  <c r="AS13" i="2"/>
  <c r="AD88" i="4"/>
  <c r="AC88" i="4"/>
  <c r="AB88" i="4"/>
  <c r="AD86" i="4"/>
  <c r="AC86" i="4"/>
  <c r="AB86" i="4"/>
  <c r="AD81" i="4"/>
  <c r="AB81" i="4"/>
  <c r="AD80" i="4"/>
  <c r="AB80" i="4"/>
  <c r="AD79" i="4"/>
  <c r="AB79" i="4"/>
  <c r="AE79" i="4" s="1"/>
  <c r="AD78" i="4"/>
  <c r="AC78" i="4"/>
  <c r="AB78" i="4"/>
  <c r="AD75" i="4"/>
  <c r="AC75" i="4"/>
  <c r="AB75" i="4"/>
  <c r="AD74" i="4"/>
  <c r="AC74" i="4"/>
  <c r="AB74" i="4"/>
  <c r="AD71" i="4"/>
  <c r="AC71" i="4"/>
  <c r="AB71" i="4"/>
  <c r="AD70" i="4"/>
  <c r="AC70" i="4"/>
  <c r="AB70" i="4"/>
  <c r="AD67" i="4"/>
  <c r="AC67" i="4"/>
  <c r="AB67" i="4"/>
  <c r="AD65" i="4"/>
  <c r="AC65" i="4"/>
  <c r="AB65" i="4"/>
  <c r="AD61" i="4"/>
  <c r="AC61" i="4"/>
  <c r="AB61" i="4"/>
  <c r="AD58" i="4"/>
  <c r="AC58" i="4"/>
  <c r="AB58" i="4"/>
  <c r="AC57" i="4"/>
  <c r="AB57" i="4"/>
  <c r="AD53" i="4"/>
  <c r="AC53" i="4"/>
  <c r="AB53" i="4"/>
  <c r="AD47" i="4"/>
  <c r="AC47" i="4"/>
  <c r="AB47" i="4"/>
  <c r="AD39" i="4"/>
  <c r="AC39" i="4"/>
  <c r="AB39" i="4"/>
  <c r="AD38" i="4"/>
  <c r="AC38" i="4"/>
  <c r="AB38" i="4"/>
  <c r="AD37" i="4"/>
  <c r="AC37" i="4"/>
  <c r="AB37" i="4"/>
  <c r="AE37" i="4" s="1"/>
  <c r="AD34" i="4"/>
  <c r="AC34" i="4"/>
  <c r="AB34" i="4"/>
  <c r="AD31" i="4"/>
  <c r="AC31" i="4"/>
  <c r="AB31" i="4"/>
  <c r="AD23" i="4"/>
  <c r="AC23" i="4"/>
  <c r="AB23" i="4"/>
  <c r="AD19" i="4"/>
  <c r="AC19" i="4"/>
  <c r="AB19" i="4"/>
  <c r="AD16" i="4"/>
  <c r="AC16" i="4"/>
  <c r="AB16" i="4"/>
  <c r="AR64" i="6"/>
  <c r="AQ64" i="6"/>
  <c r="AP64" i="6"/>
  <c r="AR60" i="6"/>
  <c r="AQ60" i="6"/>
  <c r="AP60" i="6"/>
  <c r="AR54" i="6"/>
  <c r="AP54" i="6"/>
  <c r="AR53" i="6"/>
  <c r="AQ53" i="6"/>
  <c r="AP53" i="6"/>
  <c r="AR40" i="6"/>
  <c r="AQ40" i="6"/>
  <c r="AP40" i="6"/>
  <c r="AR39" i="6"/>
  <c r="AQ39" i="6"/>
  <c r="AP36" i="6"/>
  <c r="AP35" i="6"/>
  <c r="AP31" i="6"/>
  <c r="AO39" i="6"/>
  <c r="AP27" i="6"/>
  <c r="AO52" i="6"/>
  <c r="AO51" i="6"/>
  <c r="AO38" i="6"/>
  <c r="AO37" i="6"/>
  <c r="AO34" i="6"/>
  <c r="AO30" i="6"/>
  <c r="AO29" i="6"/>
  <c r="AO26" i="6"/>
  <c r="AO25" i="6"/>
  <c r="AO22" i="6"/>
  <c r="AO19" i="6"/>
  <c r="AO17" i="6"/>
  <c r="AO16" i="6"/>
  <c r="AN64" i="6"/>
  <c r="AN60" i="6"/>
  <c r="AO60" i="6" s="1"/>
  <c r="AN40" i="6"/>
  <c r="AO40" i="6" s="1"/>
  <c r="AN36" i="6"/>
  <c r="AO36" i="6" s="1"/>
  <c r="AN35" i="6"/>
  <c r="AO35" i="6" s="1"/>
  <c r="AN31" i="6"/>
  <c r="AQ31" i="6" s="1"/>
  <c r="AN27" i="6"/>
  <c r="AO27" i="6" s="1"/>
  <c r="AN24" i="6"/>
  <c r="AN23" i="6"/>
  <c r="AO24" i="6" s="1"/>
  <c r="AN20" i="6"/>
  <c r="AO20" i="6" s="1"/>
  <c r="AN18" i="6"/>
  <c r="AO18" i="6" s="1"/>
  <c r="AN15" i="6"/>
  <c r="AO15" i="6" s="1"/>
  <c r="AN13" i="6"/>
  <c r="AO13" i="6" s="1"/>
  <c r="AN12" i="6"/>
  <c r="AO12" i="6" s="1"/>
  <c r="AN10" i="6"/>
  <c r="AO10" i="6" s="1"/>
  <c r="AN8" i="6"/>
  <c r="AO8" i="6" s="1"/>
  <c r="Z81" i="4"/>
  <c r="AA81" i="4" s="1"/>
  <c r="Z80" i="4"/>
  <c r="AA80" i="4" s="1"/>
  <c r="Z79" i="4"/>
  <c r="AA79" i="4" s="1"/>
  <c r="Z78" i="4"/>
  <c r="AA78" i="4" s="1"/>
  <c r="Z75" i="4"/>
  <c r="AA75" i="4" s="1"/>
  <c r="Z74" i="4"/>
  <c r="AA74" i="4" s="1"/>
  <c r="Z71" i="4"/>
  <c r="AA71" i="4" s="1"/>
  <c r="Z70" i="4"/>
  <c r="AA70" i="4" s="1"/>
  <c r="Z67" i="4"/>
  <c r="AA67" i="4" s="1"/>
  <c r="Z65" i="4"/>
  <c r="AA65" i="4" s="1"/>
  <c r="Z61" i="4"/>
  <c r="AA61" i="4" s="1"/>
  <c r="Z58" i="4"/>
  <c r="AA58" i="4" s="1"/>
  <c r="Z57" i="4"/>
  <c r="AA57" i="4" s="1"/>
  <c r="Z53" i="4"/>
  <c r="AA53" i="4" s="1"/>
  <c r="AA52" i="4"/>
  <c r="AA48" i="4"/>
  <c r="Z47" i="4"/>
  <c r="AA47" i="4" s="1"/>
  <c r="AA41" i="4"/>
  <c r="AA40" i="4"/>
  <c r="Z39" i="4"/>
  <c r="AA39" i="4" s="1"/>
  <c r="Z38" i="4"/>
  <c r="AA38" i="4" s="1"/>
  <c r="Z37" i="4"/>
  <c r="AA36" i="4"/>
  <c r="AA35" i="4"/>
  <c r="Z34" i="4"/>
  <c r="AA34" i="4" s="1"/>
  <c r="Z19" i="4"/>
  <c r="AA88" i="4"/>
  <c r="AA64" i="4"/>
  <c r="AA63" i="4"/>
  <c r="AA60" i="4"/>
  <c r="AA59" i="4"/>
  <c r="AA37" i="4"/>
  <c r="AA31" i="4"/>
  <c r="AA23" i="4"/>
  <c r="AA19" i="4"/>
  <c r="AQ54" i="6"/>
  <c r="AW60" i="2"/>
  <c r="AH20" i="5"/>
  <c r="AG20" i="5"/>
  <c r="AI20" i="5" s="1"/>
  <c r="AH66" i="5"/>
  <c r="AG66" i="5"/>
  <c r="AI66" i="5" s="1"/>
  <c r="AJ66" i="5" s="1"/>
  <c r="AG55" i="5"/>
  <c r="AI55" i="5" s="1"/>
  <c r="AD57" i="4"/>
  <c r="Z16" i="4"/>
  <c r="AA16" i="4" s="1"/>
  <c r="AR20" i="6"/>
  <c r="AQ20" i="6"/>
  <c r="AP20" i="6"/>
  <c r="AR12" i="6"/>
  <c r="AQ12" i="6"/>
  <c r="AP12" i="6"/>
  <c r="AR13" i="6"/>
  <c r="AQ13" i="6"/>
  <c r="AP13" i="6"/>
  <c r="AR10" i="6"/>
  <c r="AQ10" i="6"/>
  <c r="AP10" i="6"/>
  <c r="AP8" i="6"/>
  <c r="AQ8" i="6"/>
  <c r="AR8" i="6"/>
  <c r="AP15" i="6"/>
  <c r="AQ15" i="6"/>
  <c r="AR15" i="6"/>
  <c r="AP18" i="6"/>
  <c r="AQ18" i="6"/>
  <c r="AR18" i="6"/>
  <c r="AP23" i="6"/>
  <c r="AQ23" i="6"/>
  <c r="AR23" i="6"/>
  <c r="AP24" i="6"/>
  <c r="AQ24" i="6"/>
  <c r="AR24" i="6"/>
  <c r="AT74" i="6"/>
  <c r="AG16" i="5"/>
  <c r="AI16" i="5" s="1"/>
  <c r="AH16" i="5"/>
  <c r="AG19" i="5"/>
  <c r="AI19" i="5" s="1"/>
  <c r="AJ19" i="5" s="1"/>
  <c r="AH19" i="5"/>
  <c r="AG23" i="5"/>
  <c r="AH23" i="5"/>
  <c r="AI23" i="5"/>
  <c r="AG24" i="5"/>
  <c r="AH24" i="5"/>
  <c r="AI24" i="5"/>
  <c r="AG27" i="5"/>
  <c r="AI27" i="5" s="1"/>
  <c r="AH27" i="5"/>
  <c r="AG32" i="5"/>
  <c r="AI32" i="5" s="1"/>
  <c r="AH32" i="5"/>
  <c r="AG37" i="5"/>
  <c r="AI37" i="5" s="1"/>
  <c r="AH37" i="5"/>
  <c r="AG43" i="5"/>
  <c r="AH43" i="5"/>
  <c r="AI43" i="5"/>
  <c r="AG48" i="5"/>
  <c r="AI48" i="5" s="1"/>
  <c r="AH48" i="5"/>
  <c r="AG51" i="5"/>
  <c r="AH51" i="5"/>
  <c r="AI51" i="5"/>
  <c r="AH55" i="5"/>
  <c r="AG60" i="5"/>
  <c r="AI60" i="5" s="1"/>
  <c r="AH60" i="5"/>
  <c r="AG63" i="5"/>
  <c r="AH63" i="5"/>
  <c r="AG64" i="5"/>
  <c r="AI64" i="5" s="1"/>
  <c r="AH64" i="5"/>
  <c r="AG65" i="5"/>
  <c r="AH65" i="5"/>
  <c r="AI65" i="5"/>
  <c r="AG70" i="5"/>
  <c r="AI70" i="5" s="1"/>
  <c r="AH70" i="5"/>
  <c r="AG73" i="5"/>
  <c r="AI73" i="5" s="1"/>
  <c r="AH73" i="5"/>
  <c r="P77" i="5"/>
  <c r="AS36" i="6"/>
  <c r="AS35" i="6"/>
  <c r="AE16" i="4"/>
  <c r="AE80" i="4"/>
  <c r="AS40" i="6"/>
  <c r="AV43" i="2"/>
  <c r="AS32" i="6"/>
  <c r="AV47" i="2"/>
  <c r="AE86" i="4"/>
  <c r="AV51" i="2"/>
  <c r="AE81" i="4"/>
  <c r="AJ51" i="5"/>
  <c r="AS31" i="6"/>
  <c r="AE71" i="4" l="1"/>
  <c r="AQ74" i="6"/>
  <c r="AE47" i="4"/>
  <c r="AE57" i="4"/>
  <c r="AV56" i="2"/>
  <c r="AV9" i="2"/>
  <c r="AV55" i="2"/>
  <c r="AP74" i="6"/>
  <c r="AS20" i="6"/>
  <c r="AR74" i="6"/>
  <c r="AJ12" i="5"/>
  <c r="AS60" i="6"/>
  <c r="AS23" i="6"/>
  <c r="AE53" i="4"/>
  <c r="AE61" i="4"/>
  <c r="AE75" i="4"/>
  <c r="AE20" i="4"/>
  <c r="AE29" i="4"/>
  <c r="AV57" i="2"/>
  <c r="AV24" i="2"/>
  <c r="AV25" i="2"/>
  <c r="AE70" i="4"/>
  <c r="AE74" i="4"/>
  <c r="AE88" i="4"/>
  <c r="AE66" i="4"/>
  <c r="AE58" i="4"/>
  <c r="AJ27" i="5"/>
  <c r="AJ23" i="5"/>
  <c r="AJ15" i="5"/>
  <c r="AJ60" i="5"/>
  <c r="AO31" i="6"/>
  <c r="AJ70" i="5"/>
  <c r="AJ64" i="5"/>
  <c r="AJ32" i="5"/>
  <c r="AS10" i="6"/>
  <c r="AS39" i="6"/>
  <c r="AS64" i="6"/>
  <c r="AV13" i="2"/>
  <c r="AT60" i="2"/>
  <c r="AV21" i="2"/>
  <c r="AV33" i="2"/>
  <c r="AV35" i="2"/>
  <c r="AV41" i="2"/>
  <c r="AV46" i="2"/>
  <c r="AE84" i="4"/>
  <c r="AS28" i="6"/>
  <c r="AV39" i="2"/>
  <c r="AO47" i="6"/>
  <c r="AS24" i="6"/>
  <c r="AS18" i="6"/>
  <c r="AS15" i="6"/>
  <c r="AS8" i="6"/>
  <c r="AS13" i="6"/>
  <c r="AS12" i="6"/>
  <c r="AJ65" i="5"/>
  <c r="AJ55" i="5"/>
  <c r="AJ37" i="5"/>
  <c r="AJ24" i="5"/>
  <c r="AJ16" i="5"/>
  <c r="AB91" i="4"/>
  <c r="AV19" i="2"/>
  <c r="AV20" i="2"/>
  <c r="AE39" i="4"/>
  <c r="AE65" i="4"/>
  <c r="AE67" i="4"/>
  <c r="AE78" i="4"/>
  <c r="AC91" i="4"/>
  <c r="AE42" i="4"/>
  <c r="AJ73" i="5"/>
  <c r="AG75" i="5"/>
  <c r="AI63" i="5"/>
  <c r="AJ63" i="5" s="1"/>
  <c r="AJ48" i="5"/>
  <c r="AJ43" i="5"/>
  <c r="AV38" i="2"/>
  <c r="AU60" i="2"/>
  <c r="AQ60" i="2"/>
  <c r="AV42" i="2"/>
  <c r="AD91" i="4"/>
  <c r="AE23" i="4"/>
  <c r="AE31" i="4"/>
  <c r="AE34" i="4"/>
  <c r="AE38" i="4"/>
  <c r="AV30" i="2"/>
  <c r="AS60" i="2"/>
  <c r="AV29" i="2"/>
  <c r="AS50" i="6"/>
  <c r="AS54" i="6"/>
  <c r="AS44" i="6"/>
  <c r="AN74" i="6"/>
  <c r="AS47" i="6"/>
  <c r="AS53" i="6"/>
  <c r="Z91" i="4"/>
  <c r="AH75" i="5"/>
  <c r="AS27" i="6"/>
  <c r="AJ44" i="5"/>
  <c r="AJ72" i="5"/>
  <c r="AS43" i="6"/>
  <c r="AE62" i="4"/>
  <c r="AJ35" i="5"/>
  <c r="AJ47" i="5"/>
  <c r="AJ20" i="5"/>
  <c r="AE19" i="4"/>
  <c r="AJ29" i="5"/>
  <c r="AV60" i="2" l="1"/>
  <c r="AI75" i="5"/>
  <c r="AE91" i="4"/>
  <c r="AS74" i="6"/>
  <c r="AJ75" i="5"/>
</calcChain>
</file>

<file path=xl/comments1.xml><?xml version="1.0" encoding="utf-8"?>
<comments xmlns="http://schemas.openxmlformats.org/spreadsheetml/2006/main">
  <authors>
    <author>Norbert PERREUX</author>
  </authors>
  <commentList>
    <comment ref="AW8" authorId="0">
      <text>
        <r>
          <rPr>
            <b/>
            <sz val="8"/>
            <color indexed="8"/>
            <rFont val="Tahoma"/>
            <family val="2"/>
          </rPr>
          <t>Fita Rouge fond Blanc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X8" authorId="0">
      <text>
        <r>
          <rPr>
            <b/>
            <sz val="8"/>
            <color indexed="8"/>
            <rFont val="Tahoma"/>
            <family val="2"/>
          </rPr>
          <t>Fita Or fond Noir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Y8" authorId="0">
      <text>
        <r>
          <rPr>
            <b/>
            <sz val="8"/>
            <color indexed="8"/>
            <rFont val="Tahoma"/>
            <family val="2"/>
          </rPr>
          <t>Fita Or fond Bleu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Z8" authorId="0">
      <text>
        <r>
          <rPr>
            <b/>
            <sz val="8"/>
            <color indexed="8"/>
            <rFont val="Tahoma"/>
            <family val="2"/>
          </rPr>
          <t>Fita Or fond Rouge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A8" authorId="0">
      <text>
        <r>
          <rPr>
            <b/>
            <sz val="8"/>
            <color indexed="8"/>
            <rFont val="Tahoma"/>
            <family val="2"/>
          </rPr>
          <t>Fita rouge fond Jaune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B8" authorId="0">
      <text>
        <r>
          <rPr>
            <b/>
            <sz val="8"/>
            <color indexed="8"/>
            <rFont val="Tahoma"/>
            <family val="2"/>
          </rPr>
          <t>Fita Or fond Pourpre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BUZZ</author>
  </authors>
  <commentList>
    <comment ref="AZ7" authorId="0">
      <text>
        <r>
          <rPr>
            <sz val="10"/>
            <color indexed="8"/>
            <rFont val="Tahoma"/>
            <family val="2"/>
          </rPr>
          <t>Jusqu'à Cadet : MARCASSIN
Vert fond Blanc
Argent fond Vert
Or fond Blanc
Or fond Noir</t>
        </r>
      </text>
    </comment>
  </commentList>
</comments>
</file>

<file path=xl/comments3.xml><?xml version="1.0" encoding="utf-8"?>
<comments xmlns="http://schemas.openxmlformats.org/spreadsheetml/2006/main">
  <authors>
    <author>BUZZ</author>
  </authors>
  <commentList>
    <comment ref="AY5" authorId="0">
      <text>
        <r>
          <rPr>
            <sz val="8"/>
            <color indexed="8"/>
            <rFont val="Tahoma"/>
            <family val="2"/>
          </rPr>
          <t>BROCARD
Vert / Blanc
Argent / Vert
Or / Blanc
Or / Noir
Or / Bleu
Or / Rouge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BUZZ</author>
    <author>Norbert</author>
  </authors>
  <commentList>
    <comment ref="AK5" authorId="0">
      <text>
        <r>
          <rPr>
            <sz val="8"/>
            <color indexed="8"/>
            <rFont val="Tahoma"/>
            <family val="2"/>
          </rPr>
          <t xml:space="preserve">Marcassins
Noir sur fond orange
Argent sur fond orange
Or sur fond orange
</t>
        </r>
      </text>
    </comment>
    <comment ref="AJ15" authorId="1">
      <text>
        <r>
          <rPr>
            <sz val="9"/>
            <color indexed="81"/>
            <rFont val="Tahoma"/>
            <family val="2"/>
          </rPr>
          <t xml:space="preserve">Sangliers:
Vert sur fond blanc  
Argent sur fond vert
Or sur fond blanc
Or sur fond noir
Or sur fond bleu
Or sur fond rouge
</t>
        </r>
      </text>
    </comment>
  </commentList>
</comments>
</file>

<file path=xl/sharedStrings.xml><?xml version="1.0" encoding="utf-8"?>
<sst xmlns="http://schemas.openxmlformats.org/spreadsheetml/2006/main" count="1377" uniqueCount="484">
  <si>
    <t>Nb</t>
  </si>
  <si>
    <t>Moy</t>
  </si>
  <si>
    <t>Podiums</t>
  </si>
  <si>
    <t>Ecussons FFTA</t>
  </si>
  <si>
    <t>/3</t>
  </si>
  <si>
    <t>Or</t>
  </si>
  <si>
    <t>Ag</t>
  </si>
  <si>
    <t>Br</t>
  </si>
  <si>
    <t>Tt</t>
  </si>
  <si>
    <t>Benjamin Homme</t>
  </si>
  <si>
    <t>Minimme Femme</t>
  </si>
  <si>
    <t>Minimme Homme</t>
  </si>
  <si>
    <t>Compound Minimes Homme</t>
  </si>
  <si>
    <t>Cadette Femme</t>
  </si>
  <si>
    <t>03</t>
  </si>
  <si>
    <t>Cadet Homme</t>
  </si>
  <si>
    <t>Compound Jeune Femme</t>
  </si>
  <si>
    <t>Compound Jeune Homme</t>
  </si>
  <si>
    <t>02</t>
  </si>
  <si>
    <t>01</t>
  </si>
  <si>
    <t>00</t>
  </si>
  <si>
    <t>Compound Homme</t>
  </si>
  <si>
    <t>TORLET Teddy</t>
  </si>
  <si>
    <t>VALENTIN Grégory</t>
  </si>
  <si>
    <t>Vétéran Femme</t>
  </si>
  <si>
    <t>Vétéran Homme</t>
  </si>
  <si>
    <t>BEDUCHAUD Bernard</t>
  </si>
  <si>
    <t>PERREUX Norbert</t>
  </si>
  <si>
    <t>Vétéran Homme Compound</t>
  </si>
  <si>
    <t>Super Vétérante Femme</t>
  </si>
  <si>
    <t>Super Vétéran Homme</t>
  </si>
  <si>
    <t>RICHEZ André</t>
  </si>
  <si>
    <t>Super Vétérante Femme Compound</t>
  </si>
  <si>
    <t>Super Vétéran Homme Compound</t>
  </si>
  <si>
    <t>CHAIRON Daniel</t>
  </si>
  <si>
    <t>Nombre d'Archer participants aux concours FFTA :</t>
  </si>
  <si>
    <t>2 X 70m</t>
  </si>
  <si>
    <t>Senior Femme Classique</t>
  </si>
  <si>
    <t>Senior Homme Classique</t>
  </si>
  <si>
    <t>LEBORGNE Yannick</t>
  </si>
  <si>
    <t>Senior  Homme Compound</t>
  </si>
  <si>
    <t>Vétéran  Homme Compound</t>
  </si>
  <si>
    <t>Vétéran Femme Classique</t>
  </si>
  <si>
    <t>Vétéran Homme Classique</t>
  </si>
  <si>
    <t>Cadet Homme classique</t>
  </si>
  <si>
    <t>Cadette Femme classique</t>
  </si>
  <si>
    <t>Junior Femme classique</t>
  </si>
  <si>
    <t>Junior Homme classique</t>
  </si>
  <si>
    <t>Jeune Homme Compound</t>
  </si>
  <si>
    <t>Senior Femme</t>
  </si>
  <si>
    <t>Vétérante Femme Classique</t>
  </si>
  <si>
    <t>Veteran  Homme Compound</t>
  </si>
  <si>
    <t>Super Veterante femme classique</t>
  </si>
  <si>
    <t>Super Veterant homme classique</t>
  </si>
  <si>
    <t>04</t>
  </si>
  <si>
    <t>Vétérante Femme</t>
  </si>
  <si>
    <t>Benjamin Homme Arc Nu</t>
  </si>
  <si>
    <t>Junior Femme Arc Libre</t>
  </si>
  <si>
    <t>Senior Homme Arc Chasse</t>
  </si>
  <si>
    <t>Senior Homme Arc Droit</t>
  </si>
  <si>
    <t>Senior Homme Arc Nu</t>
  </si>
  <si>
    <t>Senior Femme Arc Libre</t>
  </si>
  <si>
    <t>Senior Homme Arc Libre</t>
  </si>
  <si>
    <t>SVH</t>
  </si>
  <si>
    <t>VH</t>
  </si>
  <si>
    <t>SH</t>
  </si>
  <si>
    <t>JH</t>
  </si>
  <si>
    <t>CH</t>
  </si>
  <si>
    <t>MH</t>
  </si>
  <si>
    <t>BH</t>
  </si>
  <si>
    <t>COH</t>
  </si>
  <si>
    <t>JP.ODIENNE</t>
  </si>
  <si>
    <t>B.BEDUCHAUD</t>
  </si>
  <si>
    <t>F.SCHNEIDER</t>
  </si>
  <si>
    <t>FITA</t>
  </si>
  <si>
    <t>FITA
2 x 70 m</t>
  </si>
  <si>
    <t>B,BEDUCHAUD</t>
  </si>
  <si>
    <t>FEDERAL</t>
  </si>
  <si>
    <t>SALLE</t>
  </si>
  <si>
    <t>T,TORLET</t>
  </si>
  <si>
    <t>FIELD</t>
  </si>
  <si>
    <t>E.MEYER</t>
  </si>
  <si>
    <t>30.04.00</t>
  </si>
  <si>
    <t>20.07.03</t>
  </si>
  <si>
    <t>PERFORMANCE PAR EQUIPE DE CLUB</t>
  </si>
  <si>
    <t>SALLE Cl</t>
  </si>
  <si>
    <t>23,10,2004</t>
  </si>
  <si>
    <t>SALLE CO</t>
  </si>
  <si>
    <t>SVF</t>
  </si>
  <si>
    <t>VF</t>
  </si>
  <si>
    <t>SF</t>
  </si>
  <si>
    <t>JF</t>
  </si>
  <si>
    <t>CF</t>
  </si>
  <si>
    <t>MF</t>
  </si>
  <si>
    <t>BF</t>
  </si>
  <si>
    <t>CVF</t>
  </si>
  <si>
    <t>COF</t>
  </si>
  <si>
    <t>CJF</t>
  </si>
  <si>
    <t>BBF</t>
  </si>
  <si>
    <t>M.LEON</t>
  </si>
  <si>
    <t>H.DESJARDINS</t>
  </si>
  <si>
    <t>S.ALAVOINE</t>
  </si>
  <si>
    <t>J.LAURENT</t>
  </si>
  <si>
    <t>E.DUCROS</t>
  </si>
  <si>
    <t>J,MARTIN</t>
  </si>
  <si>
    <t>G.CHOPIN</t>
  </si>
  <si>
    <t>M.WEINREICH</t>
  </si>
  <si>
    <t>06.12.03</t>
  </si>
  <si>
    <t>13.10.96</t>
  </si>
  <si>
    <t>12.10.02</t>
  </si>
  <si>
    <t>09.02.98</t>
  </si>
  <si>
    <t>15.10.00</t>
  </si>
  <si>
    <t>11.10.98</t>
  </si>
  <si>
    <t>12.05.96</t>
  </si>
  <si>
    <t>13.05.02</t>
  </si>
  <si>
    <t>BEURSAULT</t>
  </si>
  <si>
    <t>3 D</t>
  </si>
  <si>
    <t>FEDERAL 2x50m</t>
  </si>
  <si>
    <t>3D</t>
  </si>
  <si>
    <t>FEDERAL 2X50m</t>
  </si>
  <si>
    <t>Junior Homme Arc Libre</t>
  </si>
  <si>
    <t>S,DUBOS</t>
  </si>
  <si>
    <t>09,04,05</t>
  </si>
  <si>
    <t>JF  libre</t>
  </si>
  <si>
    <t>20,03,05</t>
  </si>
  <si>
    <t>JH  libre</t>
  </si>
  <si>
    <t>A,RAVEAUX</t>
  </si>
  <si>
    <t>SH  chasse</t>
  </si>
  <si>
    <t>G,VALENTIN</t>
  </si>
  <si>
    <t>SH arc droit</t>
  </si>
  <si>
    <t>SH  libre</t>
  </si>
  <si>
    <t>05</t>
  </si>
  <si>
    <t>Junior Homme Compound</t>
  </si>
  <si>
    <t>19.06.05</t>
  </si>
  <si>
    <t>GUILLOT Gilles</t>
  </si>
  <si>
    <t>GOGIBUS Alain</t>
  </si>
  <si>
    <t>HUCHARD Claude</t>
  </si>
  <si>
    <t>VOLVERT Claudette</t>
  </si>
  <si>
    <t>G.GUILLOT</t>
  </si>
  <si>
    <t>A.GOGIBUS</t>
  </si>
  <si>
    <t xml:space="preserve">Junior  Femme </t>
  </si>
  <si>
    <t>Junior Homme</t>
  </si>
  <si>
    <t>26,11,05</t>
  </si>
  <si>
    <t>Super Vétéran Homme Classique</t>
  </si>
  <si>
    <t>06</t>
  </si>
  <si>
    <t>T.TORLET</t>
  </si>
  <si>
    <t>VHCO</t>
  </si>
  <si>
    <t>SVHCO</t>
  </si>
  <si>
    <t>JHCO</t>
  </si>
  <si>
    <t>MHCO</t>
  </si>
  <si>
    <t>20.05.06</t>
  </si>
  <si>
    <t>05.10.97</t>
  </si>
  <si>
    <t>M.DELAPLACE</t>
  </si>
  <si>
    <t>20.11.99</t>
  </si>
  <si>
    <t>D;DELVAUX</t>
  </si>
  <si>
    <t>20.07.97</t>
  </si>
  <si>
    <t>L.BADER</t>
  </si>
  <si>
    <t>21.06.98</t>
  </si>
  <si>
    <t xml:space="preserve">Super Vétéran Homme </t>
  </si>
  <si>
    <t>MARTIN Cédric</t>
  </si>
  <si>
    <t>Super Veterant homme Compound</t>
  </si>
  <si>
    <t>2X50-CO</t>
  </si>
  <si>
    <t xml:space="preserve">Senior Femme </t>
  </si>
  <si>
    <t xml:space="preserve"> Senior Homme</t>
  </si>
  <si>
    <t>28.10.06</t>
  </si>
  <si>
    <t>SVFCO</t>
  </si>
  <si>
    <t>MROZINSKI Jacqueline</t>
  </si>
  <si>
    <t>07</t>
  </si>
  <si>
    <t>99</t>
  </si>
  <si>
    <t>97</t>
  </si>
  <si>
    <t>Senior Homme Compound</t>
  </si>
  <si>
    <t xml:space="preserve"> GUILLOT Gilles</t>
  </si>
  <si>
    <t>27,06,05</t>
  </si>
  <si>
    <t>C.VOLVERT</t>
  </si>
  <si>
    <t>J.MROZINSKI</t>
  </si>
  <si>
    <t>Cadet Homme Arc Nu</t>
  </si>
  <si>
    <t>Senior Femme Arc Nu</t>
  </si>
  <si>
    <t>A.WATKINS</t>
  </si>
  <si>
    <t>W.WATKINS</t>
  </si>
  <si>
    <t>M.WATKINS</t>
  </si>
  <si>
    <t>06.05.06</t>
  </si>
  <si>
    <t>Senior Femme Compound</t>
  </si>
  <si>
    <t>11.06.06</t>
  </si>
  <si>
    <t>SH BB</t>
  </si>
  <si>
    <t>SF Libre</t>
  </si>
  <si>
    <t>S.BOULET</t>
  </si>
  <si>
    <t>SF Arc nu</t>
  </si>
  <si>
    <t>27.05.07</t>
  </si>
  <si>
    <t>BH Arc nu</t>
  </si>
  <si>
    <t>CH Arc nu</t>
  </si>
  <si>
    <t>MAFFAT Sylviane</t>
  </si>
  <si>
    <t>PETIT Jocelyne</t>
  </si>
  <si>
    <t>PARIZOT Raphaël</t>
  </si>
  <si>
    <t>23.03.08</t>
  </si>
  <si>
    <t>08</t>
  </si>
  <si>
    <t>Minime Femme Arc Nu</t>
  </si>
  <si>
    <t>Minime Homme Arc Nu</t>
  </si>
  <si>
    <t>Senior Femme Arc Chasse</t>
  </si>
  <si>
    <t>MF Arc nu</t>
  </si>
  <si>
    <t>R.HERBELOT</t>
  </si>
  <si>
    <t>20.04.08</t>
  </si>
  <si>
    <t>SF Arc chasse</t>
  </si>
  <si>
    <t>MH Arc nu</t>
  </si>
  <si>
    <t>C.MARTIN</t>
  </si>
  <si>
    <t>18.05.08</t>
  </si>
  <si>
    <t>2X50-CL</t>
  </si>
  <si>
    <t>04.05.2008</t>
  </si>
  <si>
    <t>SALLE Jeunes</t>
  </si>
  <si>
    <t>28.10.2007</t>
  </si>
  <si>
    <t>3D Jeunes</t>
  </si>
  <si>
    <t>20.04.2008</t>
  </si>
  <si>
    <t>M.VAN DERCAMERE</t>
  </si>
  <si>
    <t>Minime Homme classique</t>
  </si>
  <si>
    <t>FITA 2X70 CL</t>
  </si>
  <si>
    <t>15.06.2008</t>
  </si>
  <si>
    <t>18.06.2006</t>
  </si>
  <si>
    <t>F.GAWLOWIEZ</t>
  </si>
  <si>
    <t>01.11.08</t>
  </si>
  <si>
    <t>23.11.08</t>
  </si>
  <si>
    <t>SALLE Mixte</t>
  </si>
  <si>
    <t>09</t>
  </si>
  <si>
    <t>03.05.09</t>
  </si>
  <si>
    <t>M.VANDERCAMERE</t>
  </si>
  <si>
    <t>10.05.09</t>
  </si>
  <si>
    <t>09.05.09</t>
  </si>
  <si>
    <t>12.04.09</t>
  </si>
  <si>
    <t>Super Vétéran  Homme Compound</t>
  </si>
  <si>
    <t>Vétéran Homme Arc Nu</t>
  </si>
  <si>
    <t>14.06.09</t>
  </si>
  <si>
    <t>Cadets Homme Classique</t>
  </si>
  <si>
    <t>BALLAN Jean</t>
  </si>
  <si>
    <t>05.07.09</t>
  </si>
  <si>
    <t>24.10.09</t>
  </si>
  <si>
    <t>VH BB</t>
  </si>
  <si>
    <t>J.DEBRUYNE</t>
  </si>
  <si>
    <t>02.05.10</t>
  </si>
  <si>
    <t>LE BORGNE Yannick</t>
  </si>
  <si>
    <t>10.10.2010</t>
  </si>
  <si>
    <t>REMOLU Jean-Michel</t>
  </si>
  <si>
    <t>24.10.10</t>
  </si>
  <si>
    <t>SHBB</t>
  </si>
  <si>
    <t>VHBB</t>
  </si>
  <si>
    <t>G.VALENTIN</t>
  </si>
  <si>
    <t>PRIN Jean-Charles</t>
  </si>
  <si>
    <t>22.05.11</t>
  </si>
  <si>
    <t>J.BALLAN</t>
  </si>
  <si>
    <t>VH arc droit</t>
  </si>
  <si>
    <t>BOILEAU Julien</t>
  </si>
  <si>
    <t>J.BOILEAU</t>
  </si>
  <si>
    <t>09.10.11</t>
  </si>
  <si>
    <t>09.04.05</t>
  </si>
  <si>
    <t>STASKIEWICZ Noé</t>
  </si>
  <si>
    <t>ROLIN Isabelle</t>
  </si>
  <si>
    <t>STASKIEWICZ Patrick</t>
  </si>
  <si>
    <t>18.12.11</t>
  </si>
  <si>
    <t>13.11.2011</t>
  </si>
  <si>
    <t>FITA -CO</t>
  </si>
  <si>
    <t>J.PETIT</t>
  </si>
  <si>
    <t>11.03.12</t>
  </si>
  <si>
    <t>Ecussons</t>
  </si>
  <si>
    <t>Junior  Homme Compound</t>
  </si>
  <si>
    <t>06.05.12</t>
  </si>
  <si>
    <t>Vétéran Homme Arc Chasse</t>
  </si>
  <si>
    <t>Vétéran Homme Arc Droit</t>
  </si>
  <si>
    <t>LECOUFFE Yoan</t>
  </si>
  <si>
    <t>GHYLLEBERT Christophe</t>
  </si>
  <si>
    <t>POMMENOF Tony</t>
  </si>
  <si>
    <t>01.07.12</t>
  </si>
  <si>
    <t>17.06.12</t>
  </si>
  <si>
    <t>VH  chasse</t>
  </si>
  <si>
    <t>JC.PRIN</t>
  </si>
  <si>
    <t>N.STASKIEWICZ</t>
  </si>
  <si>
    <t>29.07.2012</t>
  </si>
  <si>
    <t>2x50 Mixte</t>
  </si>
  <si>
    <t>B.BEDUCHAUD - J.BOILEAU - G.GUILLOT</t>
  </si>
  <si>
    <t>A.GOGIBUS - G.GUILLOT - M.VAN DERCAMERE</t>
  </si>
  <si>
    <t>G.GUILLOT - M.VAN DERCAMERE - Y.LE BORGNE.</t>
  </si>
  <si>
    <t>Y.LE BORGNE - B.BEDUCHAUD - T.TORLET</t>
  </si>
  <si>
    <t>G.GUILLOT - A.BRASSEUR - M.VAN DERCAMERE</t>
  </si>
  <si>
    <t>T.TORLET - G.VALENTIN - M.MUZELET</t>
  </si>
  <si>
    <t>B.BEDUCHAUD - P.STASKIEWICZ - N.PERREUX</t>
  </si>
  <si>
    <t>T.TORLET - G.VALENTIN - A.GOGIBUS</t>
  </si>
  <si>
    <t>B.MARTIN KLEISCH - D.BERGEON - G.HERBIN</t>
  </si>
  <si>
    <t>R.HERBELOT - C.MARTIN - B.MARTIN KLEISCH</t>
  </si>
  <si>
    <t>S. MAFFAT - M. LEON - S. DUBOS</t>
  </si>
  <si>
    <t>27.10.12</t>
  </si>
  <si>
    <t>S.DUBOS</t>
  </si>
  <si>
    <t>03.11.12</t>
  </si>
  <si>
    <t>HARAUT Raphaël</t>
  </si>
  <si>
    <t>CHAMPY Luka</t>
  </si>
  <si>
    <t>09.12.12</t>
  </si>
  <si>
    <t>Y.LE BORGNE</t>
  </si>
  <si>
    <t>20.04.13</t>
  </si>
  <si>
    <t>SH CO</t>
  </si>
  <si>
    <t>BELMEDJAHED Badredine</t>
  </si>
  <si>
    <t>29.07.12</t>
  </si>
  <si>
    <t>SIMON Lisa</t>
  </si>
  <si>
    <t>12.05.2013</t>
  </si>
  <si>
    <t>19.05.13</t>
  </si>
  <si>
    <t>09.06.13</t>
  </si>
  <si>
    <t>Field Vétérans</t>
  </si>
  <si>
    <t>AC</t>
  </si>
  <si>
    <t>BELMEDJAHED Badrédine</t>
  </si>
  <si>
    <t>LEMEILLE Philippe</t>
  </si>
  <si>
    <t>SALAUN Hervé</t>
  </si>
  <si>
    <t>Scratch Homme Bare Bow</t>
  </si>
  <si>
    <t>Senior Femme Bare Bow</t>
  </si>
  <si>
    <t>Senior Homme Bare Bow</t>
  </si>
  <si>
    <t>Vétéran Homme Bare Bow</t>
  </si>
  <si>
    <t>Vétéran Homme Arc Libre</t>
  </si>
  <si>
    <t>STRYJEK Julien</t>
  </si>
  <si>
    <t>EDOT Nicolas</t>
  </si>
  <si>
    <t>TETART Philippe</t>
  </si>
  <si>
    <t>16.11.13</t>
  </si>
  <si>
    <t>H.SALAUN</t>
  </si>
  <si>
    <t>30.11.13</t>
  </si>
  <si>
    <t>T. TORLET - J. BOILEAU - A.GOGIBUS</t>
  </si>
  <si>
    <t>16.02.2014</t>
  </si>
  <si>
    <t>NATURE</t>
  </si>
  <si>
    <t>GIMEL Vincent</t>
  </si>
  <si>
    <t>VALENTIN Angélique</t>
  </si>
  <si>
    <t>04.05.14</t>
  </si>
  <si>
    <t>22.06.14</t>
  </si>
  <si>
    <t>18.05.14</t>
  </si>
  <si>
    <t>VH libre</t>
  </si>
  <si>
    <t>06.04.14</t>
  </si>
  <si>
    <t>L.SIMON</t>
  </si>
  <si>
    <t>01.06.14</t>
  </si>
  <si>
    <t>I.LARVOR</t>
  </si>
  <si>
    <t>A.VALENTIN</t>
  </si>
  <si>
    <t>Compound Senior Femme</t>
  </si>
  <si>
    <t>DRACHE Jérémy</t>
  </si>
  <si>
    <t>Benjamin Dames</t>
  </si>
  <si>
    <t>LE BRAS Armelle</t>
  </si>
  <si>
    <t>GIMEL Manon</t>
  </si>
  <si>
    <t>COLLIGNON Quentin</t>
  </si>
  <si>
    <t>LE BRAS Dominique</t>
  </si>
  <si>
    <t>NOGENT Eric</t>
  </si>
  <si>
    <t>Super Vétéran  Homme Sans Viseur</t>
  </si>
  <si>
    <t>Senior Honne  Homme Sans Viseur</t>
  </si>
  <si>
    <t>19.04.15</t>
  </si>
  <si>
    <t>10.04.11</t>
  </si>
  <si>
    <t>SVHBB</t>
  </si>
  <si>
    <t>Cadettes Femme Classique</t>
  </si>
  <si>
    <t>Benjamin Femme classique</t>
  </si>
  <si>
    <t>07.06.15</t>
  </si>
  <si>
    <t xml:space="preserve"> </t>
  </si>
  <si>
    <t>LAURENT-RAVETIER Olivier</t>
  </si>
  <si>
    <t>CF 3D</t>
  </si>
  <si>
    <t>Fédéral</t>
  </si>
  <si>
    <r>
      <t>PALMARES DE LA C</t>
    </r>
    <r>
      <rPr>
        <vertAlign val="superscript"/>
        <sz val="22"/>
        <color indexed="9"/>
        <rFont val="Copperplate Gothic Bold"/>
        <family val="2"/>
      </rPr>
      <t>ie</t>
    </r>
    <r>
      <rPr>
        <sz val="22"/>
        <color indexed="9"/>
        <rFont val="Copperplate Gothic Bold"/>
        <family val="2"/>
      </rPr>
      <t xml:space="preserve"> D'ARC DE REIMS (Septembre 2015 à Septembre 2016)</t>
    </r>
  </si>
  <si>
    <t>Gueux</t>
  </si>
  <si>
    <t>octobre</t>
  </si>
  <si>
    <t>(6)</t>
  </si>
  <si>
    <t>(4)</t>
  </si>
  <si>
    <t>(5)</t>
  </si>
  <si>
    <t>(1)</t>
  </si>
  <si>
    <t>(3)</t>
  </si>
  <si>
    <t>(2)</t>
  </si>
  <si>
    <t>Chalons1</t>
  </si>
  <si>
    <t>Sedan</t>
  </si>
  <si>
    <t>novembre</t>
  </si>
  <si>
    <t>(11)</t>
  </si>
  <si>
    <t>Vic/Aisne</t>
  </si>
  <si>
    <t>Rethel</t>
  </si>
  <si>
    <t>(9)</t>
  </si>
  <si>
    <t>(13)</t>
  </si>
  <si>
    <t>Fismes</t>
  </si>
  <si>
    <t>(12)</t>
  </si>
  <si>
    <t>(8)</t>
  </si>
  <si>
    <t>(10)</t>
  </si>
  <si>
    <t>(15)</t>
  </si>
  <si>
    <t>22.11.15</t>
  </si>
  <si>
    <t>Braine</t>
  </si>
  <si>
    <t>AY</t>
  </si>
  <si>
    <t>Chalons</t>
  </si>
  <si>
    <t>décembre</t>
  </si>
  <si>
    <t>(17)</t>
  </si>
  <si>
    <t>(31)</t>
  </si>
  <si>
    <t>Epernay</t>
  </si>
  <si>
    <t>(7)</t>
  </si>
  <si>
    <t>Vertus</t>
  </si>
  <si>
    <t>Ste Menehould</t>
  </si>
  <si>
    <t>janvier</t>
  </si>
  <si>
    <t>Charleville</t>
  </si>
  <si>
    <t>Suippes</t>
  </si>
  <si>
    <t>FLOCH Caroline</t>
  </si>
  <si>
    <t>CD 51</t>
  </si>
  <si>
    <t>Bar /Aube</t>
  </si>
  <si>
    <t>février</t>
  </si>
  <si>
    <t>CL28</t>
  </si>
  <si>
    <t>(18)</t>
  </si>
  <si>
    <t>Coupe MA</t>
  </si>
  <si>
    <t>(20)</t>
  </si>
  <si>
    <t>Nanteuil</t>
  </si>
  <si>
    <t>mars</t>
  </si>
  <si>
    <t>Béthisy</t>
  </si>
  <si>
    <t>Noyon</t>
  </si>
  <si>
    <t>Reims</t>
  </si>
  <si>
    <t>avril</t>
  </si>
  <si>
    <t>DIDRICHE Frédéric</t>
  </si>
  <si>
    <t>F.DIDRICHE</t>
  </si>
  <si>
    <t>Ville s/Ferté</t>
  </si>
  <si>
    <t>CL</t>
  </si>
  <si>
    <t>Meaux</t>
  </si>
  <si>
    <t>(14)</t>
  </si>
  <si>
    <t>Viarmes</t>
  </si>
  <si>
    <t>Marigny L.C</t>
  </si>
  <si>
    <t>23</t>
  </si>
  <si>
    <t>30</t>
  </si>
  <si>
    <t>Cadet Femme</t>
  </si>
  <si>
    <t>LE BRAS Morgane</t>
  </si>
  <si>
    <t>Minime Femme</t>
  </si>
  <si>
    <t>Ressons</t>
  </si>
  <si>
    <t>mai</t>
  </si>
  <si>
    <t>5 Nations</t>
  </si>
  <si>
    <t>(47)</t>
  </si>
  <si>
    <t>30 avril et</t>
  </si>
  <si>
    <t>Perles</t>
  </si>
  <si>
    <t>Vivières</t>
  </si>
  <si>
    <t>Plessis B</t>
  </si>
  <si>
    <t>15.05.16</t>
  </si>
  <si>
    <t>Chalons 1ère</t>
  </si>
  <si>
    <t>Minime Femme Classique</t>
  </si>
  <si>
    <t>Minime Femme classique</t>
  </si>
  <si>
    <t>A.LE BRAS</t>
  </si>
  <si>
    <t>M.GIMEL</t>
  </si>
  <si>
    <t>31.05.15</t>
  </si>
  <si>
    <t>Livry Louv</t>
  </si>
  <si>
    <t>Romont</t>
  </si>
  <si>
    <t>29.05.16</t>
  </si>
  <si>
    <t>Guise</t>
  </si>
  <si>
    <t>juin</t>
  </si>
  <si>
    <t>05.06.16</t>
  </si>
  <si>
    <t>06.05.07</t>
  </si>
  <si>
    <t>Dieuze</t>
  </si>
  <si>
    <t>DELCROIX Thomas</t>
  </si>
  <si>
    <t>(16)</t>
  </si>
  <si>
    <t>(19)</t>
  </si>
  <si>
    <t>MAILLARD Jean-Jacques</t>
  </si>
  <si>
    <t>mai et</t>
  </si>
  <si>
    <t>LIGUE</t>
  </si>
  <si>
    <t>juillet</t>
  </si>
  <si>
    <t>Veuilly Pot</t>
  </si>
  <si>
    <t>(21)</t>
  </si>
  <si>
    <t>Bessans</t>
  </si>
  <si>
    <t>CF Scratch</t>
  </si>
  <si>
    <t>(33)</t>
  </si>
  <si>
    <t>Yannick LE BORGNE</t>
  </si>
  <si>
    <t>303 - 33ème</t>
  </si>
  <si>
    <t>Field Scratch</t>
  </si>
  <si>
    <t>Villers Bret</t>
  </si>
  <si>
    <t>17.07.16</t>
  </si>
  <si>
    <t>Bar s Aube</t>
  </si>
  <si>
    <t>Arcis S Aube</t>
  </si>
  <si>
    <t>Ressons Le</t>
  </si>
  <si>
    <t>24.07.16</t>
  </si>
  <si>
    <t>Rethondes</t>
  </si>
  <si>
    <t>août</t>
  </si>
  <si>
    <t>Cholet</t>
  </si>
  <si>
    <t>CF Vétérans</t>
  </si>
  <si>
    <t>608 - 5ème</t>
  </si>
  <si>
    <t>SOISSONS</t>
  </si>
  <si>
    <t>Bouquet</t>
  </si>
  <si>
    <t>COUTIEZ Ines</t>
  </si>
  <si>
    <t>Bonneval</t>
  </si>
  <si>
    <t>France</t>
  </si>
  <si>
    <t>Hervé SALAUN</t>
  </si>
  <si>
    <t>751 - 7ème</t>
  </si>
  <si>
    <t>Grégory VALENTIN</t>
  </si>
  <si>
    <t>522 - 11ème</t>
  </si>
  <si>
    <t>(22)</t>
  </si>
  <si>
    <t>608 - 22ème</t>
  </si>
  <si>
    <t>Armelle LE BRAS</t>
  </si>
  <si>
    <t>Alain GOGIBUS</t>
  </si>
  <si>
    <t>Teddy TORLET</t>
  </si>
  <si>
    <t>et 01 sept</t>
  </si>
  <si>
    <t>Ste Geneviève</t>
  </si>
  <si>
    <t>Ch. France</t>
  </si>
  <si>
    <t>('1)</t>
  </si>
  <si>
    <t>40-22-108 - 13ème</t>
  </si>
  <si>
    <t>40-39-133 - 1er</t>
  </si>
  <si>
    <t>Champion de France</t>
  </si>
  <si>
    <t>37-11-74 - 21ème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</si>
</sst>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36526]mm/dd/yy;mm/dd/yyyy"/>
    <numFmt numFmtId="165" formatCode="#,##0\ &quot;F&quot;;[Red]\-#,##0\ &quot;F&quot;"/>
    <numFmt numFmtId="166" formatCode="0.0"/>
  </numFmts>
  <fonts count="9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i/>
      <u/>
      <sz val="8"/>
      <color indexed="10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color indexed="13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sz val="8"/>
      <color indexed="15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/>
      <sz val="8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49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61"/>
      <name val="Arial"/>
      <family val="2"/>
    </font>
    <font>
      <sz val="11"/>
      <color indexed="14"/>
      <name val="Arial"/>
      <family val="2"/>
    </font>
    <font>
      <sz val="22"/>
      <color indexed="9"/>
      <name val="Copperplate Gothic Bold"/>
      <family val="2"/>
    </font>
    <font>
      <vertAlign val="superscript"/>
      <sz val="22"/>
      <color indexed="9"/>
      <name val="Copperplate Gothic Bold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color indexed="9"/>
      <name val="Copperplate Gothic Bold"/>
      <family val="2"/>
    </font>
    <font>
      <b/>
      <sz val="14"/>
      <color rgb="FFFFFF00"/>
      <name val="Arial"/>
      <family val="2"/>
    </font>
    <font>
      <b/>
      <sz val="14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  <font>
      <b/>
      <sz val="6"/>
      <color theme="2" tint="-0.89999084444715716"/>
      <name val="Arial"/>
      <family val="2"/>
    </font>
    <font>
      <sz val="8"/>
      <color theme="2" tint="-0.89999084444715716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i/>
      <u/>
      <sz val="8"/>
      <color indexed="11"/>
      <name val="Arial"/>
      <family val="2"/>
    </font>
    <font>
      <sz val="7"/>
      <color rgb="FFFFFF00"/>
      <name val="Arial"/>
      <family val="2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color indexed="81"/>
      <name val="Tahoma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b/>
      <sz val="10"/>
      <color rgb="FFFFFF00"/>
      <name val="Times New Roman"/>
      <family val="1"/>
    </font>
    <font>
      <sz val="10"/>
      <color indexed="13"/>
      <name val="Times New Roman"/>
      <family val="1"/>
    </font>
    <font>
      <b/>
      <sz val="10"/>
      <name val="Times New Roman"/>
      <family val="1"/>
    </font>
    <font>
      <sz val="10"/>
      <color rgb="FFFFFF00"/>
      <name val="Times New Roman"/>
      <family val="1"/>
    </font>
    <font>
      <b/>
      <sz val="10"/>
      <color indexed="13"/>
      <name val="Times New Roman"/>
      <family val="1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b/>
      <sz val="9"/>
      <color indexed="15"/>
      <name val="Arial"/>
      <family val="2"/>
    </font>
    <font>
      <b/>
      <sz val="9"/>
      <color rgb="FFFFFF00"/>
      <name val="Arial"/>
      <family val="2"/>
    </font>
    <font>
      <sz val="9"/>
      <color indexed="15"/>
      <name val="Arial"/>
      <family val="2"/>
    </font>
    <font>
      <b/>
      <i/>
      <u/>
      <sz val="9"/>
      <color indexed="15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13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18"/>
      </patternFill>
    </fill>
    <fill>
      <patternFill patternType="solid">
        <fgColor indexed="47"/>
        <bgColor indexed="18"/>
      </patternFill>
    </fill>
    <fill>
      <patternFill patternType="solid">
        <fgColor indexed="53"/>
        <bgColor indexed="18"/>
      </patternFill>
    </fill>
    <fill>
      <patternFill patternType="solid">
        <fgColor indexed="56"/>
        <bgColor indexed="18"/>
      </patternFill>
    </fill>
    <fill>
      <patternFill patternType="solid">
        <fgColor indexed="10"/>
        <bgColor indexed="18"/>
      </patternFill>
    </fill>
    <fill>
      <patternFill patternType="solid">
        <fgColor indexed="12"/>
        <bgColor indexed="18"/>
      </patternFill>
    </fill>
    <fill>
      <patternFill patternType="solid">
        <fgColor indexed="22"/>
        <bgColor indexed="18"/>
      </patternFill>
    </fill>
    <fill>
      <patternFill patternType="solid">
        <fgColor indexed="21"/>
        <bgColor indexed="18"/>
      </patternFill>
    </fill>
    <fill>
      <patternFill patternType="solid">
        <fgColor indexed="60"/>
        <bgColor indexed="1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8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</cellStyleXfs>
  <cellXfs count="1633">
    <xf numFmtId="0" fontId="0" fillId="0" borderId="0" xfId="0"/>
    <xf numFmtId="0" fontId="2" fillId="0" borderId="0" xfId="1" applyAlignment="1">
      <alignment horizontal="center"/>
    </xf>
    <xf numFmtId="0" fontId="0" fillId="0" borderId="0" xfId="1" applyFont="1"/>
    <xf numFmtId="0" fontId="0" fillId="0" borderId="0" xfId="1" applyFont="1" applyAlignment="1">
      <alignment horizontal="center"/>
    </xf>
    <xf numFmtId="0" fontId="0" fillId="0" borderId="0" xfId="1" applyFont="1" applyBorder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4" fillId="0" borderId="4" xfId="1" applyFont="1" applyBorder="1" applyAlignment="1">
      <alignment horizontal="centerContinuous" vertical="center"/>
    </xf>
    <xf numFmtId="0" fontId="4" fillId="0" borderId="0" xfId="1" quotePrefix="1" applyFont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horizontal="centerContinuous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1" fontId="4" fillId="0" borderId="0" xfId="1" applyNumberFormat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0" fillId="0" borderId="6" xfId="1" applyFont="1" applyBorder="1"/>
    <xf numFmtId="0" fontId="0" fillId="0" borderId="1" xfId="1" applyFont="1" applyBorder="1"/>
    <xf numFmtId="0" fontId="0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3" fillId="0" borderId="6" xfId="1" applyFont="1" applyBorder="1"/>
    <xf numFmtId="0" fontId="3" fillId="0" borderId="0" xfId="1" applyFont="1" applyBorder="1"/>
    <xf numFmtId="0" fontId="3" fillId="0" borderId="1" xfId="1" applyFont="1" applyBorder="1"/>
    <xf numFmtId="0" fontId="0" fillId="0" borderId="0" xfId="1" applyFont="1" applyBorder="1" applyAlignment="1">
      <alignment horizontal="centerContinuous" vertical="center"/>
    </xf>
    <xf numFmtId="0" fontId="3" fillId="0" borderId="8" xfId="1" applyFont="1" applyBorder="1"/>
    <xf numFmtId="0" fontId="0" fillId="0" borderId="0" xfId="1" applyFont="1" applyAlignment="1">
      <alignment horizontal="centerContinuous"/>
    </xf>
    <xf numFmtId="0" fontId="3" fillId="0" borderId="9" xfId="1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1" applyFont="1"/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 textRotation="90"/>
    </xf>
    <xf numFmtId="0" fontId="19" fillId="0" borderId="0" xfId="1" applyFont="1" applyBorder="1"/>
    <xf numFmtId="0" fontId="19" fillId="0" borderId="2" xfId="1" applyFont="1" applyBorder="1" applyAlignment="1">
      <alignment horizontal="centerContinuous" vertical="center"/>
    </xf>
    <xf numFmtId="0" fontId="19" fillId="0" borderId="3" xfId="1" applyFont="1" applyBorder="1" applyAlignment="1">
      <alignment horizontal="centerContinuous" vertical="center"/>
    </xf>
    <xf numFmtId="0" fontId="19" fillId="0" borderId="4" xfId="1" applyFont="1" applyBorder="1" applyAlignment="1">
      <alignment horizontal="centerContinuous" vertical="center"/>
    </xf>
    <xf numFmtId="0" fontId="19" fillId="0" borderId="0" xfId="1" quotePrefix="1" applyFont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19" fillId="0" borderId="0" xfId="1" applyFont="1" applyAlignment="1">
      <alignment horizontal="centerContinuous" vertical="center"/>
    </xf>
    <xf numFmtId="0" fontId="19" fillId="0" borderId="8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2" fillId="0" borderId="0" xfId="1" applyFont="1" applyBorder="1" applyAlignment="1">
      <alignment horizontal="centerContinuous" vertical="center"/>
    </xf>
    <xf numFmtId="0" fontId="23" fillId="0" borderId="0" xfId="1" applyFont="1" applyAlignment="1">
      <alignment horizontal="center" vertical="center"/>
    </xf>
    <xf numFmtId="0" fontId="19" fillId="0" borderId="0" xfId="1" applyFont="1" applyBorder="1" applyAlignment="1">
      <alignment vertical="center"/>
    </xf>
    <xf numFmtId="164" fontId="24" fillId="0" borderId="8" xfId="1" applyNumberFormat="1" applyFont="1" applyBorder="1" applyAlignment="1">
      <alignment vertical="center"/>
    </xf>
    <xf numFmtId="1" fontId="19" fillId="0" borderId="0" xfId="1" applyNumberFormat="1" applyFont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19" fillId="0" borderId="1" xfId="1" applyFont="1" applyBorder="1"/>
    <xf numFmtId="0" fontId="19" fillId="0" borderId="6" xfId="1" applyFont="1" applyBorder="1"/>
    <xf numFmtId="0" fontId="19" fillId="0" borderId="2" xfId="1" applyFont="1" applyBorder="1" applyAlignment="1">
      <alignment horizontal="center" vertical="center"/>
    </xf>
    <xf numFmtId="0" fontId="19" fillId="0" borderId="9" xfId="1" applyFont="1" applyBorder="1"/>
    <xf numFmtId="0" fontId="19" fillId="0" borderId="0" xfId="1" applyFont="1" applyBorder="1" applyAlignment="1">
      <alignment horizontal="center"/>
    </xf>
    <xf numFmtId="166" fontId="19" fillId="0" borderId="0" xfId="1" applyNumberFormat="1" applyFont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19" fillId="0" borderId="0" xfId="1" applyFont="1" applyBorder="1" applyAlignment="1">
      <alignment horizontal="centerContinuous" vertical="center"/>
    </xf>
    <xf numFmtId="0" fontId="19" fillId="0" borderId="8" xfId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22" fillId="0" borderId="0" xfId="1" applyFont="1" applyBorder="1" applyAlignment="1">
      <alignment horizontal="center" vertical="center"/>
    </xf>
    <xf numFmtId="0" fontId="21" fillId="6" borderId="1" xfId="1" applyFont="1" applyFill="1" applyBorder="1" applyAlignment="1">
      <alignment horizontal="centerContinuous" vertical="center"/>
    </xf>
    <xf numFmtId="0" fontId="22" fillId="6" borderId="1" xfId="1" applyFont="1" applyFill="1" applyBorder="1" applyAlignment="1">
      <alignment horizontal="centerContinuous" vertical="center"/>
    </xf>
    <xf numFmtId="0" fontId="19" fillId="0" borderId="0" xfId="1" applyFont="1" applyAlignment="1">
      <alignment vertical="center"/>
    </xf>
    <xf numFmtId="1" fontId="19" fillId="0" borderId="0" xfId="1" applyNumberFormat="1" applyFont="1" applyAlignment="1">
      <alignment vertical="center"/>
    </xf>
    <xf numFmtId="0" fontId="23" fillId="0" borderId="0" xfId="0" applyFont="1"/>
    <xf numFmtId="164" fontId="24" fillId="0" borderId="8" xfId="0" applyNumberFormat="1" applyFont="1" applyBorder="1" applyAlignment="1">
      <alignment vertical="center"/>
    </xf>
    <xf numFmtId="0" fontId="19" fillId="0" borderId="0" xfId="0" applyFont="1" applyBorder="1"/>
    <xf numFmtId="164" fontId="7" fillId="0" borderId="0" xfId="1" applyNumberFormat="1" applyFont="1" applyBorder="1" applyAlignment="1">
      <alignment vertical="center"/>
    </xf>
    <xf numFmtId="0" fontId="3" fillId="0" borderId="3" xfId="1" applyFont="1" applyBorder="1"/>
    <xf numFmtId="0" fontId="6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164" fontId="4" fillId="0" borderId="8" xfId="1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9" fillId="0" borderId="0" xfId="1" applyFont="1" applyFill="1" applyBorder="1"/>
    <xf numFmtId="0" fontId="6" fillId="0" borderId="5" xfId="1" quotePrefix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/>
    </xf>
    <xf numFmtId="164" fontId="24" fillId="0" borderId="0" xfId="1" applyNumberFormat="1" applyFont="1" applyBorder="1" applyAlignment="1">
      <alignment vertical="center"/>
    </xf>
    <xf numFmtId="0" fontId="6" fillId="0" borderId="2" xfId="1" quotePrefix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19" fillId="0" borderId="11" xfId="0" applyFont="1" applyBorder="1"/>
    <xf numFmtId="0" fontId="6" fillId="0" borderId="6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quotePrefix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23" fillId="0" borderId="2" xfId="1" applyFont="1" applyBorder="1" applyAlignment="1">
      <alignment horizontal="center" vertical="center"/>
    </xf>
    <xf numFmtId="0" fontId="1" fillId="0" borderId="0" xfId="1" applyFont="1"/>
    <xf numFmtId="0" fontId="19" fillId="0" borderId="15" xfId="0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/>
    <xf numFmtId="0" fontId="6" fillId="0" borderId="2" xfId="1" applyFont="1" applyBorder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/>
    </xf>
    <xf numFmtId="0" fontId="4" fillId="0" borderId="5" xfId="1" applyFont="1" applyBorder="1"/>
    <xf numFmtId="0" fontId="4" fillId="0" borderId="6" xfId="1" applyFont="1" applyBorder="1"/>
    <xf numFmtId="0" fontId="35" fillId="11" borderId="0" xfId="0" applyFont="1" applyFill="1" applyBorder="1"/>
    <xf numFmtId="0" fontId="4" fillId="11" borderId="2" xfId="0" applyFont="1" applyFill="1" applyBorder="1"/>
    <xf numFmtId="0" fontId="6" fillId="0" borderId="4" xfId="1" applyFont="1" applyBorder="1" applyAlignment="1">
      <alignment horizontal="center" vertical="center"/>
    </xf>
    <xf numFmtId="0" fontId="4" fillId="0" borderId="1" xfId="1" applyFont="1" applyBorder="1"/>
    <xf numFmtId="0" fontId="25" fillId="6" borderId="0" xfId="1" applyFont="1" applyFill="1" applyAlignment="1">
      <alignment horizontal="center" vertical="center"/>
    </xf>
    <xf numFmtId="0" fontId="22" fillId="6" borderId="0" xfId="1" applyFont="1" applyFill="1" applyAlignment="1">
      <alignment horizontal="center" vertical="center"/>
    </xf>
    <xf numFmtId="0" fontId="26" fillId="6" borderId="0" xfId="1" applyFont="1" applyFill="1" applyAlignment="1">
      <alignment horizontal="center" vertical="center"/>
    </xf>
    <xf numFmtId="0" fontId="4" fillId="0" borderId="2" xfId="0" applyFont="1" applyBorder="1"/>
    <xf numFmtId="0" fontId="4" fillId="11" borderId="3" xfId="1" quotePrefix="1" applyFont="1" applyFill="1" applyBorder="1" applyAlignment="1">
      <alignment horizontal="center" vertical="center"/>
    </xf>
    <xf numFmtId="0" fontId="19" fillId="11" borderId="3" xfId="1" applyFont="1" applyFill="1" applyBorder="1" applyAlignment="1">
      <alignment horizontal="center" vertical="center"/>
    </xf>
    <xf numFmtId="0" fontId="4" fillId="11" borderId="20" xfId="1" quotePrefix="1" applyFont="1" applyFill="1" applyBorder="1" applyAlignment="1">
      <alignment horizontal="center" vertical="center"/>
    </xf>
    <xf numFmtId="0" fontId="4" fillId="11" borderId="21" xfId="1" quotePrefix="1" applyFont="1" applyFill="1" applyBorder="1" applyAlignment="1">
      <alignment horizontal="center" vertical="center"/>
    </xf>
    <xf numFmtId="0" fontId="4" fillId="11" borderId="11" xfId="1" quotePrefix="1" applyFont="1" applyFill="1" applyBorder="1" applyAlignment="1">
      <alignment horizontal="center" vertical="center"/>
    </xf>
    <xf numFmtId="0" fontId="19" fillId="11" borderId="20" xfId="1" quotePrefix="1" applyFont="1" applyFill="1" applyBorder="1" applyAlignment="1">
      <alignment horizontal="center" vertical="center"/>
    </xf>
    <xf numFmtId="0" fontId="19" fillId="11" borderId="20" xfId="1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Continuous" vertical="center"/>
    </xf>
    <xf numFmtId="14" fontId="6" fillId="0" borderId="0" xfId="0" applyNumberFormat="1" applyFont="1" applyAlignment="1">
      <alignment horizontal="centerContinuous" vertical="center"/>
    </xf>
    <xf numFmtId="0" fontId="4" fillId="0" borderId="6" xfId="0" applyFont="1" applyBorder="1"/>
    <xf numFmtId="0" fontId="4" fillId="0" borderId="1" xfId="0" applyFont="1" applyBorder="1"/>
    <xf numFmtId="0" fontId="4" fillId="11" borderId="0" xfId="0" quotePrefix="1" applyFont="1" applyFill="1" applyAlignment="1">
      <alignment horizontal="center" vertical="center"/>
    </xf>
    <xf numFmtId="165" fontId="4" fillId="11" borderId="1" xfId="0" quotePrefix="1" applyNumberFormat="1" applyFont="1" applyFill="1" applyBorder="1" applyAlignment="1">
      <alignment horizontal="center" vertical="center"/>
    </xf>
    <xf numFmtId="0" fontId="4" fillId="11" borderId="1" xfId="0" quotePrefix="1" applyFont="1" applyFill="1" applyBorder="1" applyAlignment="1">
      <alignment horizontal="center" vertical="center"/>
    </xf>
    <xf numFmtId="0" fontId="4" fillId="11" borderId="6" xfId="0" quotePrefix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11" borderId="21" xfId="0" quotePrefix="1" applyFont="1" applyFill="1" applyBorder="1" applyAlignment="1">
      <alignment horizontal="center" vertical="center"/>
    </xf>
    <xf numFmtId="0" fontId="4" fillId="11" borderId="11" xfId="0" quotePrefix="1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4" fillId="11" borderId="6" xfId="0" quotePrefix="1" applyFont="1" applyFill="1" applyBorder="1" applyAlignment="1">
      <alignment horizontal="center"/>
    </xf>
    <xf numFmtId="0" fontId="4" fillId="11" borderId="1" xfId="0" quotePrefix="1" applyFont="1" applyFill="1" applyBorder="1" applyAlignment="1">
      <alignment horizontal="center"/>
    </xf>
    <xf numFmtId="0" fontId="4" fillId="11" borderId="3" xfId="0" quotePrefix="1" applyFont="1" applyFill="1" applyBorder="1" applyAlignment="1">
      <alignment horizontal="center"/>
    </xf>
    <xf numFmtId="0" fontId="4" fillId="0" borderId="0" xfId="0" applyFont="1" applyBorder="1"/>
    <xf numFmtId="0" fontId="4" fillId="11" borderId="0" xfId="0" quotePrefix="1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Continuous" vertical="center"/>
    </xf>
    <xf numFmtId="0" fontId="30" fillId="7" borderId="0" xfId="0" applyFont="1" applyFill="1" applyBorder="1" applyAlignment="1">
      <alignment horizontal="centerContinuous" vertical="center"/>
    </xf>
    <xf numFmtId="0" fontId="37" fillId="0" borderId="0" xfId="1" applyFont="1"/>
    <xf numFmtId="0" fontId="37" fillId="0" borderId="0" xfId="1" applyFont="1" applyAlignment="1">
      <alignment horizontal="center"/>
    </xf>
    <xf numFmtId="0" fontId="37" fillId="0" borderId="0" xfId="0" applyFont="1"/>
    <xf numFmtId="0" fontId="38" fillId="8" borderId="1" xfId="1" applyFont="1" applyFill="1" applyBorder="1" applyAlignment="1">
      <alignment horizontal="centerContinuous" vertical="center"/>
    </xf>
    <xf numFmtId="0" fontId="37" fillId="0" borderId="0" xfId="1" applyFont="1" applyBorder="1"/>
    <xf numFmtId="0" fontId="37" fillId="0" borderId="2" xfId="1" applyFont="1" applyBorder="1" applyAlignment="1">
      <alignment horizontal="centerContinuous" vertical="center"/>
    </xf>
    <xf numFmtId="0" fontId="37" fillId="0" borderId="3" xfId="1" applyFont="1" applyBorder="1" applyAlignment="1">
      <alignment horizontal="centerContinuous" vertical="center"/>
    </xf>
    <xf numFmtId="0" fontId="37" fillId="0" borderId="4" xfId="1" applyFont="1" applyBorder="1" applyAlignment="1">
      <alignment horizontal="centerContinuous" vertical="center"/>
    </xf>
    <xf numFmtId="0" fontId="37" fillId="0" borderId="26" xfId="1" applyFont="1" applyBorder="1" applyAlignment="1">
      <alignment vertical="center"/>
    </xf>
    <xf numFmtId="0" fontId="39" fillId="8" borderId="1" xfId="1" applyFont="1" applyFill="1" applyBorder="1" applyAlignment="1">
      <alignment horizontal="centerContinuous" vertical="center"/>
    </xf>
    <xf numFmtId="0" fontId="37" fillId="2" borderId="5" xfId="1" applyFont="1" applyFill="1" applyBorder="1" applyAlignment="1">
      <alignment horizontal="center" vertical="center"/>
    </xf>
    <xf numFmtId="0" fontId="37" fillId="3" borderId="6" xfId="1" applyFont="1" applyFill="1" applyBorder="1" applyAlignment="1">
      <alignment horizontal="center" vertical="center"/>
    </xf>
    <xf numFmtId="0" fontId="40" fillId="4" borderId="6" xfId="1" applyFont="1" applyFill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7" fillId="0" borderId="0" xfId="1" applyFont="1" applyBorder="1" applyAlignment="1">
      <alignment horizontal="centerContinuous" vertical="center"/>
    </xf>
    <xf numFmtId="0" fontId="37" fillId="0" borderId="28" xfId="1" applyFont="1" applyBorder="1" applyAlignment="1">
      <alignment horizontal="centerContinuous" vertical="center"/>
    </xf>
    <xf numFmtId="0" fontId="37" fillId="0" borderId="5" xfId="1" applyFont="1" applyBorder="1" applyAlignment="1">
      <alignment horizontal="center" vertical="center"/>
    </xf>
    <xf numFmtId="0" fontId="37" fillId="0" borderId="6" xfId="1" applyFont="1" applyBorder="1" applyAlignment="1">
      <alignment horizontal="center" vertical="center"/>
    </xf>
    <xf numFmtId="0" fontId="37" fillId="0" borderId="17" xfId="1" applyFont="1" applyBorder="1" applyAlignment="1">
      <alignment vertical="center"/>
    </xf>
    <xf numFmtId="0" fontId="42" fillId="0" borderId="0" xfId="1" applyFont="1" applyBorder="1" applyAlignment="1">
      <alignment horizontal="centerContinuous" vertical="center"/>
    </xf>
    <xf numFmtId="0" fontId="37" fillId="0" borderId="0" xfId="1" applyFont="1" applyBorder="1" applyAlignment="1">
      <alignment horizontal="center"/>
    </xf>
    <xf numFmtId="0" fontId="37" fillId="0" borderId="0" xfId="1" applyFont="1" applyAlignment="1">
      <alignment horizontal="center" vertical="center"/>
    </xf>
    <xf numFmtId="0" fontId="37" fillId="0" borderId="0" xfId="1" applyFont="1" applyBorder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37" fillId="0" borderId="0" xfId="1" applyFont="1" applyBorder="1" applyAlignment="1">
      <alignment vertical="center"/>
    </xf>
    <xf numFmtId="164" fontId="43" fillId="0" borderId="8" xfId="1" applyNumberFormat="1" applyFont="1" applyBorder="1" applyAlignment="1">
      <alignment vertical="center"/>
    </xf>
    <xf numFmtId="0" fontId="37" fillId="0" borderId="8" xfId="1" applyFont="1" applyBorder="1" applyAlignment="1">
      <alignment horizontal="center"/>
    </xf>
    <xf numFmtId="0" fontId="37" fillId="0" borderId="8" xfId="1" applyFont="1" applyBorder="1" applyAlignment="1">
      <alignment horizontal="center" vertical="center"/>
    </xf>
    <xf numFmtId="0" fontId="41" fillId="0" borderId="8" xfId="1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" xfId="1" applyFont="1" applyBorder="1"/>
    <xf numFmtId="0" fontId="37" fillId="0" borderId="3" xfId="1" applyFont="1" applyBorder="1" applyAlignment="1">
      <alignment horizontal="center" vertical="center"/>
    </xf>
    <xf numFmtId="0" fontId="37" fillId="0" borderId="9" xfId="1" applyFont="1" applyBorder="1" applyAlignment="1">
      <alignment horizontal="center"/>
    </xf>
    <xf numFmtId="0" fontId="37" fillId="0" borderId="9" xfId="1" applyFont="1" applyBorder="1"/>
    <xf numFmtId="0" fontId="37" fillId="0" borderId="10" xfId="1" applyFont="1" applyBorder="1" applyAlignment="1">
      <alignment horizontal="center"/>
    </xf>
    <xf numFmtId="0" fontId="37" fillId="0" borderId="5" xfId="1" applyFont="1" applyBorder="1" applyAlignment="1">
      <alignment horizontal="center"/>
    </xf>
    <xf numFmtId="0" fontId="37" fillId="0" borderId="6" xfId="1" applyFont="1" applyBorder="1"/>
    <xf numFmtId="0" fontId="37" fillId="0" borderId="8" xfId="1" applyFont="1" applyBorder="1"/>
    <xf numFmtId="0" fontId="41" fillId="0" borderId="23" xfId="1" quotePrefix="1" applyFont="1" applyFill="1" applyBorder="1" applyAlignment="1">
      <alignment horizontal="center" vertical="center"/>
    </xf>
    <xf numFmtId="0" fontId="41" fillId="0" borderId="6" xfId="1" quotePrefix="1" applyFont="1" applyFill="1" applyBorder="1" applyAlignment="1">
      <alignment horizontal="center" vertical="center"/>
    </xf>
    <xf numFmtId="0" fontId="41" fillId="0" borderId="0" xfId="1" quotePrefix="1" applyFont="1" applyFill="1" applyBorder="1" applyAlignment="1">
      <alignment horizontal="center" vertical="center"/>
    </xf>
    <xf numFmtId="0" fontId="41" fillId="0" borderId="8" xfId="1" quotePrefix="1" applyFont="1" applyFill="1" applyBorder="1" applyAlignment="1">
      <alignment horizontal="center" vertical="center"/>
    </xf>
    <xf numFmtId="0" fontId="37" fillId="0" borderId="22" xfId="1" applyFont="1" applyBorder="1"/>
    <xf numFmtId="0" fontId="41" fillId="0" borderId="3" xfId="1" quotePrefix="1" applyFont="1" applyFill="1" applyBorder="1" applyAlignment="1">
      <alignment horizontal="center" vertical="center"/>
    </xf>
    <xf numFmtId="0" fontId="41" fillId="0" borderId="23" xfId="1" quotePrefix="1" applyFont="1" applyBorder="1" applyAlignment="1">
      <alignment horizontal="center" vertical="center"/>
    </xf>
    <xf numFmtId="0" fontId="41" fillId="0" borderId="6" xfId="1" quotePrefix="1" applyFont="1" applyBorder="1" applyAlignment="1">
      <alignment horizontal="center" vertical="center"/>
    </xf>
    <xf numFmtId="0" fontId="37" fillId="0" borderId="0" xfId="0" applyFont="1" applyBorder="1"/>
    <xf numFmtId="0" fontId="37" fillId="0" borderId="8" xfId="0" applyFont="1" applyBorder="1" applyAlignment="1">
      <alignment horizontal="center"/>
    </xf>
    <xf numFmtId="1" fontId="37" fillId="0" borderId="0" xfId="1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7" fillId="0" borderId="0" xfId="1" applyNumberFormat="1" applyFont="1" applyAlignment="1">
      <alignment horizontal="center" vertical="center"/>
    </xf>
    <xf numFmtId="0" fontId="41" fillId="0" borderId="3" xfId="1" quotePrefix="1" applyFont="1" applyBorder="1" applyAlignment="1">
      <alignment horizontal="center" vertical="center"/>
    </xf>
    <xf numFmtId="0" fontId="41" fillId="0" borderId="30" xfId="1" quotePrefix="1" applyFont="1" applyBorder="1" applyAlignment="1">
      <alignment horizontal="center" vertical="center"/>
    </xf>
    <xf numFmtId="0" fontId="37" fillId="0" borderId="5" xfId="0" applyFont="1" applyBorder="1" applyAlignment="1">
      <alignment horizontal="center"/>
    </xf>
    <xf numFmtId="0" fontId="41" fillId="0" borderId="30" xfId="1" applyFont="1" applyBorder="1" applyAlignment="1">
      <alignment horizontal="center" vertical="center"/>
    </xf>
    <xf numFmtId="0" fontId="41" fillId="0" borderId="6" xfId="1" applyFont="1" applyBorder="1" applyAlignment="1">
      <alignment horizontal="center" vertical="center"/>
    </xf>
    <xf numFmtId="0" fontId="41" fillId="0" borderId="3" xfId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164" fontId="43" fillId="0" borderId="0" xfId="1" applyNumberFormat="1" applyFont="1" applyBorder="1" applyAlignment="1">
      <alignment vertical="center"/>
    </xf>
    <xf numFmtId="0" fontId="37" fillId="0" borderId="15" xfId="0" applyFont="1" applyBorder="1" applyAlignment="1">
      <alignment horizontal="center"/>
    </xf>
    <xf numFmtId="0" fontId="41" fillId="0" borderId="2" xfId="1" quotePrefix="1" applyFont="1" applyBorder="1" applyAlignment="1">
      <alignment horizontal="center" vertical="center"/>
    </xf>
    <xf numFmtId="0" fontId="37" fillId="0" borderId="2" xfId="1" applyFont="1" applyBorder="1" applyAlignment="1">
      <alignment horizontal="center" vertical="center"/>
    </xf>
    <xf numFmtId="0" fontId="37" fillId="2" borderId="2" xfId="1" applyFont="1" applyFill="1" applyBorder="1" applyAlignment="1">
      <alignment horizontal="center" vertical="center"/>
    </xf>
    <xf numFmtId="0" fontId="37" fillId="8" borderId="3" xfId="1" applyFont="1" applyFill="1" applyBorder="1" applyAlignment="1">
      <alignment horizontal="center" vertical="center"/>
    </xf>
    <xf numFmtId="0" fontId="40" fillId="4" borderId="3" xfId="1" applyFont="1" applyFill="1" applyBorder="1" applyAlignment="1">
      <alignment horizontal="center" vertical="center"/>
    </xf>
    <xf numFmtId="14" fontId="37" fillId="0" borderId="0" xfId="1" applyNumberFormat="1" applyFont="1" applyBorder="1" applyAlignment="1">
      <alignment horizontal="centerContinuous" vertical="center"/>
    </xf>
    <xf numFmtId="0" fontId="4" fillId="11" borderId="11" xfId="0" quotePrefix="1" applyFont="1" applyFill="1" applyBorder="1"/>
    <xf numFmtId="0" fontId="4" fillId="11" borderId="8" xfId="0" quotePrefix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/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horizontal="left" vertical="center"/>
    </xf>
    <xf numFmtId="0" fontId="4" fillId="0" borderId="32" xfId="1" applyFont="1" applyBorder="1" applyAlignment="1">
      <alignment horizontal="centerContinuous" vertical="center"/>
    </xf>
    <xf numFmtId="0" fontId="4" fillId="0" borderId="29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centerContinuous" vertical="center"/>
    </xf>
    <xf numFmtId="0" fontId="6" fillId="0" borderId="23" xfId="1" quotePrefix="1" applyFont="1" applyBorder="1" applyAlignment="1">
      <alignment horizontal="center" vertical="center"/>
    </xf>
    <xf numFmtId="0" fontId="19" fillId="11" borderId="0" xfId="1" applyFont="1" applyFill="1" applyAlignment="1">
      <alignment horizontal="center"/>
    </xf>
    <xf numFmtId="0" fontId="19" fillId="11" borderId="31" xfId="1" applyFont="1" applyFill="1" applyBorder="1" applyAlignment="1">
      <alignment horizontal="center" vertical="center"/>
    </xf>
    <xf numFmtId="0" fontId="19" fillId="11" borderId="6" xfId="1" quotePrefix="1" applyFont="1" applyFill="1" applyBorder="1" applyAlignment="1">
      <alignment horizontal="center" vertical="center"/>
    </xf>
    <xf numFmtId="0" fontId="19" fillId="11" borderId="1" xfId="1" quotePrefix="1" applyFont="1" applyFill="1" applyBorder="1" applyAlignment="1">
      <alignment horizontal="center" vertical="center"/>
    </xf>
    <xf numFmtId="0" fontId="4" fillId="11" borderId="1" xfId="1" quotePrefix="1" applyFont="1" applyFill="1" applyBorder="1" applyAlignment="1">
      <alignment horizontal="center" vertical="center"/>
    </xf>
    <xf numFmtId="0" fontId="19" fillId="11" borderId="21" xfId="1" applyFont="1" applyFill="1" applyBorder="1" applyAlignment="1">
      <alignment horizontal="center" vertical="center"/>
    </xf>
    <xf numFmtId="0" fontId="19" fillId="11" borderId="0" xfId="1" quotePrefix="1" applyFont="1" applyFill="1" applyAlignment="1">
      <alignment horizontal="center" vertical="center"/>
    </xf>
    <xf numFmtId="0" fontId="19" fillId="11" borderId="24" xfId="1" quotePrefix="1" applyFont="1" applyFill="1" applyBorder="1" applyAlignment="1">
      <alignment horizontal="center" vertical="center"/>
    </xf>
    <xf numFmtId="0" fontId="19" fillId="11" borderId="0" xfId="1" quotePrefix="1" applyFont="1" applyFill="1" applyBorder="1" applyAlignment="1">
      <alignment horizontal="center" vertical="center"/>
    </xf>
    <xf numFmtId="0" fontId="4" fillId="11" borderId="0" xfId="1" quotePrefix="1" applyFont="1" applyFill="1" applyAlignment="1">
      <alignment horizontal="center" vertical="center"/>
    </xf>
    <xf numFmtId="0" fontId="19" fillId="11" borderId="11" xfId="1" quotePrefix="1" applyFont="1" applyFill="1" applyBorder="1" applyAlignment="1">
      <alignment horizontal="center" vertical="center"/>
    </xf>
    <xf numFmtId="0" fontId="4" fillId="11" borderId="6" xfId="1" quotePrefix="1" applyFont="1" applyFill="1" applyBorder="1" applyAlignment="1">
      <alignment horizontal="center" vertical="center"/>
    </xf>
    <xf numFmtId="0" fontId="19" fillId="11" borderId="0" xfId="1" applyFont="1" applyFill="1" applyBorder="1" applyAlignment="1">
      <alignment horizontal="center"/>
    </xf>
    <xf numFmtId="0" fontId="4" fillId="11" borderId="8" xfId="1" quotePrefix="1" applyFont="1" applyFill="1" applyBorder="1" applyAlignment="1">
      <alignment horizontal="center" vertical="center"/>
    </xf>
    <xf numFmtId="0" fontId="19" fillId="11" borderId="8" xfId="1" quotePrefix="1" applyFont="1" applyFill="1" applyBorder="1" applyAlignment="1">
      <alignment horizontal="center" vertical="center"/>
    </xf>
    <xf numFmtId="0" fontId="19" fillId="11" borderId="6" xfId="1" quotePrefix="1" applyFont="1" applyFill="1" applyBorder="1" applyAlignment="1">
      <alignment horizontal="center"/>
    </xf>
    <xf numFmtId="0" fontId="19" fillId="11" borderId="8" xfId="1" applyFont="1" applyFill="1" applyBorder="1" applyAlignment="1">
      <alignment horizontal="center"/>
    </xf>
    <xf numFmtId="0" fontId="19" fillId="11" borderId="31" xfId="1" quotePrefix="1" applyFont="1" applyFill="1" applyBorder="1" applyAlignment="1">
      <alignment horizontal="center" vertical="center"/>
    </xf>
    <xf numFmtId="0" fontId="4" fillId="11" borderId="31" xfId="1" quotePrefix="1" applyFont="1" applyFill="1" applyBorder="1" applyAlignment="1">
      <alignment horizontal="center" vertical="center"/>
    </xf>
    <xf numFmtId="0" fontId="19" fillId="11" borderId="21" xfId="1" applyFont="1" applyFill="1" applyBorder="1" applyAlignment="1">
      <alignment horizontal="center"/>
    </xf>
    <xf numFmtId="0" fontId="4" fillId="11" borderId="0" xfId="1" quotePrefix="1" applyFont="1" applyFill="1" applyAlignment="1">
      <alignment horizontal="center"/>
    </xf>
    <xf numFmtId="0" fontId="4" fillId="11" borderId="11" xfId="1" quotePrefix="1" applyFont="1" applyFill="1" applyBorder="1" applyAlignment="1">
      <alignment horizontal="center"/>
    </xf>
    <xf numFmtId="0" fontId="19" fillId="11" borderId="9" xfId="1" quotePrefix="1" applyFont="1" applyFill="1" applyBorder="1" applyAlignment="1">
      <alignment horizontal="center"/>
    </xf>
    <xf numFmtId="0" fontId="19" fillId="11" borderId="21" xfId="1" quotePrefix="1" applyFont="1" applyFill="1" applyBorder="1" applyAlignment="1">
      <alignment horizontal="center"/>
    </xf>
    <xf numFmtId="0" fontId="19" fillId="11" borderId="21" xfId="1" quotePrefix="1" applyFont="1" applyFill="1" applyBorder="1" applyAlignment="1">
      <alignment horizontal="center" vertical="center"/>
    </xf>
    <xf numFmtId="0" fontId="19" fillId="11" borderId="3" xfId="1" quotePrefix="1" applyFont="1" applyFill="1" applyBorder="1" applyAlignment="1">
      <alignment horizontal="center" vertical="center"/>
    </xf>
    <xf numFmtId="0" fontId="4" fillId="11" borderId="22" xfId="1" quotePrefix="1" applyFont="1" applyFill="1" applyBorder="1" applyAlignment="1">
      <alignment horizontal="center" vertical="center"/>
    </xf>
    <xf numFmtId="0" fontId="19" fillId="11" borderId="9" xfId="1" quotePrefix="1" applyFont="1" applyFill="1" applyBorder="1" applyAlignment="1">
      <alignment horizontal="center" vertical="center"/>
    </xf>
    <xf numFmtId="0" fontId="4" fillId="11" borderId="9" xfId="1" quotePrefix="1" applyFont="1" applyFill="1" applyBorder="1" applyAlignment="1">
      <alignment horizontal="center" vertical="center"/>
    </xf>
    <xf numFmtId="0" fontId="1" fillId="0" borderId="0" xfId="1" applyFont="1" applyBorder="1"/>
    <xf numFmtId="14" fontId="1" fillId="0" borderId="0" xfId="1" applyNumberFormat="1" applyFont="1" applyBorder="1" applyAlignment="1">
      <alignment horizontal="centerContinuous" vertical="center"/>
    </xf>
    <xf numFmtId="0" fontId="1" fillId="0" borderId="0" xfId="0" applyFont="1"/>
    <xf numFmtId="0" fontId="3" fillId="11" borderId="0" xfId="1" applyFont="1" applyFill="1" applyAlignment="1">
      <alignment horizontal="center"/>
    </xf>
    <xf numFmtId="0" fontId="36" fillId="11" borderId="0" xfId="1" applyFont="1" applyFill="1" applyAlignment="1">
      <alignment horizontal="center" vertical="center"/>
    </xf>
    <xf numFmtId="0" fontId="3" fillId="11" borderId="8" xfId="1" applyFont="1" applyFill="1" applyBorder="1" applyAlignment="1">
      <alignment horizontal="center"/>
    </xf>
    <xf numFmtId="0" fontId="3" fillId="11" borderId="24" xfId="1" applyFont="1" applyFill="1" applyBorder="1" applyAlignment="1">
      <alignment horizontal="center"/>
    </xf>
    <xf numFmtId="0" fontId="3" fillId="11" borderId="31" xfId="1" applyFont="1" applyFill="1" applyBorder="1" applyAlignment="1">
      <alignment horizontal="center"/>
    </xf>
    <xf numFmtId="0" fontId="3" fillId="11" borderId="24" xfId="1" applyFont="1" applyFill="1" applyBorder="1" applyAlignment="1">
      <alignment horizontal="center" vertical="center"/>
    </xf>
    <xf numFmtId="0" fontId="4" fillId="11" borderId="21" xfId="1" quotePrefix="1" applyFont="1" applyFill="1" applyBorder="1" applyAlignment="1">
      <alignment horizontal="center"/>
    </xf>
    <xf numFmtId="0" fontId="3" fillId="11" borderId="31" xfId="1" applyFont="1" applyFill="1" applyBorder="1" applyAlignment="1">
      <alignment horizontal="center" vertical="center"/>
    </xf>
    <xf numFmtId="0" fontId="3" fillId="11" borderId="8" xfId="1" applyFont="1" applyFill="1" applyBorder="1" applyAlignment="1">
      <alignment horizontal="center" vertical="center"/>
    </xf>
    <xf numFmtId="0" fontId="3" fillId="11" borderId="0" xfId="1" applyFont="1" applyFill="1" applyBorder="1" applyAlignment="1">
      <alignment horizontal="center"/>
    </xf>
    <xf numFmtId="0" fontId="3" fillId="11" borderId="0" xfId="1" applyFont="1" applyFill="1" applyBorder="1" applyAlignment="1">
      <alignment horizontal="center" vertical="center"/>
    </xf>
    <xf numFmtId="0" fontId="3" fillId="11" borderId="0" xfId="1" applyFont="1" applyFill="1" applyAlignment="1">
      <alignment horizontal="center" vertical="center"/>
    </xf>
    <xf numFmtId="0" fontId="4" fillId="11" borderId="3" xfId="1" applyFont="1" applyFill="1" applyBorder="1" applyAlignment="1">
      <alignment horizontal="center" vertical="center"/>
    </xf>
    <xf numFmtId="0" fontId="3" fillId="11" borderId="22" xfId="1" applyFont="1" applyFill="1" applyBorder="1" applyAlignment="1">
      <alignment horizontal="center" vertical="center"/>
    </xf>
    <xf numFmtId="0" fontId="4" fillId="11" borderId="22" xfId="1" applyFont="1" applyFill="1" applyBorder="1" applyAlignment="1">
      <alignment horizontal="center" vertical="center"/>
    </xf>
    <xf numFmtId="0" fontId="3" fillId="11" borderId="20" xfId="1" applyFont="1" applyFill="1" applyBorder="1" applyAlignment="1">
      <alignment horizontal="center" vertical="center"/>
    </xf>
    <xf numFmtId="0" fontId="37" fillId="11" borderId="0" xfId="1" applyFont="1" applyFill="1" applyBorder="1" applyAlignment="1">
      <alignment horizontal="center"/>
    </xf>
    <xf numFmtId="0" fontId="37" fillId="11" borderId="0" xfId="1" applyFont="1" applyFill="1" applyAlignment="1">
      <alignment horizontal="center"/>
    </xf>
    <xf numFmtId="0" fontId="1" fillId="0" borderId="25" xfId="1" applyFont="1" applyBorder="1" applyAlignment="1">
      <alignment vertical="center"/>
    </xf>
    <xf numFmtId="0" fontId="4" fillId="0" borderId="26" xfId="1" applyFont="1" applyBorder="1"/>
    <xf numFmtId="0" fontId="4" fillId="0" borderId="27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Alignment="1">
      <alignment vertical="center"/>
    </xf>
    <xf numFmtId="0" fontId="4" fillId="0" borderId="32" xfId="1" applyFont="1" applyBorder="1"/>
    <xf numFmtId="0" fontId="4" fillId="0" borderId="17" xfId="1" applyFont="1" applyBorder="1"/>
    <xf numFmtId="164" fontId="7" fillId="11" borderId="8" xfId="1" applyNumberFormat="1" applyFont="1" applyFill="1" applyBorder="1" applyAlignment="1">
      <alignment vertical="center"/>
    </xf>
    <xf numFmtId="0" fontId="3" fillId="11" borderId="3" xfId="1" applyFont="1" applyFill="1" applyBorder="1" applyAlignment="1">
      <alignment horizontal="center" vertical="center"/>
    </xf>
    <xf numFmtId="0" fontId="3" fillId="11" borderId="3" xfId="1" quotePrefix="1" applyFont="1" applyFill="1" applyBorder="1" applyAlignment="1">
      <alignment horizontal="center" vertical="center"/>
    </xf>
    <xf numFmtId="0" fontId="3" fillId="11" borderId="20" xfId="1" applyFont="1" applyFill="1" applyBorder="1" applyAlignment="1">
      <alignment horizontal="center"/>
    </xf>
    <xf numFmtId="0" fontId="3" fillId="11" borderId="21" xfId="1" applyFont="1" applyFill="1" applyBorder="1" applyAlignment="1">
      <alignment horizontal="center" vertical="center"/>
    </xf>
    <xf numFmtId="0" fontId="3" fillId="11" borderId="11" xfId="1" applyFont="1" applyFill="1" applyBorder="1" applyAlignment="1">
      <alignment horizontal="center" vertical="center"/>
    </xf>
    <xf numFmtId="0" fontId="3" fillId="11" borderId="6" xfId="1" applyFont="1" applyFill="1" applyBorder="1" applyAlignment="1">
      <alignment horizontal="center" vertical="center"/>
    </xf>
    <xf numFmtId="0" fontId="3" fillId="11" borderId="9" xfId="1" applyFont="1" applyFill="1" applyBorder="1" applyAlignment="1">
      <alignment horizontal="center" vertical="center"/>
    </xf>
    <xf numFmtId="0" fontId="3" fillId="11" borderId="6" xfId="1" quotePrefix="1" applyFont="1" applyFill="1" applyBorder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3" fillId="11" borderId="1" xfId="1" quotePrefix="1" applyFont="1" applyFill="1" applyBorder="1" applyAlignment="1">
      <alignment horizontal="center" vertical="center"/>
    </xf>
    <xf numFmtId="0" fontId="1" fillId="11" borderId="0" xfId="1" quotePrefix="1" applyFont="1" applyFill="1" applyBorder="1" applyAlignment="1">
      <alignment horizontal="center" vertical="center"/>
    </xf>
    <xf numFmtId="0" fontId="10" fillId="11" borderId="1" xfId="2" applyFont="1" applyFill="1" applyBorder="1" applyAlignment="1">
      <alignment horizontal="center" vertical="center"/>
    </xf>
    <xf numFmtId="0" fontId="4" fillId="11" borderId="1" xfId="2" applyFont="1" applyFill="1" applyBorder="1" applyAlignment="1">
      <alignment horizontal="center" vertical="center"/>
    </xf>
    <xf numFmtId="0" fontId="16" fillId="11" borderId="1" xfId="2" applyFont="1" applyFill="1" applyBorder="1" applyAlignment="1">
      <alignment horizontal="center" vertical="center"/>
    </xf>
    <xf numFmtId="0" fontId="10" fillId="11" borderId="35" xfId="2" applyFont="1" applyFill="1" applyBorder="1" applyAlignment="1">
      <alignment horizontal="center" vertical="center"/>
    </xf>
    <xf numFmtId="0" fontId="10" fillId="11" borderId="36" xfId="2" applyFont="1" applyFill="1" applyBorder="1" applyAlignment="1">
      <alignment horizontal="center" vertical="center"/>
    </xf>
    <xf numFmtId="0" fontId="10" fillId="11" borderId="26" xfId="2" applyFont="1" applyFill="1" applyBorder="1" applyAlignment="1">
      <alignment horizontal="center" vertical="center"/>
    </xf>
    <xf numFmtId="0" fontId="4" fillId="11" borderId="38" xfId="2" applyFont="1" applyFill="1" applyBorder="1" applyAlignment="1">
      <alignment horizontal="center" vertical="center"/>
    </xf>
    <xf numFmtId="0" fontId="4" fillId="11" borderId="32" xfId="2" applyFont="1" applyFill="1" applyBorder="1" applyAlignment="1">
      <alignment horizontal="center" vertical="center"/>
    </xf>
    <xf numFmtId="0" fontId="1" fillId="11" borderId="33" xfId="2" applyFont="1" applyFill="1" applyBorder="1" applyAlignment="1">
      <alignment horizontal="center" vertical="center"/>
    </xf>
    <xf numFmtId="0" fontId="1" fillId="11" borderId="17" xfId="2" applyFont="1" applyFill="1" applyBorder="1" applyAlignment="1">
      <alignment horizontal="center" vertical="center"/>
    </xf>
    <xf numFmtId="0" fontId="10" fillId="11" borderId="25" xfId="2" applyFont="1" applyFill="1" applyBorder="1" applyAlignment="1">
      <alignment horizontal="center" vertical="center"/>
    </xf>
    <xf numFmtId="0" fontId="1" fillId="11" borderId="27" xfId="2" applyFont="1" applyFill="1" applyBorder="1" applyAlignment="1">
      <alignment horizontal="center"/>
    </xf>
    <xf numFmtId="0" fontId="1" fillId="11" borderId="0" xfId="2" applyFont="1" applyFill="1" applyBorder="1" applyAlignment="1">
      <alignment horizontal="center"/>
    </xf>
    <xf numFmtId="0" fontId="1" fillId="11" borderId="0" xfId="2" applyFont="1" applyFill="1" applyBorder="1"/>
    <xf numFmtId="0" fontId="4" fillId="11" borderId="29" xfId="2" applyFont="1" applyFill="1" applyBorder="1"/>
    <xf numFmtId="0" fontId="4" fillId="11" borderId="17" xfId="2" applyFont="1" applyFill="1" applyBorder="1"/>
    <xf numFmtId="0" fontId="10" fillId="11" borderId="39" xfId="0" applyFont="1" applyFill="1" applyBorder="1"/>
    <xf numFmtId="0" fontId="10" fillId="11" borderId="1" xfId="2" applyFont="1" applyFill="1" applyBorder="1" applyAlignment="1">
      <alignment vertical="center"/>
    </xf>
    <xf numFmtId="0" fontId="10" fillId="11" borderId="32" xfId="2" applyFont="1" applyFill="1" applyBorder="1" applyAlignment="1">
      <alignment horizontal="center" vertical="center"/>
    </xf>
    <xf numFmtId="0" fontId="4" fillId="11" borderId="25" xfId="2" applyFont="1" applyFill="1" applyBorder="1"/>
    <xf numFmtId="0" fontId="4" fillId="11" borderId="41" xfId="2" applyFont="1" applyFill="1" applyBorder="1"/>
    <xf numFmtId="0" fontId="10" fillId="11" borderId="0" xfId="0" applyFont="1" applyFill="1"/>
    <xf numFmtId="0" fontId="6" fillId="11" borderId="42" xfId="0" applyFont="1" applyFill="1" applyBorder="1"/>
    <xf numFmtId="0" fontId="10" fillId="11" borderId="42" xfId="0" applyFont="1" applyFill="1" applyBorder="1" applyAlignment="1">
      <alignment horizontal="center"/>
    </xf>
    <xf numFmtId="0" fontId="10" fillId="11" borderId="42" xfId="0" applyFont="1" applyFill="1" applyBorder="1"/>
    <xf numFmtId="0" fontId="1" fillId="11" borderId="11" xfId="1" quotePrefix="1" applyFont="1" applyFill="1" applyBorder="1" applyAlignment="1">
      <alignment horizontal="center" vertical="center"/>
    </xf>
    <xf numFmtId="0" fontId="3" fillId="11" borderId="0" xfId="1" quotePrefix="1" applyFont="1" applyFill="1" applyBorder="1" applyAlignment="1">
      <alignment horizontal="center" vertical="center"/>
    </xf>
    <xf numFmtId="0" fontId="1" fillId="0" borderId="1" xfId="1" applyFont="1" applyBorder="1"/>
    <xf numFmtId="0" fontId="1" fillId="11" borderId="1" xfId="1" quotePrefix="1" applyFont="1" applyFill="1" applyBorder="1" applyAlignment="1">
      <alignment horizontal="center" vertical="center"/>
    </xf>
    <xf numFmtId="0" fontId="19" fillId="0" borderId="15" xfId="1" applyFont="1" applyBorder="1" applyAlignment="1">
      <alignment horizontal="center"/>
    </xf>
    <xf numFmtId="0" fontId="41" fillId="0" borderId="0" xfId="1" applyFont="1" applyBorder="1" applyAlignment="1">
      <alignment horizontal="center" vertical="center"/>
    </xf>
    <xf numFmtId="0" fontId="41" fillId="0" borderId="4" xfId="1" applyFont="1" applyBorder="1" applyAlignment="1">
      <alignment horizontal="center" vertical="center"/>
    </xf>
    <xf numFmtId="0" fontId="3" fillId="11" borderId="8" xfId="1" quotePrefix="1" applyFont="1" applyFill="1" applyBorder="1" applyAlignment="1">
      <alignment horizontal="center" vertical="center"/>
    </xf>
    <xf numFmtId="0" fontId="19" fillId="11" borderId="31" xfId="1" applyFont="1" applyFill="1" applyBorder="1" applyAlignment="1">
      <alignment horizontal="center"/>
    </xf>
    <xf numFmtId="0" fontId="19" fillId="11" borderId="0" xfId="1" applyFont="1" applyFill="1" applyBorder="1" applyAlignment="1"/>
    <xf numFmtId="0" fontId="36" fillId="11" borderId="0" xfId="1" applyFont="1" applyFill="1" applyBorder="1" applyAlignment="1">
      <alignment horizontal="center"/>
    </xf>
    <xf numFmtId="0" fontId="36" fillId="11" borderId="0" xfId="1" applyFont="1" applyFill="1" applyAlignment="1">
      <alignment horizontal="center"/>
    </xf>
    <xf numFmtId="0" fontId="2" fillId="11" borderId="0" xfId="1" applyFill="1" applyAlignment="1">
      <alignment horizontal="center"/>
    </xf>
    <xf numFmtId="0" fontId="41" fillId="0" borderId="2" xfId="1" quotePrefix="1" applyFont="1" applyFill="1" applyBorder="1" applyAlignment="1">
      <alignment horizontal="center" vertical="center"/>
    </xf>
    <xf numFmtId="0" fontId="37" fillId="11" borderId="0" xfId="1" applyFont="1" applyFill="1" applyBorder="1" applyAlignment="1"/>
    <xf numFmtId="2" fontId="4" fillId="11" borderId="1" xfId="1" quotePrefix="1" applyNumberFormat="1" applyFont="1" applyFill="1" applyBorder="1" applyAlignment="1">
      <alignment horizontal="center" vertical="center"/>
    </xf>
    <xf numFmtId="0" fontId="36" fillId="11" borderId="0" xfId="1" applyFont="1" applyFill="1" applyBorder="1" applyAlignment="1"/>
    <xf numFmtId="0" fontId="36" fillId="11" borderId="0" xfId="1" applyFont="1" applyFill="1" applyAlignment="1"/>
    <xf numFmtId="14" fontId="1" fillId="11" borderId="33" xfId="2" applyNumberFormat="1" applyFont="1" applyFill="1" applyBorder="1" applyAlignment="1">
      <alignment horizontal="center" vertical="center"/>
    </xf>
    <xf numFmtId="0" fontId="1" fillId="11" borderId="37" xfId="2" applyFont="1" applyFill="1" applyBorder="1" applyAlignment="1">
      <alignment horizontal="center" vertical="center"/>
    </xf>
    <xf numFmtId="0" fontId="1" fillId="11" borderId="0" xfId="2" applyFont="1" applyFill="1" applyAlignment="1">
      <alignment vertical="center"/>
    </xf>
    <xf numFmtId="0" fontId="1" fillId="11" borderId="29" xfId="2" applyFont="1" applyFill="1" applyBorder="1" applyAlignment="1">
      <alignment vertical="center"/>
    </xf>
    <xf numFmtId="0" fontId="1" fillId="11" borderId="25" xfId="2" applyFont="1" applyFill="1" applyBorder="1" applyAlignment="1">
      <alignment vertical="center"/>
    </xf>
    <xf numFmtId="0" fontId="1" fillId="11" borderId="0" xfId="2" applyFont="1" applyFill="1" applyBorder="1" applyAlignment="1">
      <alignment vertical="center"/>
    </xf>
    <xf numFmtId="0" fontId="1" fillId="11" borderId="29" xfId="2" applyFont="1" applyFill="1" applyBorder="1" applyAlignment="1">
      <alignment horizontal="center" vertical="center"/>
    </xf>
    <xf numFmtId="0" fontId="1" fillId="11" borderId="43" xfId="2" applyFont="1" applyFill="1" applyBorder="1" applyAlignment="1">
      <alignment horizontal="center"/>
    </xf>
    <xf numFmtId="0" fontId="1" fillId="11" borderId="25" xfId="2" applyFont="1" applyFill="1" applyBorder="1"/>
    <xf numFmtId="0" fontId="1" fillId="11" borderId="25" xfId="2" applyFont="1" applyFill="1" applyBorder="1" applyAlignment="1">
      <alignment horizontal="center"/>
    </xf>
    <xf numFmtId="0" fontId="1" fillId="11" borderId="26" xfId="2" applyFont="1" applyFill="1" applyBorder="1"/>
    <xf numFmtId="0" fontId="1" fillId="11" borderId="32" xfId="2" applyFont="1" applyFill="1" applyBorder="1"/>
    <xf numFmtId="0" fontId="14" fillId="11" borderId="0" xfId="2" applyFont="1" applyFill="1" applyBorder="1"/>
    <xf numFmtId="0" fontId="1" fillId="11" borderId="0" xfId="2" quotePrefix="1" applyFont="1" applyFill="1" applyBorder="1" applyAlignment="1">
      <alignment horizontal="center"/>
    </xf>
    <xf numFmtId="0" fontId="1" fillId="11" borderId="44" xfId="2" applyFont="1" applyFill="1" applyBorder="1" applyAlignment="1">
      <alignment horizontal="center"/>
    </xf>
    <xf numFmtId="0" fontId="1" fillId="11" borderId="29" xfId="2" applyFont="1" applyFill="1" applyBorder="1"/>
    <xf numFmtId="0" fontId="1" fillId="11" borderId="29" xfId="2" applyFont="1" applyFill="1" applyBorder="1" applyAlignment="1">
      <alignment horizontal="center"/>
    </xf>
    <xf numFmtId="0" fontId="1" fillId="11" borderId="32" xfId="2" applyFont="1" applyFill="1" applyBorder="1" applyAlignment="1">
      <alignment horizontal="center" vertical="center"/>
    </xf>
    <xf numFmtId="0" fontId="4" fillId="11" borderId="9" xfId="0" quotePrefix="1" applyFont="1" applyFill="1" applyBorder="1" applyAlignment="1">
      <alignment horizontal="center" vertical="center"/>
    </xf>
    <xf numFmtId="0" fontId="19" fillId="0" borderId="31" xfId="1" applyFont="1" applyBorder="1"/>
    <xf numFmtId="0" fontId="4" fillId="0" borderId="3" xfId="0" applyFont="1" applyBorder="1"/>
    <xf numFmtId="164" fontId="7" fillId="11" borderId="8" xfId="1" applyNumberFormat="1" applyFont="1" applyFill="1" applyBorder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10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1" fillId="11" borderId="6" xfId="1" quotePrefix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0" fillId="0" borderId="9" xfId="1" applyFont="1" applyBorder="1" applyAlignment="1">
      <alignment horizontal="center"/>
    </xf>
    <xf numFmtId="0" fontId="1" fillId="0" borderId="6" xfId="1" applyFont="1" applyBorder="1"/>
    <xf numFmtId="0" fontId="43" fillId="0" borderId="0" xfId="1" applyFont="1" applyBorder="1" applyAlignment="1">
      <alignment horizontal="left" vertical="center"/>
    </xf>
    <xf numFmtId="0" fontId="42" fillId="0" borderId="0" xfId="1" applyFont="1" applyBorder="1" applyAlignment="1">
      <alignment horizontal="left" vertical="center"/>
    </xf>
    <xf numFmtId="0" fontId="41" fillId="8" borderId="0" xfId="1" applyFont="1" applyFill="1" applyAlignment="1">
      <alignment horizontal="centerContinuous" vertical="center"/>
    </xf>
    <xf numFmtId="0" fontId="37" fillId="8" borderId="0" xfId="1" applyFont="1" applyFill="1" applyAlignment="1">
      <alignment horizontal="centerContinuous" vertical="center"/>
    </xf>
    <xf numFmtId="0" fontId="48" fillId="8" borderId="0" xfId="1" applyFont="1" applyFill="1" applyAlignment="1">
      <alignment horizontal="centerContinuous" vertical="center"/>
    </xf>
    <xf numFmtId="0" fontId="37" fillId="0" borderId="2" xfId="1" applyFont="1" applyBorder="1" applyAlignment="1">
      <alignment horizontal="left" vertical="center"/>
    </xf>
    <xf numFmtId="0" fontId="1" fillId="11" borderId="0" xfId="1" applyFont="1" applyFill="1" applyAlignment="1">
      <alignment horizontal="center"/>
    </xf>
    <xf numFmtId="0" fontId="1" fillId="11" borderId="8" xfId="1" applyFont="1" applyFill="1" applyBorder="1" applyAlignment="1">
      <alignment horizontal="center" vertical="center"/>
    </xf>
    <xf numFmtId="0" fontId="1" fillId="11" borderId="20" xfId="1" applyFont="1" applyFill="1" applyBorder="1" applyAlignment="1">
      <alignment horizontal="center" vertical="center"/>
    </xf>
    <xf numFmtId="0" fontId="1" fillId="11" borderId="3" xfId="1" applyFont="1" applyFill="1" applyBorder="1" applyAlignment="1">
      <alignment horizontal="center" vertical="center"/>
    </xf>
    <xf numFmtId="0" fontId="1" fillId="11" borderId="22" xfId="1" applyFont="1" applyFill="1" applyBorder="1" applyAlignment="1">
      <alignment horizontal="center" vertical="center"/>
    </xf>
    <xf numFmtId="0" fontId="1" fillId="11" borderId="0" xfId="1" applyFont="1" applyFill="1" applyAlignment="1">
      <alignment horizontal="center" vertical="center"/>
    </xf>
    <xf numFmtId="0" fontId="1" fillId="11" borderId="21" xfId="1" quotePrefix="1" applyFont="1" applyFill="1" applyBorder="1" applyAlignment="1">
      <alignment horizontal="center" vertical="center"/>
    </xf>
    <xf numFmtId="0" fontId="1" fillId="11" borderId="31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24" xfId="1" quotePrefix="1" applyFont="1" applyFill="1" applyBorder="1" applyAlignment="1">
      <alignment horizontal="center" vertical="center"/>
    </xf>
    <xf numFmtId="0" fontId="1" fillId="11" borderId="31" xfId="1" quotePrefix="1" applyFont="1" applyFill="1" applyBorder="1" applyAlignment="1">
      <alignment horizontal="center" vertical="center"/>
    </xf>
    <xf numFmtId="0" fontId="1" fillId="11" borderId="20" xfId="1" quotePrefix="1" applyFont="1" applyFill="1" applyBorder="1" applyAlignment="1">
      <alignment horizontal="center" vertical="center"/>
    </xf>
    <xf numFmtId="0" fontId="1" fillId="11" borderId="3" xfId="1" quotePrefix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/>
    </xf>
    <xf numFmtId="0" fontId="15" fillId="11" borderId="12" xfId="2" applyFont="1" applyFill="1" applyBorder="1" applyAlignment="1">
      <alignment horizontal="centerContinuous" vertical="center"/>
    </xf>
    <xf numFmtId="0" fontId="15" fillId="11" borderId="13" xfId="2" applyFont="1" applyFill="1" applyBorder="1" applyAlignment="1">
      <alignment horizontal="center" vertical="center"/>
    </xf>
    <xf numFmtId="0" fontId="15" fillId="11" borderId="13" xfId="2" applyFont="1" applyFill="1" applyBorder="1" applyAlignment="1">
      <alignment horizontal="centerContinuous" vertical="center"/>
    </xf>
    <xf numFmtId="0" fontId="15" fillId="11" borderId="14" xfId="2" applyFont="1" applyFill="1" applyBorder="1" applyAlignment="1">
      <alignment horizontal="centerContinuous" vertical="center"/>
    </xf>
    <xf numFmtId="0" fontId="0" fillId="11" borderId="0" xfId="0" applyFill="1" applyBorder="1"/>
    <xf numFmtId="0" fontId="6" fillId="11" borderId="16" xfId="2" applyFont="1" applyFill="1" applyBorder="1" applyAlignment="1">
      <alignment horizontal="center"/>
    </xf>
    <xf numFmtId="0" fontId="10" fillId="11" borderId="17" xfId="2" applyFont="1" applyFill="1" applyBorder="1" applyAlignment="1">
      <alignment horizontal="center"/>
    </xf>
    <xf numFmtId="0" fontId="10" fillId="11" borderId="18" xfId="2" applyFont="1" applyFill="1" applyBorder="1"/>
    <xf numFmtId="0" fontId="10" fillId="11" borderId="19" xfId="2" applyFont="1" applyFill="1" applyBorder="1"/>
    <xf numFmtId="0" fontId="10" fillId="11" borderId="16" xfId="2" applyFont="1" applyFill="1" applyBorder="1"/>
    <xf numFmtId="0" fontId="10" fillId="11" borderId="0" xfId="0" applyFont="1" applyFill="1" applyBorder="1"/>
    <xf numFmtId="0" fontId="0" fillId="11" borderId="0" xfId="0" applyFill="1" applyBorder="1" applyAlignment="1">
      <alignment horizontal="center"/>
    </xf>
    <xf numFmtId="0" fontId="1" fillId="11" borderId="0" xfId="1" quotePrefix="1" applyFont="1" applyFill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0" fontId="10" fillId="11" borderId="29" xfId="2" applyFont="1" applyFill="1" applyBorder="1" applyAlignment="1">
      <alignment horizontal="center"/>
    </xf>
    <xf numFmtId="0" fontId="1" fillId="11" borderId="32" xfId="2" applyFont="1" applyFill="1" applyBorder="1" applyAlignment="1">
      <alignment vertical="center"/>
    </xf>
    <xf numFmtId="0" fontId="1" fillId="11" borderId="17" xfId="2" applyFont="1" applyFill="1" applyBorder="1" applyAlignment="1">
      <alignment vertical="center"/>
    </xf>
    <xf numFmtId="0" fontId="1" fillId="11" borderId="26" xfId="2" applyFont="1" applyFill="1" applyBorder="1" applyAlignment="1">
      <alignment vertical="center"/>
    </xf>
    <xf numFmtId="0" fontId="10" fillId="11" borderId="45" xfId="2" applyFont="1" applyFill="1" applyBorder="1" applyAlignment="1">
      <alignment horizontal="center"/>
    </xf>
    <xf numFmtId="0" fontId="1" fillId="11" borderId="19" xfId="2" applyFont="1" applyFill="1" applyBorder="1" applyAlignment="1">
      <alignment vertical="center"/>
    </xf>
    <xf numFmtId="0" fontId="1" fillId="11" borderId="16" xfId="2" applyFont="1" applyFill="1" applyBorder="1" applyAlignment="1">
      <alignment vertical="center"/>
    </xf>
    <xf numFmtId="0" fontId="1" fillId="11" borderId="18" xfId="2" applyFont="1" applyFill="1" applyBorder="1" applyAlignment="1">
      <alignment vertical="center"/>
    </xf>
    <xf numFmtId="0" fontId="4" fillId="11" borderId="19" xfId="2" applyFont="1" applyFill="1" applyBorder="1" applyAlignment="1">
      <alignment horizontal="center" vertical="center"/>
    </xf>
    <xf numFmtId="0" fontId="1" fillId="11" borderId="16" xfId="2" applyFont="1" applyFill="1" applyBorder="1" applyAlignment="1">
      <alignment horizontal="center" vertical="center"/>
    </xf>
    <xf numFmtId="0" fontId="10" fillId="11" borderId="14" xfId="0" applyFont="1" applyFill="1" applyBorder="1"/>
    <xf numFmtId="0" fontId="4" fillId="11" borderId="0" xfId="2" applyFont="1" applyFill="1" applyBorder="1"/>
    <xf numFmtId="0" fontId="10" fillId="11" borderId="45" xfId="0" applyFont="1" applyFill="1" applyBorder="1"/>
    <xf numFmtId="0" fontId="10" fillId="11" borderId="13" xfId="0" applyFont="1" applyFill="1" applyBorder="1" applyAlignment="1">
      <alignment horizontal="center"/>
    </xf>
    <xf numFmtId="0" fontId="10" fillId="11" borderId="18" xfId="2" applyFont="1" applyFill="1" applyBorder="1" applyAlignment="1">
      <alignment horizontal="center"/>
    </xf>
    <xf numFmtId="0" fontId="10" fillId="11" borderId="45" xfId="0" applyFont="1" applyFill="1" applyBorder="1" applyAlignment="1">
      <alignment horizontal="center"/>
    </xf>
    <xf numFmtId="0" fontId="10" fillId="11" borderId="13" xfId="0" applyFont="1" applyFill="1" applyBorder="1"/>
    <xf numFmtId="0" fontId="44" fillId="11" borderId="18" xfId="2" applyFont="1" applyFill="1" applyBorder="1" applyAlignment="1">
      <alignment horizontal="center" vertical="center"/>
    </xf>
    <xf numFmtId="0" fontId="45" fillId="11" borderId="19" xfId="2" applyFont="1" applyFill="1" applyBorder="1" applyAlignment="1">
      <alignment horizontal="center" vertical="center"/>
    </xf>
    <xf numFmtId="0" fontId="34" fillId="11" borderId="16" xfId="2" applyFont="1" applyFill="1" applyBorder="1" applyAlignment="1">
      <alignment horizontal="center" vertical="center"/>
    </xf>
    <xf numFmtId="0" fontId="24" fillId="0" borderId="0" xfId="0" applyFont="1"/>
    <xf numFmtId="0" fontId="4" fillId="0" borderId="2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0" fillId="0" borderId="24" xfId="1" applyFont="1" applyBorder="1" applyAlignment="1">
      <alignment horizontal="center"/>
    </xf>
    <xf numFmtId="0" fontId="3" fillId="0" borderId="15" xfId="1" applyFont="1" applyBorder="1"/>
    <xf numFmtId="0" fontId="3" fillId="0" borderId="5" xfId="1" applyFont="1" applyBorder="1"/>
    <xf numFmtId="0" fontId="4" fillId="11" borderId="9" xfId="1" quotePrefix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 vertical="center"/>
    </xf>
    <xf numFmtId="0" fontId="19" fillId="0" borderId="11" xfId="1" applyFont="1" applyBorder="1"/>
    <xf numFmtId="0" fontId="19" fillId="11" borderId="9" xfId="1" applyFont="1" applyFill="1" applyBorder="1" applyAlignment="1">
      <alignment horizontal="center"/>
    </xf>
    <xf numFmtId="0" fontId="4" fillId="0" borderId="8" xfId="0" applyFont="1" applyBorder="1"/>
    <xf numFmtId="165" fontId="4" fillId="11" borderId="24" xfId="0" quotePrefix="1" applyNumberFormat="1" applyFont="1" applyFill="1" applyBorder="1" applyAlignment="1">
      <alignment horizontal="center" vertical="center"/>
    </xf>
    <xf numFmtId="165" fontId="4" fillId="11" borderId="0" xfId="0" quotePrefix="1" applyNumberFormat="1" applyFont="1" applyFill="1" applyBorder="1" applyAlignment="1">
      <alignment horizontal="center" vertical="center"/>
    </xf>
    <xf numFmtId="0" fontId="4" fillId="11" borderId="0" xfId="0" quotePrefix="1" applyNumberFormat="1" applyFont="1" applyFill="1" applyBorder="1" applyAlignment="1">
      <alignment horizontal="center" vertical="center"/>
    </xf>
    <xf numFmtId="0" fontId="4" fillId="11" borderId="3" xfId="0" quotePrefix="1" applyFont="1" applyFill="1" applyBorder="1"/>
    <xf numFmtId="0" fontId="49" fillId="0" borderId="0" xfId="0" applyFont="1"/>
    <xf numFmtId="0" fontId="49" fillId="0" borderId="0" xfId="0" applyFont="1" applyAlignment="1">
      <alignment horizontal="center"/>
    </xf>
    <xf numFmtId="0" fontId="49" fillId="0" borderId="46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57" fillId="6" borderId="0" xfId="0" applyFont="1" applyFill="1" applyAlignment="1">
      <alignment horizontal="left" vertical="center"/>
    </xf>
    <xf numFmtId="0" fontId="57" fillId="6" borderId="0" xfId="0" applyFont="1" applyFill="1" applyAlignment="1">
      <alignment horizontal="centerContinuous" vertical="center"/>
    </xf>
    <xf numFmtId="0" fontId="57" fillId="6" borderId="0" xfId="0" applyFont="1" applyFill="1" applyAlignment="1">
      <alignment horizontal="center" vertical="center"/>
    </xf>
    <xf numFmtId="0" fontId="59" fillId="0" borderId="0" xfId="0" applyFont="1"/>
    <xf numFmtId="0" fontId="19" fillId="11" borderId="0" xfId="1" applyNumberFormat="1" applyFont="1" applyFill="1" applyAlignment="1">
      <alignment horizontal="center"/>
    </xf>
    <xf numFmtId="0" fontId="19" fillId="11" borderId="8" xfId="1" applyNumberFormat="1" applyFont="1" applyFill="1" applyBorder="1" applyAlignment="1">
      <alignment horizontal="center" vertical="center"/>
    </xf>
    <xf numFmtId="0" fontId="19" fillId="11" borderId="0" xfId="1" applyNumberFormat="1" applyFont="1" applyFill="1" applyAlignment="1">
      <alignment horizontal="center" vertical="center"/>
    </xf>
    <xf numFmtId="0" fontId="24" fillId="11" borderId="8" xfId="1" applyNumberFormat="1" applyFont="1" applyFill="1" applyBorder="1" applyAlignment="1">
      <alignment vertical="center"/>
    </xf>
    <xf numFmtId="0" fontId="24" fillId="11" borderId="31" xfId="1" applyNumberFormat="1" applyFont="1" applyFill="1" applyBorder="1" applyAlignment="1">
      <alignment vertical="center"/>
    </xf>
    <xf numFmtId="0" fontId="19" fillId="11" borderId="31" xfId="1" applyNumberFormat="1" applyFont="1" applyFill="1" applyBorder="1" applyAlignment="1">
      <alignment horizontal="center" vertical="center"/>
    </xf>
    <xf numFmtId="0" fontId="19" fillId="11" borderId="24" xfId="1" applyNumberFormat="1" applyFont="1" applyFill="1" applyBorder="1" applyAlignment="1">
      <alignment horizontal="center" vertical="center"/>
    </xf>
    <xf numFmtId="0" fontId="19" fillId="11" borderId="9" xfId="1" applyNumberFormat="1" applyFont="1" applyFill="1" applyBorder="1" applyAlignment="1">
      <alignment horizontal="center" vertical="center"/>
    </xf>
    <xf numFmtId="0" fontId="24" fillId="11" borderId="0" xfId="1" applyNumberFormat="1" applyFont="1" applyFill="1" applyBorder="1" applyAlignment="1">
      <alignment vertical="center"/>
    </xf>
    <xf numFmtId="0" fontId="19" fillId="11" borderId="21" xfId="1" applyNumberFormat="1" applyFont="1" applyFill="1" applyBorder="1" applyAlignment="1">
      <alignment horizontal="center" vertical="center"/>
    </xf>
    <xf numFmtId="0" fontId="19" fillId="11" borderId="0" xfId="1" applyNumberFormat="1" applyFont="1" applyFill="1" applyBorder="1" applyAlignment="1">
      <alignment horizontal="center" vertical="center"/>
    </xf>
    <xf numFmtId="0" fontId="28" fillId="11" borderId="0" xfId="1" applyNumberFormat="1" applyFont="1" applyFill="1" applyAlignment="1">
      <alignment horizontal="center" vertical="center"/>
    </xf>
    <xf numFmtId="0" fontId="19" fillId="11" borderId="0" xfId="1" applyNumberFormat="1" applyFont="1" applyFill="1" applyBorder="1" applyAlignment="1"/>
    <xf numFmtId="0" fontId="19" fillId="11" borderId="0" xfId="1" applyNumberFormat="1" applyFont="1" applyFill="1" applyBorder="1" applyAlignment="1">
      <alignment horizontal="center"/>
    </xf>
    <xf numFmtId="0" fontId="6" fillId="0" borderId="0" xfId="1" quotePrefix="1" applyFont="1" applyBorder="1" applyAlignment="1">
      <alignment horizontal="center" vertical="center"/>
    </xf>
    <xf numFmtId="0" fontId="4" fillId="0" borderId="11" xfId="1" applyFont="1" applyBorder="1"/>
    <xf numFmtId="0" fontId="19" fillId="11" borderId="9" xfId="1" applyNumberFormat="1" applyFont="1" applyFill="1" applyBorder="1" applyAlignment="1">
      <alignment horizontal="center"/>
    </xf>
    <xf numFmtId="0" fontId="19" fillId="0" borderId="24" xfId="1" applyFont="1" applyBorder="1"/>
    <xf numFmtId="0" fontId="37" fillId="0" borderId="9" xfId="1" applyFont="1" applyBorder="1" applyAlignment="1">
      <alignment horizontal="center" vertical="center"/>
    </xf>
    <xf numFmtId="0" fontId="41" fillId="0" borderId="9" xfId="1" applyFont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36" fillId="11" borderId="0" xfId="1" applyFont="1" applyFill="1"/>
    <xf numFmtId="0" fontId="36" fillId="11" borderId="10" xfId="1" applyFont="1" applyFill="1" applyBorder="1" applyAlignment="1">
      <alignment horizontal="center"/>
    </xf>
    <xf numFmtId="0" fontId="3" fillId="11" borderId="1" xfId="1" applyFont="1" applyFill="1" applyBorder="1"/>
    <xf numFmtId="0" fontId="0" fillId="11" borderId="0" xfId="0" applyFill="1"/>
    <xf numFmtId="0" fontId="36" fillId="11" borderId="5" xfId="1" applyFont="1" applyFill="1" applyBorder="1" applyAlignment="1">
      <alignment horizontal="center"/>
    </xf>
    <xf numFmtId="0" fontId="1" fillId="11" borderId="6" xfId="1" applyFont="1" applyFill="1" applyBorder="1"/>
    <xf numFmtId="0" fontId="1" fillId="0" borderId="9" xfId="1" applyFont="1" applyBorder="1"/>
    <xf numFmtId="0" fontId="1" fillId="11" borderId="9" xfId="1" quotePrefix="1" applyFont="1" applyFill="1" applyBorder="1" applyAlignment="1">
      <alignment horizontal="center" vertical="center"/>
    </xf>
    <xf numFmtId="0" fontId="3" fillId="11" borderId="9" xfId="1" applyFont="1" applyFill="1" applyBorder="1" applyAlignment="1">
      <alignment horizontal="center"/>
    </xf>
    <xf numFmtId="0" fontId="6" fillId="0" borderId="9" xfId="1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0" fontId="4" fillId="0" borderId="8" xfId="1" applyFont="1" applyBorder="1"/>
    <xf numFmtId="0" fontId="19" fillId="11" borderId="0" xfId="1" quotePrefix="1" applyFont="1" applyFill="1" applyBorder="1" applyAlignment="1">
      <alignment horizontal="center"/>
    </xf>
    <xf numFmtId="0" fontId="6" fillId="0" borderId="0" xfId="1" quotePrefix="1" applyFont="1" applyFill="1" applyBorder="1" applyAlignment="1">
      <alignment horizontal="center" vertical="center"/>
    </xf>
    <xf numFmtId="0" fontId="46" fillId="0" borderId="47" xfId="0" applyFont="1" applyBorder="1" applyAlignment="1">
      <alignment horizontal="center"/>
    </xf>
    <xf numFmtId="0" fontId="60" fillId="0" borderId="0" xfId="0" applyFont="1"/>
    <xf numFmtId="0" fontId="61" fillId="0" borderId="0" xfId="0" applyFont="1"/>
    <xf numFmtId="0" fontId="61" fillId="0" borderId="0" xfId="0" applyFont="1" applyAlignment="1">
      <alignment horizontal="center"/>
    </xf>
    <xf numFmtId="0" fontId="61" fillId="7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61" fillId="6" borderId="0" xfId="0" applyFont="1" applyFill="1" applyAlignment="1">
      <alignment horizontal="center"/>
    </xf>
    <xf numFmtId="0" fontId="60" fillId="7" borderId="0" xfId="0" applyFont="1" applyFill="1" applyAlignment="1">
      <alignment horizontal="center"/>
    </xf>
    <xf numFmtId="0" fontId="63" fillId="7" borderId="0" xfId="0" applyFont="1" applyFill="1" applyAlignment="1">
      <alignment horizontal="center"/>
    </xf>
    <xf numFmtId="0" fontId="63" fillId="6" borderId="0" xfId="0" applyFont="1" applyFill="1" applyAlignment="1">
      <alignment horizontal="center"/>
    </xf>
    <xf numFmtId="0" fontId="64" fillId="0" borderId="0" xfId="0" applyFont="1"/>
    <xf numFmtId="0" fontId="60" fillId="0" borderId="0" xfId="0" applyFont="1" applyBorder="1" applyAlignment="1">
      <alignment horizontal="center"/>
    </xf>
    <xf numFmtId="0" fontId="18" fillId="7" borderId="0" xfId="0" applyFont="1" applyFill="1" applyAlignment="1">
      <alignment horizontal="center"/>
    </xf>
    <xf numFmtId="0" fontId="62" fillId="6" borderId="0" xfId="0" applyFont="1" applyFill="1" applyAlignment="1">
      <alignment horizontal="center" vertical="center"/>
    </xf>
    <xf numFmtId="0" fontId="51" fillId="0" borderId="0" xfId="0" applyFont="1"/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/>
    <xf numFmtId="0" fontId="4" fillId="0" borderId="0" xfId="0" applyFont="1" applyAlignment="1">
      <alignment horizontal="center"/>
    </xf>
    <xf numFmtId="0" fontId="4" fillId="11" borderId="0" xfId="0" applyFont="1" applyFill="1" applyAlignment="1">
      <alignment horizontal="center"/>
    </xf>
    <xf numFmtId="0" fontId="4" fillId="0" borderId="0" xfId="0" applyFont="1" applyAlignment="1">
      <alignment vertical="center" textRotation="90"/>
    </xf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1" fontId="4" fillId="11" borderId="8" xfId="0" applyNumberFormat="1" applyFont="1" applyFill="1" applyBorder="1" applyAlignment="1">
      <alignment horizontal="center"/>
    </xf>
    <xf numFmtId="0" fontId="4" fillId="11" borderId="8" xfId="0" applyNumberFormat="1" applyFont="1" applyFill="1" applyBorder="1" applyAlignment="1">
      <alignment horizontal="center" vertical="center"/>
    </xf>
    <xf numFmtId="0" fontId="4" fillId="11" borderId="8" xfId="0" applyFont="1" applyFill="1" applyBorder="1"/>
    <xf numFmtId="0" fontId="4" fillId="0" borderId="2" xfId="0" applyFont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1" fontId="4" fillId="11" borderId="22" xfId="0" applyNumberFormat="1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22" xfId="0" applyNumberFormat="1" applyFont="1" applyFill="1" applyBorder="1" applyAlignment="1">
      <alignment horizontal="center" vertical="center"/>
    </xf>
    <xf numFmtId="0" fontId="4" fillId="11" borderId="22" xfId="0" quotePrefix="1" applyFont="1" applyFill="1" applyBorder="1" applyAlignment="1">
      <alignment horizontal="center" vertical="center"/>
    </xf>
    <xf numFmtId="0" fontId="4" fillId="11" borderId="3" xfId="0" quotePrefix="1" applyFont="1" applyFill="1" applyBorder="1" applyAlignment="1">
      <alignment horizontal="center" vertical="center"/>
    </xf>
    <xf numFmtId="0" fontId="4" fillId="11" borderId="22" xfId="0" applyFont="1" applyFill="1" applyBorder="1"/>
    <xf numFmtId="0" fontId="4" fillId="11" borderId="21" xfId="0" applyFont="1" applyFill="1" applyBorder="1"/>
    <xf numFmtId="0" fontId="4" fillId="11" borderId="20" xfId="0" applyFont="1" applyFill="1" applyBorder="1"/>
    <xf numFmtId="1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11" borderId="0" xfId="0" applyFont="1" applyFill="1"/>
    <xf numFmtId="0" fontId="4" fillId="0" borderId="5" xfId="0" applyFont="1" applyBorder="1" applyAlignment="1">
      <alignment horizontal="center"/>
    </xf>
    <xf numFmtId="0" fontId="4" fillId="11" borderId="20" xfId="0" applyFont="1" applyFill="1" applyBorder="1" applyAlignment="1">
      <alignment horizontal="center" vertical="center"/>
    </xf>
    <xf numFmtId="0" fontId="4" fillId="11" borderId="6" xfId="0" applyFont="1" applyFill="1" applyBorder="1"/>
    <xf numFmtId="0" fontId="4" fillId="11" borderId="31" xfId="0" applyFont="1" applyFill="1" applyBorder="1"/>
    <xf numFmtId="0" fontId="4" fillId="11" borderId="3" xfId="0" applyFont="1" applyFill="1" applyBorder="1"/>
    <xf numFmtId="165" fontId="4" fillId="11" borderId="3" xfId="0" applyNumberFormat="1" applyFont="1" applyFill="1" applyBorder="1" applyAlignment="1">
      <alignment horizontal="center"/>
    </xf>
    <xf numFmtId="165" fontId="4" fillId="11" borderId="20" xfId="0" applyNumberFormat="1" applyFont="1" applyFill="1" applyBorder="1" applyAlignment="1">
      <alignment horizontal="center"/>
    </xf>
    <xf numFmtId="165" fontId="4" fillId="11" borderId="22" xfId="0" applyNumberFormat="1" applyFont="1" applyFill="1" applyBorder="1" applyAlignment="1">
      <alignment horizontal="center"/>
    </xf>
    <xf numFmtId="165" fontId="4" fillId="11" borderId="20" xfId="0" applyNumberFormat="1" applyFont="1" applyFill="1" applyBorder="1" applyAlignment="1">
      <alignment horizontal="center" vertical="center"/>
    </xf>
    <xf numFmtId="165" fontId="4" fillId="11" borderId="3" xfId="0" applyNumberFormat="1" applyFont="1" applyFill="1" applyBorder="1" applyAlignment="1">
      <alignment horizontal="center" vertical="center"/>
    </xf>
    <xf numFmtId="165" fontId="4" fillId="11" borderId="2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11" borderId="0" xfId="0" applyFont="1" applyFill="1" applyAlignment="1">
      <alignment horizontal="center" vertical="center"/>
    </xf>
    <xf numFmtId="1" fontId="4" fillId="11" borderId="0" xfId="0" applyNumberFormat="1" applyFont="1" applyFill="1" applyAlignment="1">
      <alignment horizontal="center"/>
    </xf>
    <xf numFmtId="0" fontId="4" fillId="11" borderId="0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11" borderId="0" xfId="0" applyFont="1" applyFill="1" applyBorder="1"/>
    <xf numFmtId="0" fontId="4" fillId="11" borderId="11" xfId="0" applyFont="1" applyFill="1" applyBorder="1"/>
    <xf numFmtId="1" fontId="4" fillId="11" borderId="8" xfId="0" applyNumberFormat="1" applyFont="1" applyFill="1" applyBorder="1" applyAlignment="1">
      <alignment horizontal="center" vertical="center"/>
    </xf>
    <xf numFmtId="0" fontId="4" fillId="11" borderId="21" xfId="0" quotePrefix="1" applyFont="1" applyFill="1" applyBorder="1" applyAlignment="1">
      <alignment horizontal="center"/>
    </xf>
    <xf numFmtId="0" fontId="4" fillId="11" borderId="11" xfId="0" quotePrefix="1" applyFont="1" applyFill="1" applyBorder="1" applyAlignment="1">
      <alignment horizontal="center"/>
    </xf>
    <xf numFmtId="0" fontId="4" fillId="11" borderId="21" xfId="0" quotePrefix="1" applyFont="1" applyFill="1" applyBorder="1"/>
    <xf numFmtId="0" fontId="4" fillId="11" borderId="8" xfId="0" quotePrefix="1" applyFont="1" applyFill="1" applyBorder="1" applyAlignment="1">
      <alignment horizontal="center"/>
    </xf>
    <xf numFmtId="0" fontId="4" fillId="11" borderId="0" xfId="0" applyNumberFormat="1" applyFont="1" applyFill="1" applyAlignment="1">
      <alignment horizontal="center" vertical="center"/>
    </xf>
    <xf numFmtId="1" fontId="4" fillId="11" borderId="0" xfId="0" applyNumberFormat="1" applyFont="1" applyFill="1" applyBorder="1" applyAlignment="1">
      <alignment horizontal="center"/>
    </xf>
    <xf numFmtId="0" fontId="4" fillId="0" borderId="21" xfId="0" applyFont="1" applyBorder="1"/>
    <xf numFmtId="1" fontId="4" fillId="11" borderId="9" xfId="0" applyNumberFormat="1" applyFont="1" applyFill="1" applyBorder="1" applyAlignment="1">
      <alignment horizontal="center" vertical="center"/>
    </xf>
    <xf numFmtId="0" fontId="4" fillId="11" borderId="9" xfId="0" applyNumberFormat="1" applyFont="1" applyFill="1" applyBorder="1" applyAlignment="1">
      <alignment horizontal="center" vertical="center"/>
    </xf>
    <xf numFmtId="1" fontId="4" fillId="11" borderId="0" xfId="0" applyNumberFormat="1" applyFont="1" applyFill="1" applyBorder="1" applyAlignment="1">
      <alignment horizontal="center" vertical="center"/>
    </xf>
    <xf numFmtId="0" fontId="4" fillId="11" borderId="31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11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165" fontId="4" fillId="11" borderId="0" xfId="0" applyNumberFormat="1" applyFont="1" applyFill="1" applyBorder="1" applyAlignment="1">
      <alignment horizontal="center" vertical="center"/>
    </xf>
    <xf numFmtId="165" fontId="4" fillId="11" borderId="1" xfId="0" applyNumberFormat="1" applyFont="1" applyFill="1" applyBorder="1" applyAlignment="1">
      <alignment horizontal="center" vertical="center"/>
    </xf>
    <xf numFmtId="1" fontId="4" fillId="11" borderId="21" xfId="0" applyNumberFormat="1" applyFont="1" applyFill="1" applyBorder="1" applyAlignment="1">
      <alignment horizontal="center" vertical="center"/>
    </xf>
    <xf numFmtId="165" fontId="4" fillId="11" borderId="24" xfId="0" applyNumberFormat="1" applyFont="1" applyFill="1" applyBorder="1" applyAlignment="1">
      <alignment horizontal="center" vertical="center"/>
    </xf>
    <xf numFmtId="1" fontId="4" fillId="11" borderId="24" xfId="0" applyNumberFormat="1" applyFont="1" applyFill="1" applyBorder="1" applyAlignment="1">
      <alignment horizontal="center" vertical="center"/>
    </xf>
    <xf numFmtId="1" fontId="4" fillId="11" borderId="31" xfId="0" applyNumberFormat="1" applyFont="1" applyFill="1" applyBorder="1" applyAlignment="1">
      <alignment horizontal="center" vertical="center"/>
    </xf>
    <xf numFmtId="0" fontId="4" fillId="11" borderId="24" xfId="0" applyNumberFormat="1" applyFont="1" applyFill="1" applyBorder="1" applyAlignment="1">
      <alignment horizontal="center" vertical="center"/>
    </xf>
    <xf numFmtId="0" fontId="4" fillId="11" borderId="20" xfId="0" quotePrefix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11" borderId="21" xfId="0" applyNumberFormat="1" applyFont="1" applyFill="1" applyBorder="1" applyAlignment="1">
      <alignment horizontal="center"/>
    </xf>
    <xf numFmtId="0" fontId="4" fillId="11" borderId="31" xfId="0" applyNumberFormat="1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5" xfId="0" applyFont="1" applyBorder="1"/>
    <xf numFmtId="0" fontId="4" fillId="11" borderId="0" xfId="0" applyNumberFormat="1" applyFont="1" applyFill="1" applyAlignment="1">
      <alignment horizontal="center"/>
    </xf>
    <xf numFmtId="0" fontId="4" fillId="11" borderId="2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11" borderId="0" xfId="1" applyFont="1" applyFill="1" applyAlignment="1">
      <alignment horizontal="center"/>
    </xf>
    <xf numFmtId="0" fontId="6" fillId="0" borderId="23" xfId="1" applyFont="1" applyBorder="1" applyAlignment="1">
      <alignment horizontal="center" vertical="center"/>
    </xf>
    <xf numFmtId="0" fontId="41" fillId="0" borderId="2" xfId="1" applyFont="1" applyBorder="1" applyAlignment="1">
      <alignment horizontal="center" vertical="center"/>
    </xf>
    <xf numFmtId="0" fontId="41" fillId="0" borderId="1" xfId="1" quotePrefix="1" applyFont="1" applyBorder="1" applyAlignment="1">
      <alignment horizontal="center" vertical="center"/>
    </xf>
    <xf numFmtId="0" fontId="41" fillId="0" borderId="38" xfId="1" quotePrefix="1" applyFont="1" applyBorder="1" applyAlignment="1">
      <alignment horizontal="center" vertical="center"/>
    </xf>
    <xf numFmtId="0" fontId="32" fillId="11" borderId="1" xfId="2" applyFont="1" applyFill="1" applyBorder="1" applyAlignment="1">
      <alignment horizontal="center" vertical="center"/>
    </xf>
    <xf numFmtId="0" fontId="4" fillId="11" borderId="33" xfId="2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/>
    </xf>
    <xf numFmtId="0" fontId="4" fillId="11" borderId="8" xfId="0" applyNumberFormat="1" applyFont="1" applyFill="1" applyBorder="1" applyAlignment="1">
      <alignment horizontal="center"/>
    </xf>
    <xf numFmtId="0" fontId="4" fillId="11" borderId="22" xfId="0" applyNumberFormat="1" applyFont="1" applyFill="1" applyBorder="1" applyAlignment="1">
      <alignment horizontal="center"/>
    </xf>
    <xf numFmtId="0" fontId="4" fillId="11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quotePrefix="1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11" borderId="2" xfId="0" applyFont="1" applyFill="1" applyBorder="1" applyAlignment="1">
      <alignment horizontal="center"/>
    </xf>
    <xf numFmtId="0" fontId="4" fillId="11" borderId="2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11" borderId="9" xfId="0" applyNumberFormat="1" applyFont="1" applyFill="1" applyBorder="1" applyAlignment="1">
      <alignment horizontal="center"/>
    </xf>
    <xf numFmtId="1" fontId="4" fillId="11" borderId="9" xfId="0" applyNumberFormat="1" applyFont="1" applyFill="1" applyBorder="1" applyAlignment="1">
      <alignment horizontal="center"/>
    </xf>
    <xf numFmtId="0" fontId="4" fillId="11" borderId="9" xfId="0" applyFont="1" applyFill="1" applyBorder="1"/>
    <xf numFmtId="0" fontId="4" fillId="11" borderId="6" xfId="0" quotePrefix="1" applyFont="1" applyFill="1" applyBorder="1"/>
    <xf numFmtId="0" fontId="63" fillId="6" borderId="0" xfId="0" applyFont="1" applyFill="1" applyBorder="1" applyAlignment="1">
      <alignment horizontal="center"/>
    </xf>
    <xf numFmtId="0" fontId="71" fillId="9" borderId="0" xfId="1" applyFont="1" applyFill="1" applyAlignment="1">
      <alignment horizontal="center" vertical="center"/>
    </xf>
    <xf numFmtId="0" fontId="71" fillId="9" borderId="1" xfId="1" applyFont="1" applyFill="1" applyBorder="1" applyAlignment="1">
      <alignment horizontal="centerContinuous" vertical="center"/>
    </xf>
    <xf numFmtId="0" fontId="72" fillId="9" borderId="0" xfId="1" applyFont="1" applyFill="1" applyAlignment="1">
      <alignment horizontal="center" vertical="center"/>
    </xf>
    <xf numFmtId="0" fontId="73" fillId="9" borderId="0" xfId="1" applyFont="1" applyFill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72" fillId="9" borderId="1" xfId="1" applyFont="1" applyFill="1" applyBorder="1" applyAlignment="1">
      <alignment horizontal="centerContinuous"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Continuous" vertical="center"/>
    </xf>
    <xf numFmtId="0" fontId="30" fillId="9" borderId="0" xfId="1" applyFont="1" applyFill="1" applyAlignment="1">
      <alignment horizontal="center" vertical="center"/>
    </xf>
    <xf numFmtId="0" fontId="30" fillId="9" borderId="1" xfId="1" applyFont="1" applyFill="1" applyBorder="1" applyAlignment="1">
      <alignment horizontal="centerContinuous" vertical="center"/>
    </xf>
    <xf numFmtId="0" fontId="4" fillId="0" borderId="8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30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11" borderId="31" xfId="1" applyFont="1" applyFill="1" applyBorder="1" applyAlignment="1">
      <alignment horizontal="center"/>
    </xf>
    <xf numFmtId="0" fontId="4" fillId="11" borderId="6" xfId="1" applyFont="1" applyFill="1" applyBorder="1" applyAlignment="1">
      <alignment horizontal="center"/>
    </xf>
    <xf numFmtId="0" fontId="4" fillId="11" borderId="20" xfId="1" applyFont="1" applyFill="1" applyBorder="1" applyAlignment="1">
      <alignment horizontal="center"/>
    </xf>
    <xf numFmtId="0" fontId="4" fillId="11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11" borderId="20" xfId="1" applyFont="1" applyFill="1" applyBorder="1" applyAlignment="1">
      <alignment horizontal="center" vertical="center"/>
    </xf>
    <xf numFmtId="0" fontId="6" fillId="0" borderId="8" xfId="1" quotePrefix="1" applyFont="1" applyFill="1" applyBorder="1" applyAlignment="1">
      <alignment horizontal="center" vertical="center"/>
    </xf>
    <xf numFmtId="0" fontId="4" fillId="0" borderId="22" xfId="1" applyFont="1" applyBorder="1"/>
    <xf numFmtId="0" fontId="5" fillId="11" borderId="0" xfId="1" applyFont="1" applyFill="1" applyBorder="1" applyAlignment="1">
      <alignment horizontal="center" vertical="center"/>
    </xf>
    <xf numFmtId="0" fontId="4" fillId="0" borderId="3" xfId="1" quotePrefix="1" applyFont="1" applyBorder="1" applyAlignment="1">
      <alignment horizontal="center" vertical="center"/>
    </xf>
    <xf numFmtId="0" fontId="4" fillId="0" borderId="2" xfId="1" quotePrefix="1" applyFont="1" applyBorder="1" applyAlignment="1">
      <alignment horizontal="center" vertical="center"/>
    </xf>
    <xf numFmtId="0" fontId="30" fillId="11" borderId="0" xfId="1" applyFont="1" applyFill="1" applyBorder="1" applyAlignment="1">
      <alignment horizontal="centerContinuous" vertical="center"/>
    </xf>
    <xf numFmtId="164" fontId="24" fillId="11" borderId="0" xfId="1" applyNumberFormat="1" applyFont="1" applyFill="1" applyBorder="1" applyAlignment="1">
      <alignment vertical="center"/>
    </xf>
    <xf numFmtId="0" fontId="4" fillId="11" borderId="0" xfId="1" applyFont="1" applyFill="1" applyBorder="1"/>
    <xf numFmtId="0" fontId="4" fillId="11" borderId="0" xfId="1" applyFont="1" applyFill="1"/>
    <xf numFmtId="164" fontId="24" fillId="11" borderId="8" xfId="1" applyNumberFormat="1" applyFont="1" applyFill="1" applyBorder="1" applyAlignment="1">
      <alignment vertical="center"/>
    </xf>
    <xf numFmtId="0" fontId="4" fillId="11" borderId="31" xfId="1" applyFont="1" applyFill="1" applyBorder="1"/>
    <xf numFmtId="0" fontId="4" fillId="11" borderId="6" xfId="1" applyFont="1" applyFill="1" applyBorder="1"/>
    <xf numFmtId="0" fontId="4" fillId="11" borderId="21" xfId="1" applyFont="1" applyFill="1" applyBorder="1"/>
    <xf numFmtId="0" fontId="4" fillId="11" borderId="11" xfId="1" applyFont="1" applyFill="1" applyBorder="1"/>
    <xf numFmtId="0" fontId="4" fillId="11" borderId="20" xfId="1" applyFont="1" applyFill="1" applyBorder="1"/>
    <xf numFmtId="0" fontId="4" fillId="11" borderId="3" xfId="1" applyFont="1" applyFill="1" applyBorder="1"/>
    <xf numFmtId="0" fontId="4" fillId="11" borderId="24" xfId="1" applyFont="1" applyFill="1" applyBorder="1"/>
    <xf numFmtId="0" fontId="4" fillId="11" borderId="1" xfId="1" applyFont="1" applyFill="1" applyBorder="1"/>
    <xf numFmtId="0" fontId="4" fillId="11" borderId="11" xfId="1" quotePrefix="1" applyFont="1" applyFill="1" applyBorder="1"/>
    <xf numFmtId="0" fontId="4" fillId="0" borderId="0" xfId="1" applyFont="1" applyAlignment="1">
      <alignment vertical="center" textRotation="90"/>
    </xf>
    <xf numFmtId="0" fontId="0" fillId="0" borderId="15" xfId="1" applyFont="1" applyBorder="1" applyAlignment="1">
      <alignment horizontal="center"/>
    </xf>
    <xf numFmtId="0" fontId="3" fillId="0" borderId="11" xfId="1" applyFont="1" applyBorder="1"/>
    <xf numFmtId="0" fontId="3" fillId="11" borderId="21" xfId="1" applyFont="1" applyFill="1" applyBorder="1" applyAlignment="1">
      <alignment horizontal="center"/>
    </xf>
    <xf numFmtId="0" fontId="1" fillId="11" borderId="8" xfId="1" quotePrefix="1" applyFont="1" applyFill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6" fillId="0" borderId="9" xfId="1" quotePrefix="1" applyFont="1" applyFill="1" applyBorder="1" applyAlignment="1">
      <alignment horizontal="center" vertical="center"/>
    </xf>
    <xf numFmtId="0" fontId="4" fillId="11" borderId="21" xfId="1" applyNumberFormat="1" applyFont="1" applyFill="1" applyBorder="1" applyAlignment="1">
      <alignment vertical="center"/>
    </xf>
    <xf numFmtId="0" fontId="6" fillId="11" borderId="2" xfId="1" quotePrefix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4" fillId="0" borderId="9" xfId="1" applyFont="1" applyBorder="1"/>
    <xf numFmtId="0" fontId="4" fillId="0" borderId="9" xfId="1" quotePrefix="1" applyFont="1" applyBorder="1" applyAlignment="1">
      <alignment horizontal="center" vertical="center"/>
    </xf>
    <xf numFmtId="0" fontId="4" fillId="11" borderId="10" xfId="1" applyFont="1" applyFill="1" applyBorder="1" applyAlignment="1">
      <alignment horizontal="center"/>
    </xf>
    <xf numFmtId="0" fontId="4" fillId="11" borderId="5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11" borderId="0" xfId="1" applyFont="1" applyFill="1"/>
    <xf numFmtId="0" fontId="1" fillId="0" borderId="0" xfId="1" applyFont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20" fillId="7" borderId="0" xfId="0" applyFont="1" applyFill="1" applyAlignment="1">
      <alignment horizontal="center" vertical="center"/>
    </xf>
    <xf numFmtId="0" fontId="19" fillId="11" borderId="0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19" fillId="11" borderId="6" xfId="1" applyFont="1" applyFill="1" applyBorder="1" applyAlignment="1">
      <alignment horizontal="center" vertical="center"/>
    </xf>
    <xf numFmtId="0" fontId="19" fillId="11" borderId="11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/>
    </xf>
    <xf numFmtId="0" fontId="19" fillId="11" borderId="9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19" fillId="11" borderId="8" xfId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/>
    </xf>
    <xf numFmtId="0" fontId="19" fillId="11" borderId="0" xfId="1" applyFont="1" applyFill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4" fillId="11" borderId="0" xfId="0" applyFont="1" applyFill="1" applyAlignment="1">
      <alignment horizontal="left"/>
    </xf>
    <xf numFmtId="0" fontId="6" fillId="11" borderId="0" xfId="0" applyFont="1" applyFill="1"/>
    <xf numFmtId="0" fontId="4" fillId="11" borderId="0" xfId="0" applyNumberFormat="1" applyFont="1" applyFill="1"/>
    <xf numFmtId="1" fontId="4" fillId="11" borderId="0" xfId="0" applyNumberFormat="1" applyFont="1" applyFill="1"/>
    <xf numFmtId="0" fontId="4" fillId="11" borderId="1" xfId="1" quotePrefix="1" applyFont="1" applyFill="1" applyBorder="1" applyAlignment="1">
      <alignment horizontal="center"/>
    </xf>
    <xf numFmtId="0" fontId="0" fillId="11" borderId="33" xfId="2" applyFont="1" applyFill="1" applyBorder="1" applyAlignment="1">
      <alignment horizontal="center" vertical="center"/>
    </xf>
    <xf numFmtId="14" fontId="1" fillId="11" borderId="1" xfId="2" applyNumberFormat="1" applyFont="1" applyFill="1" applyBorder="1" applyAlignment="1">
      <alignment horizontal="center" vertical="center"/>
    </xf>
    <xf numFmtId="0" fontId="4" fillId="11" borderId="3" xfId="1" quotePrefix="1" applyFont="1" applyFill="1" applyBorder="1"/>
    <xf numFmtId="0" fontId="4" fillId="11" borderId="1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1" fillId="0" borderId="3" xfId="1" applyFont="1" applyBorder="1"/>
    <xf numFmtId="0" fontId="3" fillId="11" borderId="22" xfId="1" quotePrefix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" xfId="1" applyFont="1" applyBorder="1" applyAlignment="1">
      <alignment horizontal="centerContinuous" vertical="center"/>
    </xf>
    <xf numFmtId="0" fontId="1" fillId="0" borderId="3" xfId="1" applyFont="1" applyBorder="1" applyAlignment="1">
      <alignment horizontal="centerContinuous" vertical="center"/>
    </xf>
    <xf numFmtId="0" fontId="1" fillId="0" borderId="4" xfId="1" applyFont="1" applyBorder="1" applyAlignment="1">
      <alignment horizontal="centerContinuous" vertical="center"/>
    </xf>
    <xf numFmtId="0" fontId="1" fillId="0" borderId="43" xfId="1" applyFont="1" applyBorder="1" applyAlignment="1">
      <alignment vertical="center"/>
    </xf>
    <xf numFmtId="0" fontId="1" fillId="0" borderId="26" xfId="1" applyFont="1" applyBorder="1"/>
    <xf numFmtId="0" fontId="1" fillId="0" borderId="0" xfId="1" quotePrefix="1" applyFont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75" fillId="4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" fillId="0" borderId="27" xfId="1" applyFont="1" applyBorder="1" applyAlignment="1">
      <alignment horizontal="centerContinuous" vertical="center"/>
    </xf>
    <xf numFmtId="0" fontId="1" fillId="0" borderId="0" xfId="1" applyFont="1" applyBorder="1" applyAlignment="1">
      <alignment horizontal="centerContinuous" vertical="center"/>
    </xf>
    <xf numFmtId="0" fontId="1" fillId="0" borderId="0" xfId="1" applyFont="1" applyBorder="1" applyAlignment="1">
      <alignment vertical="center"/>
    </xf>
    <xf numFmtId="0" fontId="1" fillId="0" borderId="32" xfId="1" applyFont="1" applyBorder="1"/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44" xfId="1" applyFont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17" xfId="1" applyFont="1" applyBorder="1"/>
    <xf numFmtId="0" fontId="1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" fontId="1" fillId="0" borderId="0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quotePrefix="1" applyFont="1" applyBorder="1" applyAlignment="1">
      <alignment horizontal="center" vertical="center"/>
    </xf>
    <xf numFmtId="1" fontId="1" fillId="11" borderId="0" xfId="1" applyNumberFormat="1" applyFont="1" applyFill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9" xfId="1" quotePrefix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75" fillId="4" borderId="3" xfId="1" applyFont="1" applyFill="1" applyBorder="1" applyAlignment="1">
      <alignment horizontal="center" vertical="center"/>
    </xf>
    <xf numFmtId="0" fontId="0" fillId="0" borderId="11" xfId="1" applyFont="1" applyBorder="1"/>
    <xf numFmtId="0" fontId="4" fillId="11" borderId="0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4" fillId="11" borderId="0" xfId="0" quotePrefix="1" applyFont="1" applyFill="1" applyBorder="1" applyAlignment="1">
      <alignment horizontal="center"/>
    </xf>
    <xf numFmtId="0" fontId="4" fillId="11" borderId="24" xfId="0" applyFont="1" applyFill="1" applyBorder="1"/>
    <xf numFmtId="0" fontId="1" fillId="0" borderId="0" xfId="1" applyFont="1" applyFill="1" applyBorder="1" applyAlignment="1">
      <alignment horizontal="center" vertical="center"/>
    </xf>
    <xf numFmtId="164" fontId="7" fillId="11" borderId="0" xfId="1" applyNumberFormat="1" applyFont="1" applyFill="1" applyBorder="1" applyAlignment="1">
      <alignment vertical="center"/>
    </xf>
    <xf numFmtId="164" fontId="7" fillId="11" borderId="0" xfId="1" applyNumberFormat="1" applyFont="1" applyFill="1" applyBorder="1" applyAlignment="1">
      <alignment horizontal="center" vertical="center"/>
    </xf>
    <xf numFmtId="0" fontId="1" fillId="11" borderId="8" xfId="0" applyFont="1" applyFill="1" applyBorder="1"/>
    <xf numFmtId="0" fontId="1" fillId="11" borderId="0" xfId="1" applyFont="1" applyFill="1" applyBorder="1"/>
    <xf numFmtId="0" fontId="4" fillId="11" borderId="21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10" fillId="11" borderId="18" xfId="2" applyFont="1" applyFill="1" applyBorder="1" applyAlignment="1">
      <alignment horizontal="center" vertical="center"/>
    </xf>
    <xf numFmtId="0" fontId="10" fillId="11" borderId="19" xfId="2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/>
    </xf>
    <xf numFmtId="0" fontId="4" fillId="11" borderId="6" xfId="1" quotePrefix="1" applyFont="1" applyFill="1" applyBorder="1"/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" fillId="11" borderId="1" xfId="2" applyFont="1" applyFill="1" applyBorder="1" applyAlignment="1">
      <alignment vertical="center"/>
    </xf>
    <xf numFmtId="0" fontId="1" fillId="11" borderId="1" xfId="2" applyFont="1" applyFill="1" applyBorder="1" applyAlignment="1">
      <alignment horizontal="center" vertical="center"/>
    </xf>
    <xf numFmtId="0" fontId="1" fillId="11" borderId="33" xfId="2" applyFont="1" applyFill="1" applyBorder="1" applyAlignment="1">
      <alignment vertical="center"/>
    </xf>
    <xf numFmtId="0" fontId="1" fillId="11" borderId="33" xfId="2" quotePrefix="1" applyFont="1" applyFill="1" applyBorder="1" applyAlignment="1">
      <alignment horizontal="center" vertical="center"/>
    </xf>
    <xf numFmtId="0" fontId="1" fillId="11" borderId="40" xfId="2" applyFont="1" applyFill="1" applyBorder="1" applyAlignment="1">
      <alignment horizontal="center" vertical="center"/>
    </xf>
    <xf numFmtId="0" fontId="1" fillId="11" borderId="0" xfId="2" applyFont="1" applyFill="1"/>
    <xf numFmtId="0" fontId="1" fillId="11" borderId="0" xfId="2" applyFont="1" applyFill="1" applyAlignment="1">
      <alignment horizontal="center"/>
    </xf>
    <xf numFmtId="0" fontId="1" fillId="11" borderId="17" xfId="2" applyFont="1" applyFill="1" applyBorder="1"/>
    <xf numFmtId="0" fontId="1" fillId="11" borderId="35" xfId="2" applyFont="1" applyFill="1" applyBorder="1" applyAlignment="1">
      <alignment horizontal="center" vertical="center"/>
    </xf>
    <xf numFmtId="0" fontId="1" fillId="11" borderId="36" xfId="2" applyFont="1" applyFill="1" applyBorder="1" applyAlignment="1">
      <alignment horizontal="center" vertical="center"/>
    </xf>
    <xf numFmtId="0" fontId="1" fillId="11" borderId="38" xfId="2" applyFont="1" applyFill="1" applyBorder="1" applyAlignment="1">
      <alignment horizontal="center" vertical="center"/>
    </xf>
    <xf numFmtId="0" fontId="1" fillId="11" borderId="34" xfId="2" applyFont="1" applyFill="1" applyBorder="1" applyAlignment="1">
      <alignment vertical="center"/>
    </xf>
    <xf numFmtId="0" fontId="17" fillId="11" borderId="12" xfId="2" applyFont="1" applyFill="1" applyBorder="1" applyAlignment="1">
      <alignment horizontal="centerContinuous" vertical="center"/>
    </xf>
    <xf numFmtId="0" fontId="17" fillId="11" borderId="13" xfId="2" applyFont="1" applyFill="1" applyBorder="1" applyAlignment="1">
      <alignment horizontal="centerContinuous" vertical="center"/>
    </xf>
    <xf numFmtId="0" fontId="18" fillId="11" borderId="13" xfId="2" applyFont="1" applyFill="1" applyBorder="1" applyAlignment="1">
      <alignment horizontal="centerContinuous" vertical="center"/>
    </xf>
    <xf numFmtId="0" fontId="17" fillId="11" borderId="14" xfId="2" applyFont="1" applyFill="1" applyBorder="1" applyAlignment="1">
      <alignment horizontal="centerContinuous" vertical="center"/>
    </xf>
    <xf numFmtId="0" fontId="2" fillId="11" borderId="0" xfId="2" applyFill="1" applyAlignment="1">
      <alignment vertical="center"/>
    </xf>
    <xf numFmtId="0" fontId="10" fillId="11" borderId="18" xfId="2" applyFont="1" applyFill="1" applyBorder="1" applyAlignment="1">
      <alignment vertical="center"/>
    </xf>
    <xf numFmtId="0" fontId="10" fillId="11" borderId="16" xfId="2" applyFont="1" applyFill="1" applyBorder="1" applyAlignment="1">
      <alignment vertical="center"/>
    </xf>
    <xf numFmtId="0" fontId="10" fillId="11" borderId="19" xfId="2" applyFont="1" applyFill="1" applyBorder="1" applyAlignment="1">
      <alignment vertical="center"/>
    </xf>
    <xf numFmtId="0" fontId="4" fillId="11" borderId="0" xfId="0" quotePrefix="1" applyFont="1" applyFill="1" applyAlignment="1">
      <alignment horizontal="center"/>
    </xf>
    <xf numFmtId="0" fontId="10" fillId="13" borderId="26" xfId="2" applyFont="1" applyFill="1" applyBorder="1" applyAlignment="1">
      <alignment horizontal="center" vertical="center"/>
    </xf>
    <xf numFmtId="0" fontId="4" fillId="13" borderId="32" xfId="2" applyFont="1" applyFill="1" applyBorder="1" applyAlignment="1">
      <alignment horizontal="center" vertical="center"/>
    </xf>
    <xf numFmtId="0" fontId="1" fillId="13" borderId="17" xfId="2" applyFont="1" applyFill="1" applyBorder="1" applyAlignment="1">
      <alignment horizontal="center" vertical="center"/>
    </xf>
    <xf numFmtId="0" fontId="1" fillId="13" borderId="32" xfId="2" applyFont="1" applyFill="1" applyBorder="1" applyAlignment="1">
      <alignment vertical="center"/>
    </xf>
    <xf numFmtId="0" fontId="1" fillId="13" borderId="17" xfId="2" applyFont="1" applyFill="1" applyBorder="1" applyAlignment="1">
      <alignment vertical="center"/>
    </xf>
    <xf numFmtId="0" fontId="1" fillId="13" borderId="26" xfId="2" applyFont="1" applyFill="1" applyBorder="1" applyAlignment="1">
      <alignment vertical="center"/>
    </xf>
    <xf numFmtId="0" fontId="4" fillId="11" borderId="15" xfId="0" applyFont="1" applyFill="1" applyBorder="1" applyAlignment="1">
      <alignment horizontal="center"/>
    </xf>
    <xf numFmtId="0" fontId="4" fillId="11" borderId="9" xfId="0" quotePrefix="1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1" borderId="24" xfId="1" quotePrefix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6" xfId="1" quotePrefix="1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 vertical="center"/>
    </xf>
    <xf numFmtId="0" fontId="44" fillId="11" borderId="26" xfId="2" applyFont="1" applyFill="1" applyBorder="1" applyAlignment="1">
      <alignment horizontal="center" vertical="center"/>
    </xf>
    <xf numFmtId="0" fontId="45" fillId="11" borderId="32" xfId="2" applyFont="1" applyFill="1" applyBorder="1" applyAlignment="1">
      <alignment horizontal="center" vertical="center"/>
    </xf>
    <xf numFmtId="0" fontId="34" fillId="11" borderId="17" xfId="2" applyFont="1" applyFill="1" applyBorder="1" applyAlignment="1">
      <alignment horizontal="center" vertical="center"/>
    </xf>
    <xf numFmtId="0" fontId="4" fillId="0" borderId="24" xfId="0" applyFont="1" applyBorder="1"/>
    <xf numFmtId="0" fontId="37" fillId="0" borderId="24" xfId="1" applyFont="1" applyBorder="1"/>
    <xf numFmtId="0" fontId="4" fillId="0" borderId="31" xfId="0" applyFont="1" applyBorder="1"/>
    <xf numFmtId="0" fontId="37" fillId="0" borderId="15" xfId="1" applyFont="1" applyBorder="1" applyAlignment="1">
      <alignment horizontal="center"/>
    </xf>
    <xf numFmtId="0" fontId="37" fillId="0" borderId="11" xfId="1" applyFont="1" applyBorder="1"/>
    <xf numFmtId="0" fontId="4" fillId="0" borderId="10" xfId="1" applyFont="1" applyBorder="1"/>
    <xf numFmtId="164" fontId="37" fillId="0" borderId="15" xfId="1" applyNumberFormat="1" applyFont="1" applyBorder="1" applyAlignment="1">
      <alignment vertical="center"/>
    </xf>
    <xf numFmtId="164" fontId="37" fillId="0" borderId="9" xfId="1" applyNumberFormat="1" applyFont="1" applyBorder="1" applyAlignment="1">
      <alignment vertical="center"/>
    </xf>
    <xf numFmtId="0" fontId="4" fillId="11" borderId="8" xfId="1" applyFont="1" applyFill="1" applyBorder="1"/>
    <xf numFmtId="0" fontId="4" fillId="11" borderId="9" xfId="1" applyFont="1" applyFill="1" applyBorder="1"/>
    <xf numFmtId="0" fontId="19" fillId="11" borderId="0" xfId="1" applyFont="1" applyFill="1" applyBorder="1" applyAlignment="1">
      <alignment horizontal="center" vertical="center"/>
    </xf>
    <xf numFmtId="0" fontId="19" fillId="11" borderId="8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0" borderId="22" xfId="0" applyFont="1" applyBorder="1"/>
    <xf numFmtId="0" fontId="4" fillId="11" borderId="20" xfId="1" applyNumberFormat="1" applyFont="1" applyFill="1" applyBorder="1" applyAlignment="1">
      <alignment vertical="center"/>
    </xf>
    <xf numFmtId="0" fontId="4" fillId="11" borderId="15" xfId="1" applyFont="1" applyFill="1" applyBorder="1" applyAlignment="1">
      <alignment horizontal="center"/>
    </xf>
    <xf numFmtId="0" fontId="4" fillId="0" borderId="15" xfId="0" applyFont="1" applyBorder="1"/>
    <xf numFmtId="164" fontId="4" fillId="0" borderId="0" xfId="1" applyNumberFormat="1" applyFont="1" applyBorder="1" applyAlignment="1">
      <alignment vertical="center"/>
    </xf>
    <xf numFmtId="0" fontId="4" fillId="11" borderId="0" xfId="1" applyNumberFormat="1" applyFont="1" applyFill="1" applyBorder="1" applyAlignment="1">
      <alignment vertical="center"/>
    </xf>
    <xf numFmtId="0" fontId="2" fillId="11" borderId="20" xfId="1" applyFill="1" applyBorder="1" applyAlignment="1">
      <alignment horizontal="center"/>
    </xf>
    <xf numFmtId="0" fontId="3" fillId="11" borderId="11" xfId="1" quotePrefix="1" applyFont="1" applyFill="1" applyBorder="1" applyAlignment="1">
      <alignment horizontal="center" vertical="center"/>
    </xf>
    <xf numFmtId="0" fontId="19" fillId="11" borderId="0" xfId="1" applyFont="1" applyFill="1" applyBorder="1" applyAlignment="1">
      <alignment horizontal="center" vertical="center"/>
    </xf>
    <xf numFmtId="0" fontId="19" fillId="11" borderId="6" xfId="1" applyFont="1" applyFill="1" applyBorder="1" applyAlignment="1">
      <alignment horizontal="center" vertical="center"/>
    </xf>
    <xf numFmtId="0" fontId="19" fillId="11" borderId="11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 vertical="center"/>
    </xf>
    <xf numFmtId="0" fontId="19" fillId="11" borderId="9" xfId="1" applyFont="1" applyFill="1" applyBorder="1" applyAlignment="1">
      <alignment horizontal="center" vertical="center"/>
    </xf>
    <xf numFmtId="0" fontId="19" fillId="11" borderId="8" xfId="1" applyFont="1" applyFill="1" applyBorder="1" applyAlignment="1">
      <alignment horizontal="center" vertical="center"/>
    </xf>
    <xf numFmtId="0" fontId="19" fillId="11" borderId="0" xfId="1" applyFont="1" applyFill="1" applyAlignment="1">
      <alignment horizontal="center" vertical="center"/>
    </xf>
    <xf numFmtId="0" fontId="19" fillId="11" borderId="21" xfId="1" applyNumberFormat="1" applyFont="1" applyFill="1" applyBorder="1" applyAlignment="1">
      <alignment horizontal="center"/>
    </xf>
    <xf numFmtId="0" fontId="19" fillId="11" borderId="24" xfId="1" applyNumberFormat="1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/>
    </xf>
    <xf numFmtId="0" fontId="4" fillId="11" borderId="24" xfId="0" quotePrefix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19" fillId="11" borderId="0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19" fillId="11" borderId="9" xfId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/>
    </xf>
    <xf numFmtId="0" fontId="19" fillId="11" borderId="11" xfId="1" applyFont="1" applyFill="1" applyBorder="1" applyAlignment="1">
      <alignment horizontal="center"/>
    </xf>
    <xf numFmtId="0" fontId="19" fillId="11" borderId="6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19" fillId="11" borderId="8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/>
    </xf>
    <xf numFmtId="0" fontId="19" fillId="11" borderId="1" xfId="1" applyFont="1" applyFill="1" applyBorder="1" applyAlignment="1">
      <alignment horizont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 vertical="center"/>
    </xf>
    <xf numFmtId="0" fontId="19" fillId="11" borderId="11" xfId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19" fillId="11" borderId="0" xfId="1" applyFont="1" applyFill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10" fillId="11" borderId="18" xfId="2" applyFont="1" applyFill="1" applyBorder="1" applyAlignment="1">
      <alignment horizontal="center" vertical="center"/>
    </xf>
    <xf numFmtId="0" fontId="10" fillId="11" borderId="19" xfId="2" applyFont="1" applyFill="1" applyBorder="1" applyAlignment="1">
      <alignment horizontal="center" vertical="center"/>
    </xf>
    <xf numFmtId="0" fontId="4" fillId="14" borderId="1" xfId="0" quotePrefix="1" applyFont="1" applyFill="1" applyBorder="1" applyAlignment="1">
      <alignment horizontal="center" vertical="center"/>
    </xf>
    <xf numFmtId="0" fontId="4" fillId="14" borderId="8" xfId="0" quotePrefix="1" applyFont="1" applyFill="1" applyBorder="1" applyAlignment="1">
      <alignment horizontal="center" vertical="center"/>
    </xf>
    <xf numFmtId="0" fontId="4" fillId="15" borderId="0" xfId="0" quotePrefix="1" applyFont="1" applyFill="1" applyBorder="1" applyAlignment="1">
      <alignment horizontal="center" vertical="center"/>
    </xf>
    <xf numFmtId="0" fontId="4" fillId="16" borderId="1" xfId="0" quotePrefix="1" applyFont="1" applyFill="1" applyBorder="1" applyAlignment="1">
      <alignment horizontal="center" vertical="center"/>
    </xf>
    <xf numFmtId="0" fontId="4" fillId="16" borderId="11" xfId="0" quotePrefix="1" applyFont="1" applyFill="1" applyBorder="1" applyAlignment="1">
      <alignment horizontal="center" vertical="center"/>
    </xf>
    <xf numFmtId="0" fontId="4" fillId="16" borderId="6" xfId="0" quotePrefix="1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7" borderId="1" xfId="0" quotePrefix="1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4" fillId="11" borderId="24" xfId="0" quotePrefix="1" applyFont="1" applyFill="1" applyBorder="1" applyAlignment="1">
      <alignment horizontal="center" vertical="center"/>
    </xf>
    <xf numFmtId="0" fontId="4" fillId="14" borderId="11" xfId="0" quotePrefix="1" applyFont="1" applyFill="1" applyBorder="1" applyAlignment="1">
      <alignment horizontal="center" vertical="center"/>
    </xf>
    <xf numFmtId="0" fontId="4" fillId="16" borderId="8" xfId="0" quotePrefix="1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78" fillId="0" borderId="2" xfId="0" applyFont="1" applyBorder="1" applyAlignment="1">
      <alignment horizontal="center" vertical="center"/>
    </xf>
    <xf numFmtId="0" fontId="4" fillId="15" borderId="6" xfId="0" quotePrefix="1" applyFont="1" applyFill="1" applyBorder="1" applyAlignment="1">
      <alignment horizontal="center" vertical="center"/>
    </xf>
    <xf numFmtId="0" fontId="78" fillId="0" borderId="3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/>
    </xf>
    <xf numFmtId="0" fontId="4" fillId="11" borderId="24" xfId="0" applyNumberFormat="1" applyFont="1" applyFill="1" applyBorder="1" applyAlignment="1">
      <alignment horizontal="center"/>
    </xf>
    <xf numFmtId="0" fontId="4" fillId="11" borderId="31" xfId="0" applyNumberFormat="1" applyFont="1" applyFill="1" applyBorder="1" applyAlignment="1">
      <alignment horizontal="center"/>
    </xf>
    <xf numFmtId="0" fontId="4" fillId="11" borderId="20" xfId="0" applyNumberFormat="1" applyFont="1" applyFill="1" applyBorder="1" applyAlignment="1">
      <alignment horizontal="center"/>
    </xf>
    <xf numFmtId="0" fontId="4" fillId="11" borderId="20" xfId="0" applyNumberFormat="1" applyFont="1" applyFill="1" applyBorder="1" applyAlignment="1">
      <alignment horizontal="center" vertical="center"/>
    </xf>
    <xf numFmtId="0" fontId="4" fillId="11" borderId="21" xfId="0" quotePrefix="1" applyNumberFormat="1" applyFont="1" applyFill="1" applyBorder="1" applyAlignment="1">
      <alignment horizontal="center" vertical="center"/>
    </xf>
    <xf numFmtId="0" fontId="4" fillId="11" borderId="24" xfId="0" quotePrefix="1" applyNumberFormat="1" applyFont="1" applyFill="1" applyBorder="1" applyAlignment="1">
      <alignment horizontal="center" vertical="center"/>
    </xf>
    <xf numFmtId="0" fontId="4" fillId="11" borderId="31" xfId="0" quotePrefix="1" applyNumberFormat="1" applyFont="1" applyFill="1" applyBorder="1" applyAlignment="1">
      <alignment horizontal="center" vertical="center"/>
    </xf>
    <xf numFmtId="0" fontId="4" fillId="16" borderId="3" xfId="0" quotePrefix="1" applyFont="1" applyFill="1" applyBorder="1" applyAlignment="1">
      <alignment horizontal="center"/>
    </xf>
    <xf numFmtId="0" fontId="4" fillId="14" borderId="1" xfId="0" quotePrefix="1" applyFont="1" applyFill="1" applyBorder="1" applyAlignment="1">
      <alignment horizontal="center"/>
    </xf>
    <xf numFmtId="0" fontId="4" fillId="14" borderId="11" xfId="0" quotePrefix="1" applyFont="1" applyFill="1" applyBorder="1" applyAlignment="1">
      <alignment horizontal="center"/>
    </xf>
    <xf numFmtId="0" fontId="4" fillId="15" borderId="11" xfId="0" quotePrefix="1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5" borderId="6" xfId="0" quotePrefix="1" applyFont="1" applyFill="1" applyBorder="1" applyAlignment="1">
      <alignment horizontal="center"/>
    </xf>
    <xf numFmtId="0" fontId="4" fillId="15" borderId="8" xfId="0" quotePrefix="1" applyFont="1" applyFill="1" applyBorder="1" applyAlignment="1">
      <alignment horizontal="center" vertical="center"/>
    </xf>
    <xf numFmtId="0" fontId="4" fillId="14" borderId="6" xfId="0" quotePrefix="1" applyFont="1" applyFill="1" applyBorder="1" applyAlignment="1">
      <alignment horizontal="center" vertical="center"/>
    </xf>
    <xf numFmtId="0" fontId="4" fillId="15" borderId="1" xfId="0" quotePrefix="1" applyFont="1" applyFill="1" applyBorder="1" applyAlignment="1">
      <alignment horizontal="center" vertical="center"/>
    </xf>
    <xf numFmtId="0" fontId="4" fillId="16" borderId="6" xfId="0" quotePrefix="1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 vertical="center"/>
    </xf>
    <xf numFmtId="0" fontId="4" fillId="15" borderId="1" xfId="0" quotePrefix="1" applyFont="1" applyFill="1" applyBorder="1" applyAlignment="1">
      <alignment horizontal="center"/>
    </xf>
    <xf numFmtId="0" fontId="4" fillId="14" borderId="6" xfId="0" quotePrefix="1" applyFont="1" applyFill="1" applyBorder="1" applyAlignment="1">
      <alignment horizontal="center"/>
    </xf>
    <xf numFmtId="0" fontId="4" fillId="0" borderId="20" xfId="0" applyFont="1" applyBorder="1"/>
    <xf numFmtId="1" fontId="4" fillId="11" borderId="22" xfId="0" applyNumberFormat="1" applyFont="1" applyFill="1" applyBorder="1" applyAlignment="1">
      <alignment horizontal="center" vertical="center"/>
    </xf>
    <xf numFmtId="0" fontId="4" fillId="15" borderId="3" xfId="0" quotePrefix="1" applyFont="1" applyFill="1" applyBorder="1" applyAlignment="1">
      <alignment horizontal="center" vertical="center"/>
    </xf>
    <xf numFmtId="0" fontId="4" fillId="16" borderId="0" xfId="0" quotePrefix="1" applyFont="1" applyFill="1" applyAlignment="1">
      <alignment horizontal="center"/>
    </xf>
    <xf numFmtId="0" fontId="4" fillId="15" borderId="0" xfId="0" quotePrefix="1" applyFont="1" applyFill="1" applyAlignment="1">
      <alignment horizontal="center"/>
    </xf>
    <xf numFmtId="0" fontId="4" fillId="16" borderId="3" xfId="1" quotePrefix="1" applyFont="1" applyFill="1" applyBorder="1"/>
    <xf numFmtId="0" fontId="4" fillId="15" borderId="3" xfId="1" quotePrefix="1" applyFont="1" applyFill="1" applyBorder="1"/>
    <xf numFmtId="0" fontId="4" fillId="15" borderId="3" xfId="1" quotePrefix="1" applyFont="1" applyFill="1" applyBorder="1" applyAlignment="1">
      <alignment horizontal="center" vertical="center"/>
    </xf>
    <xf numFmtId="0" fontId="4" fillId="15" borderId="11" xfId="1" quotePrefix="1" applyFont="1" applyFill="1" applyBorder="1" applyAlignment="1">
      <alignment horizontal="center" vertical="center"/>
    </xf>
    <xf numFmtId="0" fontId="4" fillId="14" borderId="3" xfId="1" quotePrefix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78" fillId="0" borderId="3" xfId="1" applyFont="1" applyBorder="1" applyAlignment="1">
      <alignment horizontal="center" vertical="center"/>
    </xf>
    <xf numFmtId="0" fontId="78" fillId="0" borderId="6" xfId="1" applyFont="1" applyBorder="1" applyAlignment="1">
      <alignment horizontal="center" vertical="center"/>
    </xf>
    <xf numFmtId="0" fontId="1" fillId="16" borderId="0" xfId="1" quotePrefix="1" applyFont="1" applyFill="1" applyBorder="1" applyAlignment="1">
      <alignment horizontal="center" vertical="center"/>
    </xf>
    <xf numFmtId="0" fontId="1" fillId="19" borderId="0" xfId="1" quotePrefix="1" applyFont="1" applyFill="1" applyBorder="1" applyAlignment="1">
      <alignment horizontal="center" vertical="center"/>
    </xf>
    <xf numFmtId="0" fontId="1" fillId="14" borderId="8" xfId="1" quotePrefix="1" applyFont="1" applyFill="1" applyBorder="1" applyAlignment="1">
      <alignment horizontal="center" vertical="center"/>
    </xf>
    <xf numFmtId="0" fontId="1" fillId="14" borderId="0" xfId="1" quotePrefix="1" applyFont="1" applyFill="1" applyBorder="1" applyAlignment="1">
      <alignment horizontal="center" vertical="center"/>
    </xf>
    <xf numFmtId="0" fontId="10" fillId="14" borderId="18" xfId="0" applyFont="1" applyFill="1" applyBorder="1" applyAlignment="1">
      <alignment horizontal="center"/>
    </xf>
    <xf numFmtId="0" fontId="4" fillId="14" borderId="19" xfId="2" applyFont="1" applyFill="1" applyBorder="1" applyAlignment="1">
      <alignment horizontal="center" vertical="center"/>
    </xf>
    <xf numFmtId="14" fontId="1" fillId="14" borderId="16" xfId="2" applyNumberFormat="1" applyFont="1" applyFill="1" applyBorder="1" applyAlignment="1">
      <alignment horizontal="center" vertical="center"/>
    </xf>
    <xf numFmtId="0" fontId="1" fillId="14" borderId="1" xfId="1" quotePrefix="1" applyFont="1" applyFill="1" applyBorder="1" applyAlignment="1">
      <alignment horizontal="center" vertical="center"/>
    </xf>
    <xf numFmtId="0" fontId="1" fillId="16" borderId="1" xfId="1" quotePrefix="1" applyFont="1" applyFill="1" applyBorder="1" applyAlignment="1">
      <alignment horizontal="center" vertical="center"/>
    </xf>
    <xf numFmtId="0" fontId="1" fillId="14" borderId="6" xfId="1" quotePrefix="1" applyFont="1" applyFill="1" applyBorder="1" applyAlignment="1">
      <alignment horizontal="center" vertical="center"/>
    </xf>
    <xf numFmtId="0" fontId="4" fillId="16" borderId="3" xfId="1" quotePrefix="1" applyFont="1" applyFill="1" applyBorder="1" applyAlignment="1">
      <alignment horizontal="center" vertical="center"/>
    </xf>
    <xf numFmtId="0" fontId="1" fillId="15" borderId="1" xfId="1" quotePrefix="1" applyFont="1" applyFill="1" applyBorder="1" applyAlignment="1">
      <alignment horizontal="center" vertical="center"/>
    </xf>
    <xf numFmtId="0" fontId="1" fillId="14" borderId="11" xfId="1" quotePrefix="1" applyFont="1" applyFill="1" applyBorder="1" applyAlignment="1">
      <alignment horizontal="center" vertical="center"/>
    </xf>
    <xf numFmtId="0" fontId="4" fillId="16" borderId="11" xfId="1" quotePrefix="1" applyFont="1" applyFill="1" applyBorder="1" applyAlignment="1">
      <alignment horizontal="center" vertical="center"/>
    </xf>
    <xf numFmtId="0" fontId="4" fillId="14" borderId="11" xfId="1" quotePrefix="1" applyFont="1" applyFill="1" applyBorder="1" applyAlignment="1">
      <alignment horizontal="center" vertical="center"/>
    </xf>
    <xf numFmtId="0" fontId="78" fillId="0" borderId="2" xfId="1" applyFont="1" applyBorder="1" applyAlignment="1">
      <alignment horizontal="center" vertical="center"/>
    </xf>
    <xf numFmtId="0" fontId="79" fillId="0" borderId="2" xfId="1" applyFont="1" applyBorder="1" applyAlignment="1">
      <alignment horizontal="center" vertical="center"/>
    </xf>
    <xf numFmtId="0" fontId="37" fillId="0" borderId="27" xfId="1" applyFont="1" applyBorder="1" applyAlignment="1">
      <alignment horizontal="center" vertical="center"/>
    </xf>
    <xf numFmtId="14" fontId="37" fillId="0" borderId="0" xfId="1" applyNumberFormat="1" applyFont="1" applyBorder="1" applyAlignment="1">
      <alignment horizontal="center" vertical="center"/>
    </xf>
    <xf numFmtId="0" fontId="37" fillId="0" borderId="25" xfId="1" applyFont="1" applyBorder="1" applyAlignment="1">
      <alignment horizontal="center" vertical="center"/>
    </xf>
    <xf numFmtId="0" fontId="37" fillId="0" borderId="29" xfId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" fillId="17" borderId="11" xfId="1" quotePrefix="1" applyFont="1" applyFill="1" applyBorder="1" applyAlignment="1">
      <alignment horizontal="center" vertical="center"/>
    </xf>
    <xf numFmtId="0" fontId="4" fillId="14" borderId="0" xfId="1" quotePrefix="1" applyFont="1" applyFill="1" applyBorder="1" applyAlignment="1">
      <alignment horizontal="center" vertical="center"/>
    </xf>
    <xf numFmtId="0" fontId="4" fillId="15" borderId="1" xfId="1" quotePrefix="1" applyFont="1" applyFill="1" applyBorder="1" applyAlignment="1">
      <alignment horizontal="center" vertical="center"/>
    </xf>
    <xf numFmtId="0" fontId="35" fillId="11" borderId="0" xfId="1" applyFont="1" applyFill="1" applyBorder="1" applyAlignment="1">
      <alignment horizontal="center"/>
    </xf>
    <xf numFmtId="0" fontId="35" fillId="11" borderId="0" xfId="1" applyFont="1" applyFill="1" applyAlignment="1">
      <alignment horizontal="center" vertical="center"/>
    </xf>
    <xf numFmtId="0" fontId="35" fillId="11" borderId="0" xfId="1" applyFont="1" applyFill="1" applyAlignment="1">
      <alignment horizontal="center"/>
    </xf>
    <xf numFmtId="0" fontId="35" fillId="11" borderId="22" xfId="1" applyFont="1" applyFill="1" applyBorder="1" applyAlignment="1">
      <alignment horizontal="center"/>
    </xf>
    <xf numFmtId="0" fontId="35" fillId="11" borderId="22" xfId="1" quotePrefix="1" applyFont="1" applyFill="1" applyBorder="1" applyAlignment="1">
      <alignment horizontal="center" vertical="center"/>
    </xf>
    <xf numFmtId="0" fontId="35" fillId="11" borderId="20" xfId="1" applyFont="1" applyFill="1" applyBorder="1" applyAlignment="1">
      <alignment horizontal="center"/>
    </xf>
    <xf numFmtId="0" fontId="35" fillId="11" borderId="3" xfId="1" quotePrefix="1" applyFont="1" applyFill="1" applyBorder="1" applyAlignment="1">
      <alignment horizontal="center" vertical="center"/>
    </xf>
    <xf numFmtId="0" fontId="35" fillId="11" borderId="20" xfId="1" applyFont="1" applyFill="1" applyBorder="1" applyAlignment="1">
      <alignment horizontal="center" vertical="center"/>
    </xf>
    <xf numFmtId="0" fontId="35" fillId="11" borderId="22" xfId="1" applyFont="1" applyFill="1" applyBorder="1" applyAlignment="1">
      <alignment horizontal="center" vertical="center"/>
    </xf>
    <xf numFmtId="0" fontId="35" fillId="11" borderId="3" xfId="1" applyFont="1" applyFill="1" applyBorder="1" applyAlignment="1">
      <alignment horizontal="center" vertical="center"/>
    </xf>
    <xf numFmtId="0" fontId="35" fillId="11" borderId="0" xfId="1" applyFont="1" applyFill="1" applyBorder="1" applyAlignment="1">
      <alignment horizontal="center" vertical="center"/>
    </xf>
    <xf numFmtId="0" fontId="35" fillId="11" borderId="21" xfId="1" applyFont="1" applyFill="1" applyBorder="1" applyAlignment="1">
      <alignment horizontal="center"/>
    </xf>
    <xf numFmtId="0" fontId="35" fillId="11" borderId="9" xfId="1" applyFont="1" applyFill="1" applyBorder="1" applyAlignment="1">
      <alignment horizontal="center"/>
    </xf>
    <xf numFmtId="0" fontId="35" fillId="11" borderId="11" xfId="1" quotePrefix="1" applyFont="1" applyFill="1" applyBorder="1" applyAlignment="1">
      <alignment horizontal="center" vertical="center"/>
    </xf>
    <xf numFmtId="0" fontId="35" fillId="11" borderId="11" xfId="1" applyFont="1" applyFill="1" applyBorder="1" applyAlignment="1">
      <alignment horizontal="center" vertical="center"/>
    </xf>
    <xf numFmtId="0" fontId="35" fillId="11" borderId="21" xfId="1" applyFont="1" applyFill="1" applyBorder="1" applyAlignment="1">
      <alignment horizontal="center" vertical="center"/>
    </xf>
    <xf numFmtId="0" fontId="35" fillId="11" borderId="9" xfId="1" applyFont="1" applyFill="1" applyBorder="1" applyAlignment="1">
      <alignment horizontal="center" vertical="center"/>
    </xf>
    <xf numFmtId="0" fontId="35" fillId="11" borderId="8" xfId="1" applyFont="1" applyFill="1" applyBorder="1" applyAlignment="1">
      <alignment horizontal="center"/>
    </xf>
    <xf numFmtId="0" fontId="35" fillId="11" borderId="6" xfId="1" quotePrefix="1" applyFont="1" applyFill="1" applyBorder="1" applyAlignment="1">
      <alignment horizontal="center" vertical="center"/>
    </xf>
    <xf numFmtId="0" fontId="35" fillId="11" borderId="8" xfId="1" quotePrefix="1" applyFont="1" applyFill="1" applyBorder="1" applyAlignment="1">
      <alignment horizontal="center" vertical="center"/>
    </xf>
    <xf numFmtId="0" fontId="35" fillId="11" borderId="31" xfId="1" applyFont="1" applyFill="1" applyBorder="1" applyAlignment="1">
      <alignment horizontal="center" vertical="center"/>
    </xf>
    <xf numFmtId="0" fontId="35" fillId="11" borderId="8" xfId="1" applyFont="1" applyFill="1" applyBorder="1" applyAlignment="1">
      <alignment horizontal="center" vertical="center"/>
    </xf>
    <xf numFmtId="0" fontId="35" fillId="11" borderId="6" xfId="1" applyFont="1" applyFill="1" applyBorder="1" applyAlignment="1">
      <alignment horizontal="center" vertical="center"/>
    </xf>
    <xf numFmtId="0" fontId="35" fillId="11" borderId="31" xfId="1" applyFont="1" applyFill="1" applyBorder="1" applyAlignment="1">
      <alignment horizontal="center"/>
    </xf>
    <xf numFmtId="0" fontId="86" fillId="11" borderId="6" xfId="1" applyFont="1" applyFill="1" applyBorder="1" applyAlignment="1">
      <alignment horizontal="center" vertical="center"/>
    </xf>
    <xf numFmtId="0" fontId="35" fillId="11" borderId="21" xfId="1" quotePrefix="1" applyFont="1" applyFill="1" applyBorder="1" applyAlignment="1">
      <alignment horizontal="center" vertical="center"/>
    </xf>
    <xf numFmtId="0" fontId="35" fillId="11" borderId="9" xfId="1" quotePrefix="1" applyFont="1" applyFill="1" applyBorder="1" applyAlignment="1">
      <alignment horizontal="center" vertical="center"/>
    </xf>
    <xf numFmtId="0" fontId="35" fillId="11" borderId="31" xfId="1" quotePrefix="1" applyFont="1" applyFill="1" applyBorder="1" applyAlignment="1">
      <alignment horizontal="center" vertical="center"/>
    </xf>
    <xf numFmtId="0" fontId="35" fillId="11" borderId="0" xfId="1" quotePrefix="1" applyFont="1" applyFill="1" applyBorder="1" applyAlignment="1">
      <alignment horizontal="center" vertical="center"/>
    </xf>
    <xf numFmtId="0" fontId="35" fillId="11" borderId="1" xfId="1" quotePrefix="1" applyFont="1" applyFill="1" applyBorder="1" applyAlignment="1">
      <alignment horizontal="center" vertical="center"/>
    </xf>
    <xf numFmtId="0" fontId="35" fillId="11" borderId="24" xfId="1" quotePrefix="1" applyFont="1" applyFill="1" applyBorder="1" applyAlignment="1">
      <alignment horizontal="center" vertical="center"/>
    </xf>
    <xf numFmtId="0" fontId="35" fillId="11" borderId="24" xfId="1" applyFont="1" applyFill="1" applyBorder="1" applyAlignment="1">
      <alignment horizontal="center" vertical="center"/>
    </xf>
    <xf numFmtId="0" fontId="35" fillId="11" borderId="1" xfId="1" applyFont="1" applyFill="1" applyBorder="1" applyAlignment="1">
      <alignment horizontal="center" vertical="center"/>
    </xf>
    <xf numFmtId="0" fontId="35" fillId="11" borderId="20" xfId="1" quotePrefix="1" applyFont="1" applyFill="1" applyBorder="1" applyAlignment="1">
      <alignment horizontal="center" vertical="center"/>
    </xf>
    <xf numFmtId="0" fontId="35" fillId="11" borderId="6" xfId="1" quotePrefix="1" applyFont="1" applyFill="1" applyBorder="1" applyAlignment="1">
      <alignment horizontal="center"/>
    </xf>
    <xf numFmtId="0" fontId="35" fillId="11" borderId="31" xfId="1" quotePrefix="1" applyFont="1" applyFill="1" applyBorder="1" applyAlignment="1">
      <alignment horizontal="center"/>
    </xf>
    <xf numFmtId="0" fontId="35" fillId="11" borderId="8" xfId="1" quotePrefix="1" applyFont="1" applyFill="1" applyBorder="1" applyAlignment="1">
      <alignment horizontal="center"/>
    </xf>
    <xf numFmtId="0" fontId="35" fillId="11" borderId="6" xfId="1" applyFont="1" applyFill="1" applyBorder="1" applyAlignment="1">
      <alignment horizont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/>
    </xf>
    <xf numFmtId="0" fontId="4" fillId="11" borderId="21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4" borderId="6" xfId="1" quotePrefix="1" applyFont="1" applyFill="1" applyBorder="1" applyAlignment="1">
      <alignment horizontal="center" vertical="center"/>
    </xf>
    <xf numFmtId="0" fontId="10" fillId="14" borderId="18" xfId="2" applyFont="1" applyFill="1" applyBorder="1" applyAlignment="1">
      <alignment horizontal="center" vertical="center"/>
    </xf>
    <xf numFmtId="0" fontId="1" fillId="14" borderId="16" xfId="2" applyFont="1" applyFill="1" applyBorder="1" applyAlignment="1">
      <alignment horizontal="center" vertical="center"/>
    </xf>
    <xf numFmtId="0" fontId="10" fillId="14" borderId="26" xfId="2" applyFont="1" applyFill="1" applyBorder="1" applyAlignment="1">
      <alignment horizontal="center" vertical="center"/>
    </xf>
    <xf numFmtId="0" fontId="4" fillId="14" borderId="32" xfId="2" applyFont="1" applyFill="1" applyBorder="1" applyAlignment="1">
      <alignment horizontal="center" vertical="center"/>
    </xf>
    <xf numFmtId="0" fontId="1" fillId="14" borderId="17" xfId="2" applyFont="1" applyFill="1" applyBorder="1" applyAlignment="1">
      <alignment horizontal="center" vertical="center"/>
    </xf>
    <xf numFmtId="0" fontId="35" fillId="14" borderId="22" xfId="1" quotePrefix="1" applyFont="1" applyFill="1" applyBorder="1" applyAlignment="1">
      <alignment horizontal="center" vertical="center"/>
    </xf>
    <xf numFmtId="0" fontId="35" fillId="16" borderId="11" xfId="1" quotePrefix="1" applyFont="1" applyFill="1" applyBorder="1" applyAlignment="1">
      <alignment horizontal="center" vertical="center"/>
    </xf>
    <xf numFmtId="0" fontId="35" fillId="16" borderId="1" xfId="1" quotePrefix="1" applyFont="1" applyFill="1" applyBorder="1" applyAlignment="1">
      <alignment horizontal="center" vertical="center"/>
    </xf>
    <xf numFmtId="0" fontId="35" fillId="14" borderId="6" xfId="1" quotePrefix="1" applyFont="1" applyFill="1" applyBorder="1" applyAlignment="1">
      <alignment horizontal="center" vertical="center"/>
    </xf>
    <xf numFmtId="0" fontId="35" fillId="14" borderId="1" xfId="1" quotePrefix="1" applyFont="1" applyFill="1" applyBorder="1" applyAlignment="1">
      <alignment horizontal="center" vertical="center"/>
    </xf>
    <xf numFmtId="0" fontId="35" fillId="14" borderId="6" xfId="1" quotePrefix="1" applyFont="1" applyFill="1" applyBorder="1" applyAlignment="1">
      <alignment horizontal="center"/>
    </xf>
    <xf numFmtId="0" fontId="35" fillId="17" borderId="11" xfId="1" quotePrefix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4" borderId="1" xfId="1" quotePrefix="1" applyFont="1" applyFill="1" applyBorder="1" applyAlignment="1">
      <alignment horizontal="center" vertical="center"/>
    </xf>
    <xf numFmtId="0" fontId="4" fillId="16" borderId="11" xfId="1" quotePrefix="1" applyFont="1" applyFill="1" applyBorder="1" applyAlignment="1">
      <alignment horizontal="center"/>
    </xf>
    <xf numFmtId="0" fontId="78" fillId="0" borderId="5" xfId="1" applyFont="1" applyBorder="1" applyAlignment="1">
      <alignment horizontal="center" vertical="center"/>
    </xf>
    <xf numFmtId="0" fontId="4" fillId="15" borderId="9" xfId="1" quotePrefix="1" applyFont="1" applyFill="1" applyBorder="1" applyAlignment="1">
      <alignment horizontal="center" vertical="center"/>
    </xf>
    <xf numFmtId="0" fontId="4" fillId="15" borderId="0" xfId="1" quotePrefix="1" applyFont="1" applyFill="1" applyBorder="1" applyAlignment="1">
      <alignment horizontal="center" vertical="center"/>
    </xf>
    <xf numFmtId="0" fontId="10" fillId="14" borderId="1" xfId="2" applyFont="1" applyFill="1" applyBorder="1" applyAlignment="1">
      <alignment horizontal="center" vertical="center"/>
    </xf>
    <xf numFmtId="0" fontId="1" fillId="14" borderId="1" xfId="2" applyFont="1" applyFill="1" applyBorder="1" applyAlignment="1">
      <alignment horizontal="center" vertical="center"/>
    </xf>
    <xf numFmtId="0" fontId="4" fillId="16" borderId="0" xfId="1" quotePrefix="1" applyFont="1" applyFill="1" applyBorder="1" applyAlignment="1">
      <alignment horizontal="center" vertical="center"/>
    </xf>
    <xf numFmtId="0" fontId="1" fillId="14" borderId="36" xfId="2" applyFont="1" applyFill="1" applyBorder="1" applyAlignment="1">
      <alignment horizontal="center" vertical="center"/>
    </xf>
    <xf numFmtId="0" fontId="1" fillId="14" borderId="33" xfId="2" applyFont="1" applyFill="1" applyBorder="1" applyAlignment="1">
      <alignment horizontal="center" vertical="center"/>
    </xf>
    <xf numFmtId="0" fontId="19" fillId="11" borderId="0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/>
    </xf>
    <xf numFmtId="0" fontId="35" fillId="11" borderId="9" xfId="1" applyFont="1" applyFill="1" applyBorder="1" applyAlignment="1">
      <alignment horizontal="center" vertical="center"/>
    </xf>
    <xf numFmtId="0" fontId="35" fillId="11" borderId="0" xfId="1" applyFont="1" applyFill="1" applyBorder="1" applyAlignment="1">
      <alignment horizontal="center" vertical="center"/>
    </xf>
    <xf numFmtId="0" fontId="35" fillId="11" borderId="24" xfId="1" applyFont="1" applyFill="1" applyBorder="1" applyAlignment="1">
      <alignment horizontal="center" vertical="center"/>
    </xf>
    <xf numFmtId="0" fontId="35" fillId="11" borderId="21" xfId="1" applyFont="1" applyFill="1" applyBorder="1" applyAlignment="1">
      <alignment horizontal="center" vertical="center"/>
    </xf>
    <xf numFmtId="0" fontId="35" fillId="11" borderId="9" xfId="1" applyFont="1" applyFill="1" applyBorder="1" applyAlignment="1">
      <alignment horizontal="center" vertical="center"/>
    </xf>
    <xf numFmtId="0" fontId="35" fillId="11" borderId="0" xfId="1" applyFont="1" applyFill="1" applyAlignment="1">
      <alignment horizontal="center" vertical="center"/>
    </xf>
    <xf numFmtId="0" fontId="35" fillId="11" borderId="8" xfId="1" applyFont="1" applyFill="1" applyBorder="1" applyAlignment="1">
      <alignment horizontal="center"/>
    </xf>
    <xf numFmtId="0" fontId="35" fillId="14" borderId="3" xfId="1" quotePrefix="1" applyFont="1" applyFill="1" applyBorder="1" applyAlignment="1">
      <alignment horizontal="center" vertical="center"/>
    </xf>
    <xf numFmtId="0" fontId="35" fillId="16" borderId="8" xfId="1" quotePrefix="1" applyFont="1" applyFill="1" applyBorder="1" applyAlignment="1">
      <alignment horizontal="center" vertical="center"/>
    </xf>
    <xf numFmtId="0" fontId="35" fillId="14" borderId="11" xfId="1" quotePrefix="1" applyFont="1" applyFill="1" applyBorder="1" applyAlignment="1">
      <alignment horizontal="center" vertical="center"/>
    </xf>
    <xf numFmtId="0" fontId="35" fillId="15" borderId="1" xfId="1" quotePrefix="1" applyFont="1" applyFill="1" applyBorder="1" applyAlignment="1">
      <alignment horizontal="center" vertical="center"/>
    </xf>
    <xf numFmtId="0" fontId="35" fillId="15" borderId="11" xfId="1" quotePrefix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6" fillId="0" borderId="0" xfId="1" applyFont="1"/>
    <xf numFmtId="0" fontId="46" fillId="0" borderId="0" xfId="1" applyFont="1" applyAlignment="1">
      <alignment horizontal="center"/>
    </xf>
    <xf numFmtId="0" fontId="46" fillId="11" borderId="0" xfId="1" applyFont="1" applyFill="1" applyAlignment="1">
      <alignment horizontal="center"/>
    </xf>
    <xf numFmtId="0" fontId="87" fillId="5" borderId="0" xfId="1" applyFont="1" applyFill="1" applyAlignment="1">
      <alignment horizontal="center" vertical="center"/>
    </xf>
    <xf numFmtId="0" fontId="87" fillId="5" borderId="1" xfId="1" applyFont="1" applyFill="1" applyBorder="1" applyAlignment="1">
      <alignment horizontal="centerContinuous" vertical="center"/>
    </xf>
    <xf numFmtId="0" fontId="46" fillId="0" borderId="0" xfId="1" applyFont="1" applyFill="1" applyBorder="1" applyAlignment="1">
      <alignment horizontal="center" vertical="center"/>
    </xf>
    <xf numFmtId="0" fontId="46" fillId="0" borderId="0" xfId="1" applyFont="1" applyBorder="1"/>
    <xf numFmtId="0" fontId="89" fillId="5" borderId="0" xfId="1" applyFont="1" applyFill="1" applyAlignment="1">
      <alignment horizontal="center" vertical="center"/>
    </xf>
    <xf numFmtId="0" fontId="90" fillId="5" borderId="0" xfId="1" applyFont="1" applyFill="1" applyAlignment="1">
      <alignment horizontal="center" vertical="center"/>
    </xf>
    <xf numFmtId="0" fontId="46" fillId="0" borderId="0" xfId="1" applyFont="1" applyAlignment="1">
      <alignment horizontal="center" vertical="center"/>
    </xf>
    <xf numFmtId="0" fontId="46" fillId="0" borderId="2" xfId="1" applyFont="1" applyBorder="1" applyAlignment="1">
      <alignment horizontal="centerContinuous" vertical="center"/>
    </xf>
    <xf numFmtId="0" fontId="46" fillId="0" borderId="3" xfId="1" applyFont="1" applyBorder="1" applyAlignment="1">
      <alignment horizontal="centerContinuous" vertical="center"/>
    </xf>
    <xf numFmtId="0" fontId="46" fillId="0" borderId="4" xfId="1" applyFont="1" applyBorder="1" applyAlignment="1">
      <alignment horizontal="centerContinuous" vertical="center"/>
    </xf>
    <xf numFmtId="0" fontId="46" fillId="0" borderId="25" xfId="1" applyFont="1" applyBorder="1" applyAlignment="1">
      <alignment vertical="center"/>
    </xf>
    <xf numFmtId="0" fontId="46" fillId="0" borderId="26" xfId="1" applyFont="1" applyBorder="1" applyAlignment="1">
      <alignment vertical="center"/>
    </xf>
    <xf numFmtId="0" fontId="89" fillId="5" borderId="1" xfId="1" applyFont="1" applyFill="1" applyBorder="1" applyAlignment="1">
      <alignment horizontal="centerContinuous" vertical="center"/>
    </xf>
    <xf numFmtId="0" fontId="46" fillId="0" borderId="0" xfId="1" quotePrefix="1" applyFont="1" applyAlignment="1">
      <alignment horizontal="center" vertical="center"/>
    </xf>
    <xf numFmtId="0" fontId="46" fillId="2" borderId="5" xfId="1" applyFont="1" applyFill="1" applyBorder="1" applyAlignment="1">
      <alignment horizontal="center" vertical="center"/>
    </xf>
    <xf numFmtId="0" fontId="46" fillId="3" borderId="6" xfId="1" applyFont="1" applyFill="1" applyBorder="1" applyAlignment="1">
      <alignment horizontal="center" vertical="center"/>
    </xf>
    <xf numFmtId="0" fontId="46" fillId="4" borderId="6" xfId="1" applyFont="1" applyFill="1" applyBorder="1" applyAlignment="1">
      <alignment horizontal="center" vertical="center"/>
    </xf>
    <xf numFmtId="0" fontId="47" fillId="0" borderId="7" xfId="1" applyFont="1" applyBorder="1" applyAlignment="1">
      <alignment horizontal="center" vertical="center"/>
    </xf>
    <xf numFmtId="0" fontId="46" fillId="0" borderId="27" xfId="1" applyFont="1" applyBorder="1" applyAlignment="1">
      <alignment horizontal="left" vertical="center"/>
    </xf>
    <xf numFmtId="0" fontId="46" fillId="0" borderId="0" xfId="1" applyFont="1" applyBorder="1" applyAlignment="1">
      <alignment horizontal="left" vertical="center"/>
    </xf>
    <xf numFmtId="0" fontId="46" fillId="0" borderId="0" xfId="1" applyFont="1" applyAlignment="1">
      <alignment horizontal="centerContinuous" vertical="center"/>
    </xf>
    <xf numFmtId="0" fontId="46" fillId="0" borderId="32" xfId="1" applyFont="1" applyBorder="1" applyAlignment="1">
      <alignment horizontal="centerContinuous" vertical="center"/>
    </xf>
    <xf numFmtId="0" fontId="46" fillId="11" borderId="31" xfId="1" applyFont="1" applyFill="1" applyBorder="1" applyAlignment="1">
      <alignment horizontal="center" vertical="center"/>
    </xf>
    <xf numFmtId="0" fontId="46" fillId="11" borderId="6" xfId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/>
    </xf>
    <xf numFmtId="0" fontId="46" fillId="0" borderId="0" xfId="1" applyFont="1" applyBorder="1" applyAlignment="1">
      <alignment horizontal="center" vertical="center"/>
    </xf>
    <xf numFmtId="0" fontId="46" fillId="0" borderId="5" xfId="1" applyFont="1" applyBorder="1" applyAlignment="1">
      <alignment horizontal="center" vertical="center"/>
    </xf>
    <xf numFmtId="0" fontId="46" fillId="0" borderId="6" xfId="1" applyFont="1" applyBorder="1" applyAlignment="1">
      <alignment horizontal="center" vertical="center"/>
    </xf>
    <xf numFmtId="0" fontId="46" fillId="0" borderId="29" xfId="1" applyFont="1" applyBorder="1" applyAlignment="1">
      <alignment vertical="center"/>
    </xf>
    <xf numFmtId="0" fontId="46" fillId="0" borderId="17" xfId="1" applyFont="1" applyBorder="1" applyAlignment="1">
      <alignment vertical="center"/>
    </xf>
    <xf numFmtId="0" fontId="46" fillId="0" borderId="8" xfId="1" applyFont="1" applyBorder="1" applyAlignment="1">
      <alignment horizontal="center"/>
    </xf>
    <xf numFmtId="164" fontId="94" fillId="0" borderId="8" xfId="1" applyNumberFormat="1" applyFont="1" applyBorder="1" applyAlignment="1">
      <alignment vertical="center"/>
    </xf>
    <xf numFmtId="0" fontId="46" fillId="11" borderId="8" xfId="1" applyFont="1" applyFill="1" applyBorder="1" applyAlignment="1">
      <alignment horizontal="center" vertical="center"/>
    </xf>
    <xf numFmtId="1" fontId="46" fillId="0" borderId="0" xfId="1" applyNumberFormat="1" applyFont="1" applyAlignment="1">
      <alignment horizontal="center" vertical="center"/>
    </xf>
    <xf numFmtId="0" fontId="46" fillId="0" borderId="8" xfId="1" applyFont="1" applyBorder="1" applyAlignment="1">
      <alignment horizontal="center" vertical="center"/>
    </xf>
    <xf numFmtId="0" fontId="47" fillId="0" borderId="8" xfId="1" applyFont="1" applyBorder="1" applyAlignment="1">
      <alignment horizontal="center" vertical="center"/>
    </xf>
    <xf numFmtId="0" fontId="46" fillId="11" borderId="2" xfId="1" applyFont="1" applyFill="1" applyBorder="1" applyAlignment="1">
      <alignment horizontal="center"/>
    </xf>
    <xf numFmtId="0" fontId="46" fillId="11" borderId="3" xfId="0" applyFont="1" applyFill="1" applyBorder="1"/>
    <xf numFmtId="0" fontId="46" fillId="11" borderId="20" xfId="1" applyFont="1" applyFill="1" applyBorder="1" applyAlignment="1">
      <alignment horizontal="center" vertical="center"/>
    </xf>
    <xf numFmtId="0" fontId="46" fillId="11" borderId="22" xfId="1" quotePrefix="1" applyFont="1" applyFill="1" applyBorder="1" applyAlignment="1">
      <alignment horizontal="center" vertical="center"/>
    </xf>
    <xf numFmtId="0" fontId="46" fillId="11" borderId="3" xfId="1" quotePrefix="1" applyFont="1" applyFill="1" applyBorder="1" applyAlignment="1">
      <alignment horizontal="center" vertical="center"/>
    </xf>
    <xf numFmtId="0" fontId="46" fillId="11" borderId="22" xfId="1" applyFont="1" applyFill="1" applyBorder="1" applyAlignment="1">
      <alignment horizontal="center" vertical="center"/>
    </xf>
    <xf numFmtId="0" fontId="46" fillId="11" borderId="3" xfId="1" applyFont="1" applyFill="1" applyBorder="1" applyAlignment="1">
      <alignment horizontal="center" vertical="center"/>
    </xf>
    <xf numFmtId="0" fontId="46" fillId="11" borderId="0" xfId="1" applyFont="1" applyFill="1" applyBorder="1" applyAlignment="1">
      <alignment horizontal="center"/>
    </xf>
    <xf numFmtId="0" fontId="46" fillId="11" borderId="0" xfId="0" applyFont="1" applyFill="1" applyBorder="1"/>
    <xf numFmtId="0" fontId="46" fillId="11" borderId="0" xfId="1" applyFont="1" applyFill="1" applyBorder="1" applyAlignment="1">
      <alignment horizontal="center" vertical="center"/>
    </xf>
    <xf numFmtId="0" fontId="46" fillId="11" borderId="0" xfId="1" quotePrefix="1" applyFont="1" applyFill="1" applyBorder="1" applyAlignment="1">
      <alignment horizontal="center" vertical="center"/>
    </xf>
    <xf numFmtId="0" fontId="47" fillId="0" borderId="0" xfId="1" applyFont="1" applyBorder="1" applyAlignment="1">
      <alignment horizontal="center" vertical="center"/>
    </xf>
    <xf numFmtId="0" fontId="46" fillId="16" borderId="22" xfId="1" quotePrefix="1" applyFont="1" applyFill="1" applyBorder="1" applyAlignment="1">
      <alignment horizontal="center" vertical="center"/>
    </xf>
    <xf numFmtId="0" fontId="46" fillId="16" borderId="3" xfId="1" quotePrefix="1" applyFont="1" applyFill="1" applyBorder="1" applyAlignment="1">
      <alignment horizontal="center" vertical="center"/>
    </xf>
    <xf numFmtId="0" fontId="46" fillId="14" borderId="3" xfId="1" quotePrefix="1" applyFont="1" applyFill="1" applyBorder="1" applyAlignment="1">
      <alignment horizontal="center" vertical="center"/>
    </xf>
    <xf numFmtId="0" fontId="95" fillId="0" borderId="5" xfId="1" applyFont="1" applyBorder="1" applyAlignment="1">
      <alignment horizontal="center" vertical="center"/>
    </xf>
    <xf numFmtId="0" fontId="95" fillId="0" borderId="6" xfId="1" applyFont="1" applyBorder="1" applyAlignment="1">
      <alignment horizontal="center" vertical="center"/>
    </xf>
    <xf numFmtId="164" fontId="94" fillId="0" borderId="0" xfId="1" applyNumberFormat="1" applyFont="1" applyBorder="1" applyAlignment="1">
      <alignment vertical="center"/>
    </xf>
    <xf numFmtId="0" fontId="46" fillId="0" borderId="15" xfId="1" applyFont="1" applyBorder="1" applyAlignment="1">
      <alignment horizontal="center"/>
    </xf>
    <xf numFmtId="0" fontId="46" fillId="0" borderId="9" xfId="0" applyFont="1" applyBorder="1"/>
    <xf numFmtId="0" fontId="46" fillId="11" borderId="21" xfId="1" applyFont="1" applyFill="1" applyBorder="1" applyAlignment="1">
      <alignment horizontal="center" vertical="center"/>
    </xf>
    <xf numFmtId="0" fontId="46" fillId="11" borderId="11" xfId="1" quotePrefix="1" applyFont="1" applyFill="1" applyBorder="1" applyAlignment="1">
      <alignment horizontal="center" vertical="center"/>
    </xf>
    <xf numFmtId="0" fontId="46" fillId="11" borderId="9" xfId="1" quotePrefix="1" applyFont="1" applyFill="1" applyBorder="1" applyAlignment="1">
      <alignment horizontal="center" vertical="center"/>
    </xf>
    <xf numFmtId="0" fontId="46" fillId="11" borderId="9" xfId="1" applyFont="1" applyFill="1" applyBorder="1" applyAlignment="1">
      <alignment horizontal="center" vertical="center"/>
    </xf>
    <xf numFmtId="0" fontId="46" fillId="11" borderId="11" xfId="1" applyFont="1" applyFill="1" applyBorder="1" applyAlignment="1">
      <alignment horizontal="center" vertical="center"/>
    </xf>
    <xf numFmtId="0" fontId="47" fillId="0" borderId="5" xfId="1" applyFont="1" applyBorder="1" applyAlignment="1">
      <alignment horizontal="center" vertical="center"/>
    </xf>
    <xf numFmtId="0" fontId="47" fillId="0" borderId="6" xfId="1" applyFont="1" applyBorder="1" applyAlignment="1">
      <alignment horizontal="center" vertical="center"/>
    </xf>
    <xf numFmtId="0" fontId="46" fillId="0" borderId="10" xfId="1" applyFont="1" applyBorder="1" applyAlignment="1">
      <alignment horizontal="center"/>
    </xf>
    <xf numFmtId="164" fontId="46" fillId="0" borderId="24" xfId="1" applyNumberFormat="1" applyFont="1" applyBorder="1" applyAlignment="1">
      <alignment vertical="center"/>
    </xf>
    <xf numFmtId="0" fontId="46" fillId="11" borderId="24" xfId="1" applyFont="1" applyFill="1" applyBorder="1" applyAlignment="1">
      <alignment horizontal="center" vertical="center"/>
    </xf>
    <xf numFmtId="0" fontId="46" fillId="11" borderId="1" xfId="1" applyFont="1" applyFill="1" applyBorder="1" applyAlignment="1">
      <alignment horizontal="center" vertical="center"/>
    </xf>
    <xf numFmtId="0" fontId="46" fillId="11" borderId="1" xfId="1" quotePrefix="1" applyFont="1" applyFill="1" applyBorder="1" applyAlignment="1">
      <alignment horizontal="center" vertical="center"/>
    </xf>
    <xf numFmtId="0" fontId="46" fillId="0" borderId="5" xfId="1" applyFont="1" applyBorder="1" applyAlignment="1">
      <alignment horizontal="center"/>
    </xf>
    <xf numFmtId="0" fontId="46" fillId="0" borderId="31" xfId="1" applyFont="1" applyBorder="1"/>
    <xf numFmtId="0" fontId="46" fillId="11" borderId="8" xfId="1" quotePrefix="1" applyFont="1" applyFill="1" applyBorder="1" applyAlignment="1">
      <alignment horizontal="center" vertical="center"/>
    </xf>
    <xf numFmtId="0" fontId="46" fillId="11" borderId="6" xfId="1" quotePrefix="1" applyFont="1" applyFill="1" applyBorder="1" applyAlignment="1">
      <alignment horizontal="center" vertical="center"/>
    </xf>
    <xf numFmtId="0" fontId="46" fillId="0" borderId="0" xfId="1" applyFont="1" applyBorder="1" applyAlignment="1">
      <alignment horizontal="center"/>
    </xf>
    <xf numFmtId="0" fontId="46" fillId="11" borderId="0" xfId="1" applyFont="1" applyFill="1" applyAlignment="1">
      <alignment horizontal="center" vertical="center"/>
    </xf>
    <xf numFmtId="0" fontId="46" fillId="11" borderId="0" xfId="1" quotePrefix="1" applyFont="1" applyFill="1" applyAlignment="1">
      <alignment horizontal="center" vertical="center"/>
    </xf>
    <xf numFmtId="0" fontId="46" fillId="0" borderId="1" xfId="1" applyFont="1" applyBorder="1"/>
    <xf numFmtId="0" fontId="46" fillId="0" borderId="6" xfId="1" applyFont="1" applyBorder="1"/>
    <xf numFmtId="0" fontId="47" fillId="0" borderId="0" xfId="1" applyFont="1" applyAlignment="1">
      <alignment horizontal="center" vertical="center"/>
    </xf>
    <xf numFmtId="0" fontId="46" fillId="14" borderId="6" xfId="1" quotePrefix="1" applyFont="1" applyFill="1" applyBorder="1" applyAlignment="1">
      <alignment horizontal="center" vertical="center"/>
    </xf>
    <xf numFmtId="0" fontId="46" fillId="15" borderId="6" xfId="1" quotePrefix="1" applyFont="1" applyFill="1" applyBorder="1" applyAlignment="1">
      <alignment horizontal="center" vertical="center"/>
    </xf>
    <xf numFmtId="0" fontId="46" fillId="11" borderId="21" xfId="1" quotePrefix="1" applyFont="1" applyFill="1" applyBorder="1" applyAlignment="1">
      <alignment horizontal="center" vertical="center"/>
    </xf>
    <xf numFmtId="0" fontId="46" fillId="11" borderId="24" xfId="1" quotePrefix="1" applyFont="1" applyFill="1" applyBorder="1" applyAlignment="1">
      <alignment horizontal="center" vertical="center"/>
    </xf>
    <xf numFmtId="0" fontId="47" fillId="0" borderId="5" xfId="1" quotePrefix="1" applyFont="1" applyBorder="1" applyAlignment="1">
      <alignment horizontal="center" vertical="center"/>
    </xf>
    <xf numFmtId="0" fontId="47" fillId="0" borderId="6" xfId="1" quotePrefix="1" applyFont="1" applyBorder="1" applyAlignment="1">
      <alignment horizontal="center" vertical="center"/>
    </xf>
    <xf numFmtId="0" fontId="46" fillId="0" borderId="8" xfId="1" applyFont="1" applyBorder="1"/>
    <xf numFmtId="0" fontId="46" fillId="0" borderId="2" xfId="1" applyFont="1" applyFill="1" applyBorder="1" applyAlignment="1">
      <alignment horizontal="center" vertical="center"/>
    </xf>
    <xf numFmtId="164" fontId="46" fillId="0" borderId="9" xfId="1" applyNumberFormat="1" applyFont="1" applyBorder="1" applyAlignment="1">
      <alignment vertical="center"/>
    </xf>
    <xf numFmtId="0" fontId="46" fillId="0" borderId="0" xfId="0" applyFont="1" applyBorder="1"/>
    <xf numFmtId="0" fontId="46" fillId="0" borderId="15" xfId="0" applyFont="1" applyBorder="1"/>
    <xf numFmtId="0" fontId="47" fillId="0" borderId="2" xfId="1" applyFont="1" applyFill="1" applyBorder="1" applyAlignment="1">
      <alignment horizontal="center" vertical="center"/>
    </xf>
    <xf numFmtId="0" fontId="46" fillId="0" borderId="10" xfId="0" applyFont="1" applyBorder="1"/>
    <xf numFmtId="0" fontId="95" fillId="0" borderId="2" xfId="1" applyFont="1" applyFill="1" applyBorder="1" applyAlignment="1">
      <alignment horizontal="center" vertical="center"/>
    </xf>
    <xf numFmtId="0" fontId="46" fillId="0" borderId="10" xfId="1" applyFont="1" applyBorder="1"/>
    <xf numFmtId="0" fontId="46" fillId="0" borderId="5" xfId="1" applyFont="1" applyBorder="1"/>
    <xf numFmtId="0" fontId="46" fillId="0" borderId="9" xfId="1" applyFont="1" applyBorder="1" applyAlignment="1">
      <alignment horizontal="center"/>
    </xf>
    <xf numFmtId="0" fontId="46" fillId="0" borderId="9" xfId="1" applyFont="1" applyBorder="1"/>
    <xf numFmtId="0" fontId="46" fillId="0" borderId="2" xfId="1" applyFont="1" applyBorder="1" applyAlignment="1">
      <alignment horizontal="center"/>
    </xf>
    <xf numFmtId="0" fontId="46" fillId="0" borderId="2" xfId="1" applyFont="1" applyBorder="1"/>
    <xf numFmtId="0" fontId="46" fillId="11" borderId="31" xfId="1" quotePrefix="1" applyFont="1" applyFill="1" applyBorder="1" applyAlignment="1">
      <alignment horizontal="center" vertical="center"/>
    </xf>
    <xf numFmtId="0" fontId="46" fillId="0" borderId="8" xfId="1" applyFont="1" applyFill="1" applyBorder="1" applyAlignment="1">
      <alignment horizontal="center" vertical="center"/>
    </xf>
    <xf numFmtId="0" fontId="46" fillId="0" borderId="11" xfId="1" applyFont="1" applyBorder="1"/>
    <xf numFmtId="0" fontId="47" fillId="0" borderId="2" xfId="1" quotePrefix="1" applyFont="1" applyBorder="1" applyAlignment="1">
      <alignment horizontal="center" vertical="center"/>
    </xf>
    <xf numFmtId="0" fontId="46" fillId="15" borderId="0" xfId="1" quotePrefix="1" applyFont="1" applyFill="1" applyBorder="1" applyAlignment="1">
      <alignment horizontal="center" vertical="center"/>
    </xf>
    <xf numFmtId="0" fontId="46" fillId="11" borderId="24" xfId="1" applyFont="1" applyFill="1" applyBorder="1" applyAlignment="1">
      <alignment horizontal="center"/>
    </xf>
    <xf numFmtId="0" fontId="46" fillId="11" borderId="1" xfId="1" quotePrefix="1" applyFont="1" applyFill="1" applyBorder="1" applyAlignment="1">
      <alignment horizontal="center"/>
    </xf>
    <xf numFmtId="0" fontId="47" fillId="0" borderId="2" xfId="1" quotePrefix="1" applyFont="1" applyFill="1" applyBorder="1" applyAlignment="1">
      <alignment horizontal="center" vertical="center"/>
    </xf>
    <xf numFmtId="0" fontId="47" fillId="0" borderId="6" xfId="1" quotePrefix="1" applyFont="1" applyFill="1" applyBorder="1" applyAlignment="1">
      <alignment horizontal="center" vertical="center"/>
    </xf>
    <xf numFmtId="0" fontId="46" fillId="16" borderId="11" xfId="1" quotePrefix="1" applyFont="1" applyFill="1" applyBorder="1" applyAlignment="1">
      <alignment horizontal="center" vertical="center"/>
    </xf>
    <xf numFmtId="0" fontId="47" fillId="0" borderId="5" xfId="1" quotePrefix="1" applyFont="1" applyFill="1" applyBorder="1" applyAlignment="1">
      <alignment horizontal="center" vertical="center"/>
    </xf>
    <xf numFmtId="0" fontId="46" fillId="0" borderId="6" xfId="1" quotePrefix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6" fontId="46" fillId="0" borderId="0" xfId="1" applyNumberFormat="1" applyFont="1" applyAlignment="1">
      <alignment horizontal="center" vertical="center"/>
    </xf>
    <xf numFmtId="0" fontId="46" fillId="16" borderId="9" xfId="1" quotePrefix="1" applyFont="1" applyFill="1" applyBorder="1" applyAlignment="1">
      <alignment horizontal="center" vertical="center"/>
    </xf>
    <xf numFmtId="0" fontId="46" fillId="15" borderId="9" xfId="1" quotePrefix="1" applyFont="1" applyFill="1" applyBorder="1" applyAlignment="1">
      <alignment horizontal="center" vertical="center"/>
    </xf>
    <xf numFmtId="0" fontId="46" fillId="14" borderId="11" xfId="1" quotePrefix="1" applyFont="1" applyFill="1" applyBorder="1" applyAlignment="1">
      <alignment horizontal="center" vertical="center"/>
    </xf>
    <xf numFmtId="0" fontId="46" fillId="0" borderId="2" xfId="1" applyFont="1" applyBorder="1" applyAlignment="1">
      <alignment horizontal="center" vertical="center"/>
    </xf>
    <xf numFmtId="0" fontId="46" fillId="0" borderId="3" xfId="1" applyFont="1" applyBorder="1" applyAlignment="1">
      <alignment horizontal="center" vertical="center"/>
    </xf>
    <xf numFmtId="0" fontId="47" fillId="0" borderId="4" xfId="1" applyFont="1" applyBorder="1" applyAlignment="1">
      <alignment horizontal="center" vertical="center"/>
    </xf>
    <xf numFmtId="0" fontId="46" fillId="14" borderId="0" xfId="1" quotePrefix="1" applyFont="1" applyFill="1" applyBorder="1" applyAlignment="1">
      <alignment horizontal="center" vertical="center"/>
    </xf>
    <xf numFmtId="0" fontId="46" fillId="16" borderId="1" xfId="1" quotePrefix="1" applyFont="1" applyFill="1" applyBorder="1" applyAlignment="1">
      <alignment horizontal="center" vertical="center"/>
    </xf>
    <xf numFmtId="0" fontId="46" fillId="0" borderId="15" xfId="1" applyFont="1" applyBorder="1"/>
    <xf numFmtId="0" fontId="46" fillId="14" borderId="8" xfId="1" quotePrefix="1" applyFont="1" applyFill="1" applyBorder="1" applyAlignment="1">
      <alignment horizontal="center" vertical="center"/>
    </xf>
    <xf numFmtId="0" fontId="46" fillId="16" borderId="6" xfId="1" quotePrefix="1" applyFont="1" applyFill="1" applyBorder="1" applyAlignment="1">
      <alignment horizontal="center" vertical="center"/>
    </xf>
    <xf numFmtId="0" fontId="46" fillId="15" borderId="11" xfId="1" quotePrefix="1" applyFont="1" applyFill="1" applyBorder="1" applyAlignment="1">
      <alignment horizontal="center" vertical="center"/>
    </xf>
    <xf numFmtId="0" fontId="47" fillId="0" borderId="3" xfId="1" quotePrefix="1" applyFont="1" applyBorder="1" applyAlignment="1">
      <alignment horizontal="center" vertical="center"/>
    </xf>
    <xf numFmtId="164" fontId="46" fillId="0" borderId="0" xfId="1" applyNumberFormat="1" applyFont="1" applyBorder="1" applyAlignment="1">
      <alignment vertical="center"/>
    </xf>
    <xf numFmtId="0" fontId="47" fillId="0" borderId="23" xfId="1" quotePrefix="1" applyFont="1" applyBorder="1" applyAlignment="1">
      <alignment horizontal="center" vertical="center"/>
    </xf>
    <xf numFmtId="0" fontId="47" fillId="0" borderId="3" xfId="1" applyFont="1" applyBorder="1" applyAlignment="1">
      <alignment horizontal="center" vertical="center"/>
    </xf>
    <xf numFmtId="0" fontId="46" fillId="15" borderId="1" xfId="1" quotePrefix="1" applyFont="1" applyFill="1" applyBorder="1" applyAlignment="1">
      <alignment horizontal="center" vertical="center"/>
    </xf>
    <xf numFmtId="0" fontId="47" fillId="0" borderId="2" xfId="1" applyFont="1" applyBorder="1" applyAlignment="1">
      <alignment horizontal="center" vertical="center"/>
    </xf>
    <xf numFmtId="0" fontId="46" fillId="2" borderId="2" xfId="1" applyFont="1" applyFill="1" applyBorder="1" applyAlignment="1">
      <alignment horizontal="center" vertical="center"/>
    </xf>
    <xf numFmtId="0" fontId="46" fillId="3" borderId="3" xfId="1" applyFont="1" applyFill="1" applyBorder="1" applyAlignment="1">
      <alignment horizontal="center" vertical="center"/>
    </xf>
    <xf numFmtId="0" fontId="46" fillId="4" borderId="3" xfId="1" applyFont="1" applyFill="1" applyBorder="1" applyAlignment="1">
      <alignment horizontal="center" vertical="center"/>
    </xf>
    <xf numFmtId="14" fontId="46" fillId="0" borderId="0" xfId="1" applyNumberFormat="1" applyFont="1" applyAlignment="1">
      <alignment horizontal="centerContinuous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4" fillId="11" borderId="21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1" fillId="0" borderId="15" xfId="1" applyFont="1" applyBorder="1"/>
    <xf numFmtId="0" fontId="4" fillId="11" borderId="21" xfId="1" applyFont="1" applyFill="1" applyBorder="1" applyAlignment="1">
      <alignment horizontal="center"/>
    </xf>
    <xf numFmtId="0" fontId="4" fillId="11" borderId="11" xfId="1" applyFont="1" applyFill="1" applyBorder="1" applyAlignment="1">
      <alignment horizontal="center"/>
    </xf>
    <xf numFmtId="0" fontId="4" fillId="11" borderId="21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/>
    </xf>
    <xf numFmtId="0" fontId="79" fillId="0" borderId="3" xfId="1" applyFont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2" fontId="37" fillId="11" borderId="0" xfId="1" applyNumberFormat="1" applyFont="1" applyFill="1" applyAlignment="1">
      <alignment horizontal="center"/>
    </xf>
    <xf numFmtId="2" fontId="35" fillId="11" borderId="0" xfId="1" applyNumberFormat="1" applyFont="1" applyFill="1" applyAlignment="1">
      <alignment horizontal="center"/>
    </xf>
    <xf numFmtId="2" fontId="35" fillId="11" borderId="22" xfId="1" applyNumberFormat="1" applyFont="1" applyFill="1" applyBorder="1" applyAlignment="1">
      <alignment horizontal="center"/>
    </xf>
    <xf numFmtId="2" fontId="35" fillId="11" borderId="0" xfId="1" applyNumberFormat="1" applyFont="1" applyFill="1" applyBorder="1" applyAlignment="1">
      <alignment horizontal="center"/>
    </xf>
    <xf numFmtId="2" fontId="35" fillId="11" borderId="0" xfId="1" applyNumberFormat="1" applyFont="1" applyFill="1" applyBorder="1" applyAlignment="1">
      <alignment horizontal="center" vertical="center"/>
    </xf>
    <xf numFmtId="2" fontId="35" fillId="11" borderId="9" xfId="1" applyNumberFormat="1" applyFont="1" applyFill="1" applyBorder="1" applyAlignment="1">
      <alignment horizontal="center" vertical="center"/>
    </xf>
    <xf numFmtId="2" fontId="35" fillId="11" borderId="8" xfId="1" applyNumberFormat="1" applyFont="1" applyFill="1" applyBorder="1" applyAlignment="1">
      <alignment horizontal="center" vertical="center"/>
    </xf>
    <xf numFmtId="2" fontId="35" fillId="11" borderId="0" xfId="1" applyNumberFormat="1" applyFont="1" applyFill="1" applyAlignment="1">
      <alignment horizontal="center" vertical="center"/>
    </xf>
    <xf numFmtId="2" fontId="35" fillId="11" borderId="8" xfId="1" applyNumberFormat="1" applyFont="1" applyFill="1" applyBorder="1" applyAlignment="1">
      <alignment horizontal="center"/>
    </xf>
    <xf numFmtId="2" fontId="37" fillId="11" borderId="0" xfId="1" applyNumberFormat="1" applyFont="1" applyFill="1" applyBorder="1" applyAlignment="1">
      <alignment horizontal="center"/>
    </xf>
    <xf numFmtId="2" fontId="37" fillId="11" borderId="0" xfId="1" applyNumberFormat="1" applyFont="1" applyFill="1" applyBorder="1" applyAlignment="1"/>
    <xf numFmtId="2" fontId="19" fillId="11" borderId="0" xfId="1" applyNumberFormat="1" applyFont="1" applyFill="1" applyBorder="1" applyAlignment="1">
      <alignment horizontal="center"/>
    </xf>
    <xf numFmtId="2" fontId="19" fillId="11" borderId="0" xfId="1" applyNumberFormat="1" applyFont="1" applyFill="1" applyAlignment="1">
      <alignment horizontal="center"/>
    </xf>
    <xf numFmtId="0" fontId="35" fillId="11" borderId="9" xfId="1" applyNumberFormat="1" applyFont="1" applyFill="1" applyBorder="1" applyAlignment="1">
      <alignment horizontal="center" vertical="center"/>
    </xf>
    <xf numFmtId="0" fontId="35" fillId="11" borderId="22" xfId="1" applyNumberFormat="1" applyFont="1" applyFill="1" applyBorder="1" applyAlignment="1">
      <alignment horizontal="center"/>
    </xf>
    <xf numFmtId="0" fontId="35" fillId="11" borderId="0" xfId="1" applyNumberFormat="1" applyFont="1" applyFill="1" applyBorder="1" applyAlignment="1">
      <alignment horizontal="center" vertical="center"/>
    </xf>
    <xf numFmtId="0" fontId="35" fillId="14" borderId="9" xfId="1" quotePrefix="1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56" xfId="0" applyFont="1" applyFill="1" applyBorder="1" applyAlignment="1">
      <alignment horizontal="center" vertical="center"/>
    </xf>
    <xf numFmtId="0" fontId="4" fillId="11" borderId="55" xfId="0" applyFont="1" applyFill="1" applyBorder="1" applyAlignment="1">
      <alignment horizontal="center" vertical="center"/>
    </xf>
    <xf numFmtId="0" fontId="4" fillId="11" borderId="57" xfId="0" applyFont="1" applyFill="1" applyBorder="1" applyAlignment="1">
      <alignment horizontal="center" vertical="center"/>
    </xf>
    <xf numFmtId="0" fontId="4" fillId="11" borderId="58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14" fontId="4" fillId="11" borderId="56" xfId="0" quotePrefix="1" applyNumberFormat="1" applyFont="1" applyFill="1" applyBorder="1" applyAlignment="1">
      <alignment horizontal="center" vertical="center"/>
    </xf>
    <xf numFmtId="0" fontId="66" fillId="11" borderId="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/>
    </xf>
    <xf numFmtId="0" fontId="65" fillId="11" borderId="57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4" xfId="0" quotePrefix="1" applyFont="1" applyFill="1" applyBorder="1" applyAlignment="1">
      <alignment horizontal="center" vertical="center"/>
    </xf>
    <xf numFmtId="0" fontId="10" fillId="11" borderId="0" xfId="1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 vertical="center"/>
    </xf>
    <xf numFmtId="16" fontId="4" fillId="11" borderId="0" xfId="0" quotePrefix="1" applyNumberFormat="1" applyFont="1" applyFill="1" applyBorder="1" applyAlignment="1">
      <alignment horizontal="center" vertical="center"/>
    </xf>
    <xf numFmtId="0" fontId="4" fillId="11" borderId="53" xfId="0" applyFont="1" applyFill="1" applyBorder="1" applyAlignment="1">
      <alignment horizontal="center" vertical="center"/>
    </xf>
    <xf numFmtId="0" fontId="4" fillId="11" borderId="54" xfId="0" applyFont="1" applyFill="1" applyBorder="1" applyAlignment="1">
      <alignment horizontal="center" vertical="center"/>
    </xf>
    <xf numFmtId="0" fontId="4" fillId="11" borderId="56" xfId="0" quotePrefix="1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20" fillId="11" borderId="53" xfId="0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65" fillId="18" borderId="31" xfId="0" applyFont="1" applyFill="1" applyBorder="1" applyAlignment="1">
      <alignment horizontal="center"/>
    </xf>
    <xf numFmtId="0" fontId="4" fillId="18" borderId="6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 vertical="center"/>
    </xf>
    <xf numFmtId="0" fontId="20" fillId="11" borderId="8" xfId="0" applyFont="1" applyFill="1" applyBorder="1" applyAlignment="1">
      <alignment horizontal="center" vertical="center"/>
    </xf>
    <xf numFmtId="0" fontId="6" fillId="11" borderId="56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16" fontId="4" fillId="11" borderId="56" xfId="0" applyNumberFormat="1" applyFont="1" applyFill="1" applyBorder="1" applyAlignment="1">
      <alignment horizontal="center" vertical="center"/>
    </xf>
    <xf numFmtId="16" fontId="4" fillId="11" borderId="55" xfId="0" applyNumberFormat="1" applyFont="1" applyFill="1" applyBorder="1" applyAlignment="1">
      <alignment horizontal="center" vertical="center"/>
    </xf>
    <xf numFmtId="0" fontId="65" fillId="18" borderId="31" xfId="0" applyFont="1" applyFill="1" applyBorder="1" applyAlignment="1">
      <alignment horizontal="center" vertical="center"/>
    </xf>
    <xf numFmtId="0" fontId="20" fillId="18" borderId="6" xfId="0" applyFont="1" applyFill="1" applyBorder="1" applyAlignment="1">
      <alignment horizontal="center" vertical="center"/>
    </xf>
    <xf numFmtId="0" fontId="46" fillId="11" borderId="56" xfId="1" applyFont="1" applyFill="1" applyBorder="1" applyAlignment="1">
      <alignment horizontal="center" vertical="center"/>
    </xf>
    <xf numFmtId="0" fontId="46" fillId="11" borderId="55" xfId="1" applyFont="1" applyFill="1" applyBorder="1" applyAlignment="1">
      <alignment horizontal="center" vertical="center"/>
    </xf>
    <xf numFmtId="0" fontId="46" fillId="11" borderId="0" xfId="1" applyFont="1" applyFill="1" applyBorder="1" applyAlignment="1">
      <alignment horizontal="center" vertical="center"/>
    </xf>
    <xf numFmtId="0" fontId="4" fillId="11" borderId="57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58" xfId="1" applyFont="1" applyFill="1" applyBorder="1" applyAlignment="1">
      <alignment horizontal="center" vertical="center"/>
    </xf>
    <xf numFmtId="0" fontId="46" fillId="11" borderId="24" xfId="1" quotePrefix="1" applyNumberFormat="1" applyFont="1" applyFill="1" applyBorder="1" applyAlignment="1">
      <alignment horizontal="center"/>
    </xf>
    <xf numFmtId="0" fontId="46" fillId="11" borderId="1" xfId="1" applyNumberFormat="1" applyFont="1" applyFill="1" applyBorder="1" applyAlignment="1">
      <alignment horizontal="center"/>
    </xf>
    <xf numFmtId="0" fontId="46" fillId="11" borderId="56" xfId="1" quotePrefix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/>
    </xf>
    <xf numFmtId="0" fontId="4" fillId="11" borderId="11" xfId="1" applyFont="1" applyFill="1" applyBorder="1" applyAlignment="1">
      <alignment horizontal="center"/>
    </xf>
    <xf numFmtId="0" fontId="88" fillId="11" borderId="31" xfId="1" applyFont="1" applyFill="1" applyBorder="1" applyAlignment="1">
      <alignment horizontal="center" vertical="center"/>
    </xf>
    <xf numFmtId="0" fontId="88" fillId="11" borderId="54" xfId="1" applyFont="1" applyFill="1" applyBorder="1" applyAlignment="1">
      <alignment horizontal="center" vertical="center"/>
    </xf>
    <xf numFmtId="0" fontId="92" fillId="11" borderId="53" xfId="1" applyFont="1" applyFill="1" applyBorder="1" applyAlignment="1">
      <alignment horizontal="center" vertical="center"/>
    </xf>
    <xf numFmtId="0" fontId="92" fillId="11" borderId="54" xfId="1" applyFont="1" applyFill="1" applyBorder="1" applyAlignment="1">
      <alignment horizontal="center" vertical="center"/>
    </xf>
    <xf numFmtId="0" fontId="91" fillId="11" borderId="31" xfId="1" applyFont="1" applyFill="1" applyBorder="1" applyAlignment="1">
      <alignment horizontal="center" vertical="center"/>
    </xf>
    <xf numFmtId="0" fontId="46" fillId="11" borderId="6" xfId="1" applyFont="1" applyFill="1" applyBorder="1" applyAlignment="1">
      <alignment horizontal="center" vertical="center"/>
    </xf>
    <xf numFmtId="0" fontId="88" fillId="11" borderId="6" xfId="1" applyFont="1" applyFill="1" applyBorder="1" applyAlignment="1">
      <alignment horizontal="center" vertical="center"/>
    </xf>
    <xf numFmtId="0" fontId="46" fillId="11" borderId="24" xfId="1" applyFont="1" applyFill="1" applyBorder="1" applyAlignment="1">
      <alignment horizontal="center" vertical="center"/>
    </xf>
    <xf numFmtId="0" fontId="46" fillId="11" borderId="1" xfId="1" applyFont="1" applyFill="1" applyBorder="1" applyAlignment="1">
      <alignment horizontal="center" vertical="center"/>
    </xf>
    <xf numFmtId="0" fontId="46" fillId="11" borderId="8" xfId="1" applyFont="1" applyFill="1" applyBorder="1" applyAlignment="1">
      <alignment horizontal="center" vertical="center"/>
    </xf>
    <xf numFmtId="0" fontId="88" fillId="18" borderId="31" xfId="1" applyFont="1" applyFill="1" applyBorder="1" applyAlignment="1">
      <alignment horizontal="center" vertical="center"/>
    </xf>
    <xf numFmtId="0" fontId="88" fillId="18" borderId="6" xfId="1" applyFont="1" applyFill="1" applyBorder="1" applyAlignment="1">
      <alignment horizontal="center" vertical="center"/>
    </xf>
    <xf numFmtId="0" fontId="65" fillId="11" borderId="21" xfId="1" applyFont="1" applyFill="1" applyBorder="1" applyAlignment="1">
      <alignment horizontal="center" vertical="center"/>
    </xf>
    <xf numFmtId="0" fontId="65" fillId="11" borderId="11" xfId="1" applyFont="1" applyFill="1" applyBorder="1" applyAlignment="1">
      <alignment horizontal="center" vertical="center"/>
    </xf>
    <xf numFmtId="0" fontId="47" fillId="20" borderId="0" xfId="1" applyFont="1" applyFill="1" applyBorder="1" applyAlignment="1">
      <alignment horizontal="center" vertical="center"/>
    </xf>
    <xf numFmtId="0" fontId="47" fillId="11" borderId="24" xfId="1" applyFont="1" applyFill="1" applyBorder="1" applyAlignment="1">
      <alignment horizontal="center" vertical="center"/>
    </xf>
    <xf numFmtId="0" fontId="47" fillId="11" borderId="1" xfId="1" applyFont="1" applyFill="1" applyBorder="1" applyAlignment="1">
      <alignment horizontal="center" vertical="center"/>
    </xf>
    <xf numFmtId="0" fontId="47" fillId="11" borderId="20" xfId="1" applyFont="1" applyFill="1" applyBorder="1" applyAlignment="1">
      <alignment horizontal="center"/>
    </xf>
    <xf numFmtId="0" fontId="47" fillId="11" borderId="3" xfId="1" applyFont="1" applyFill="1" applyBorder="1" applyAlignment="1">
      <alignment horizontal="center"/>
    </xf>
    <xf numFmtId="0" fontId="66" fillId="18" borderId="9" xfId="1" applyFont="1" applyFill="1" applyBorder="1" applyAlignment="1">
      <alignment horizontal="center" vertical="center"/>
    </xf>
    <xf numFmtId="0" fontId="46" fillId="11" borderId="24" xfId="1" applyFont="1" applyFill="1" applyBorder="1" applyAlignment="1">
      <alignment horizontal="center"/>
    </xf>
    <xf numFmtId="0" fontId="46" fillId="11" borderId="1" xfId="1" applyFont="1" applyFill="1" applyBorder="1" applyAlignment="1">
      <alignment horizontal="center"/>
    </xf>
    <xf numFmtId="0" fontId="88" fillId="18" borderId="53" xfId="1" applyFont="1" applyFill="1" applyBorder="1" applyAlignment="1">
      <alignment horizontal="center" vertical="center"/>
    </xf>
    <xf numFmtId="0" fontId="46" fillId="18" borderId="6" xfId="1" applyFont="1" applyFill="1" applyBorder="1" applyAlignment="1">
      <alignment horizontal="center" vertical="center"/>
    </xf>
    <xf numFmtId="0" fontId="46" fillId="11" borderId="0" xfId="1" quotePrefix="1" applyFont="1" applyFill="1" applyBorder="1" applyAlignment="1">
      <alignment horizontal="center" vertical="center"/>
    </xf>
    <xf numFmtId="0" fontId="93" fillId="11" borderId="31" xfId="1" applyFont="1" applyFill="1" applyBorder="1" applyAlignment="1">
      <alignment horizontal="center"/>
    </xf>
    <xf numFmtId="0" fontId="46" fillId="11" borderId="6" xfId="1" applyFont="1" applyFill="1" applyBorder="1" applyAlignment="1">
      <alignment horizontal="center"/>
    </xf>
    <xf numFmtId="0" fontId="4" fillId="11" borderId="21" xfId="1" applyFont="1" applyFill="1" applyBorder="1" applyAlignment="1">
      <alignment horizontal="center" vertical="center" wrapText="1"/>
    </xf>
    <xf numFmtId="0" fontId="4" fillId="11" borderId="11" xfId="1" applyFont="1" applyFill="1" applyBorder="1" applyAlignment="1">
      <alignment horizontal="center" vertical="center" wrapText="1"/>
    </xf>
    <xf numFmtId="0" fontId="65" fillId="18" borderId="31" xfId="1" applyNumberFormat="1" applyFont="1" applyFill="1" applyBorder="1" applyAlignment="1">
      <alignment horizontal="center" vertical="center"/>
    </xf>
    <xf numFmtId="0" fontId="19" fillId="18" borderId="6" xfId="1" applyNumberFormat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 vertical="center"/>
    </xf>
    <xf numFmtId="0" fontId="19" fillId="11" borderId="11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/>
    </xf>
    <xf numFmtId="0" fontId="65" fillId="11" borderId="31" xfId="1" applyFont="1" applyFill="1" applyBorder="1" applyAlignment="1">
      <alignment horizontal="center"/>
    </xf>
    <xf numFmtId="0" fontId="65" fillId="11" borderId="6" xfId="1" applyFont="1" applyFill="1" applyBorder="1" applyAlignment="1">
      <alignment horizontal="center"/>
    </xf>
    <xf numFmtId="0" fontId="6" fillId="11" borderId="31" xfId="1" applyFont="1" applyFill="1" applyBorder="1" applyAlignment="1">
      <alignment horizontal="center"/>
    </xf>
    <xf numFmtId="0" fontId="6" fillId="11" borderId="6" xfId="1" applyFont="1" applyFill="1" applyBorder="1" applyAlignment="1">
      <alignment horizontal="center"/>
    </xf>
    <xf numFmtId="0" fontId="4" fillId="11" borderId="24" xfId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66" fillId="11" borderId="21" xfId="1" applyFont="1" applyFill="1" applyBorder="1" applyAlignment="1">
      <alignment horizontal="center" vertical="center"/>
    </xf>
    <xf numFmtId="0" fontId="66" fillId="11" borderId="11" xfId="1" applyFont="1" applyFill="1" applyBorder="1" applyAlignment="1">
      <alignment horizontal="center" vertical="center"/>
    </xf>
    <xf numFmtId="0" fontId="19" fillId="11" borderId="0" xfId="1" applyFont="1" applyFill="1" applyBorder="1" applyAlignment="1">
      <alignment horizontal="center" vertical="center"/>
    </xf>
    <xf numFmtId="0" fontId="66" fillId="11" borderId="21" xfId="1" applyFont="1" applyFill="1" applyBorder="1" applyAlignment="1">
      <alignment horizontal="center"/>
    </xf>
    <xf numFmtId="0" fontId="66" fillId="11" borderId="11" xfId="1" applyFont="1" applyFill="1" applyBorder="1" applyAlignment="1">
      <alignment horizontal="center"/>
    </xf>
    <xf numFmtId="16" fontId="4" fillId="11" borderId="24" xfId="1" quotePrefix="1" applyNumberFormat="1" applyFont="1" applyFill="1" applyBorder="1" applyAlignment="1">
      <alignment horizontal="center"/>
    </xf>
    <xf numFmtId="0" fontId="19" fillId="11" borderId="1" xfId="1" applyFont="1" applyFill="1" applyBorder="1" applyAlignment="1">
      <alignment horizontal="center"/>
    </xf>
    <xf numFmtId="0" fontId="74" fillId="11" borderId="21" xfId="1" applyFont="1" applyFill="1" applyBorder="1" applyAlignment="1">
      <alignment horizontal="center"/>
    </xf>
    <xf numFmtId="0" fontId="19" fillId="11" borderId="24" xfId="1" applyFont="1" applyFill="1" applyBorder="1" applyAlignment="1">
      <alignment horizontal="center"/>
    </xf>
    <xf numFmtId="0" fontId="4" fillId="11" borderId="24" xfId="1" applyFont="1" applyFill="1" applyBorder="1" applyAlignment="1">
      <alignment horizontal="center"/>
    </xf>
    <xf numFmtId="0" fontId="66" fillId="11" borderId="9" xfId="1" applyFont="1" applyFill="1" applyBorder="1" applyAlignment="1">
      <alignment horizontal="center" vertical="center"/>
    </xf>
    <xf numFmtId="0" fontId="27" fillId="11" borderId="31" xfId="1" applyFont="1" applyFill="1" applyBorder="1" applyAlignment="1">
      <alignment horizontal="center" vertical="center"/>
    </xf>
    <xf numFmtId="0" fontId="27" fillId="11" borderId="6" xfId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20" fillId="11" borderId="31" xfId="1" applyFont="1" applyFill="1" applyBorder="1" applyAlignment="1">
      <alignment horizontal="center"/>
    </xf>
    <xf numFmtId="0" fontId="33" fillId="11" borderId="6" xfId="1" applyFont="1" applyFill="1" applyBorder="1" applyAlignment="1">
      <alignment horizontal="center"/>
    </xf>
    <xf numFmtId="0" fontId="67" fillId="11" borderId="31" xfId="1" applyFont="1" applyFill="1" applyBorder="1" applyAlignment="1">
      <alignment horizontal="center" vertical="center"/>
    </xf>
    <xf numFmtId="0" fontId="68" fillId="11" borderId="6" xfId="1" applyFont="1" applyFill="1" applyBorder="1" applyAlignment="1">
      <alignment horizontal="center" vertical="center"/>
    </xf>
    <xf numFmtId="0" fontId="65" fillId="11" borderId="8" xfId="1" applyFont="1" applyFill="1" applyBorder="1" applyAlignment="1">
      <alignment horizontal="center" vertical="center"/>
    </xf>
    <xf numFmtId="0" fontId="65" fillId="11" borderId="6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65" fillId="11" borderId="31" xfId="1" applyFont="1" applyFill="1" applyBorder="1" applyAlignment="1">
      <alignment horizontal="center" vertical="center"/>
    </xf>
    <xf numFmtId="0" fontId="6" fillId="11" borderId="6" xfId="1" applyFont="1" applyFill="1" applyBorder="1" applyAlignment="1">
      <alignment horizontal="center" vertical="center"/>
    </xf>
    <xf numFmtId="0" fontId="6" fillId="11" borderId="31" xfId="1" applyFont="1" applyFill="1" applyBorder="1" applyAlignment="1">
      <alignment horizontal="center" vertical="center"/>
    </xf>
    <xf numFmtId="0" fontId="10" fillId="11" borderId="20" xfId="1" applyFont="1" applyFill="1" applyBorder="1" applyAlignment="1">
      <alignment horizontal="center"/>
    </xf>
    <xf numFmtId="0" fontId="10" fillId="11" borderId="3" xfId="1" applyFont="1" applyFill="1" applyBorder="1" applyAlignment="1">
      <alignment horizontal="center"/>
    </xf>
    <xf numFmtId="0" fontId="66" fillId="11" borderId="31" xfId="1" applyFont="1" applyFill="1" applyBorder="1" applyAlignment="1">
      <alignment horizontal="center" vertical="center"/>
    </xf>
    <xf numFmtId="0" fontId="19" fillId="11" borderId="6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0" xfId="1" quotePrefix="1" applyFont="1" applyFill="1" applyAlignment="1">
      <alignment horizontal="center" vertical="center"/>
    </xf>
    <xf numFmtId="0" fontId="19" fillId="11" borderId="0" xfId="1" applyFont="1" applyFill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24" xfId="1" applyNumberFormat="1" applyFont="1" applyFill="1" applyBorder="1" applyAlignment="1">
      <alignment horizontal="center" vertical="center"/>
    </xf>
    <xf numFmtId="0" fontId="4" fillId="11" borderId="1" xfId="1" applyNumberFormat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65" fillId="18" borderId="31" xfId="1" applyFont="1" applyFill="1" applyBorder="1" applyAlignment="1">
      <alignment horizontal="center"/>
    </xf>
    <xf numFmtId="0" fontId="6" fillId="18" borderId="6" xfId="1" applyFont="1" applyFill="1" applyBorder="1" applyAlignment="1">
      <alignment horizontal="center"/>
    </xf>
    <xf numFmtId="0" fontId="4" fillId="20" borderId="24" xfId="1" applyFont="1" applyFill="1" applyBorder="1" applyAlignment="1">
      <alignment horizontal="center" vertical="center"/>
    </xf>
    <xf numFmtId="0" fontId="4" fillId="20" borderId="1" xfId="1" applyFont="1" applyFill="1" applyBorder="1" applyAlignment="1">
      <alignment horizontal="center" vertical="center"/>
    </xf>
    <xf numFmtId="0" fontId="65" fillId="11" borderId="21" xfId="1" applyFont="1" applyFill="1" applyBorder="1" applyAlignment="1">
      <alignment horizontal="center"/>
    </xf>
    <xf numFmtId="0" fontId="65" fillId="11" borderId="11" xfId="1" applyFont="1" applyFill="1" applyBorder="1" applyAlignment="1">
      <alignment horizontal="center"/>
    </xf>
    <xf numFmtId="0" fontId="6" fillId="11" borderId="24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66" fillId="18" borderId="21" xfId="1" applyFont="1" applyFill="1" applyBorder="1" applyAlignment="1">
      <alignment horizontal="center" vertical="center"/>
    </xf>
    <xf numFmtId="0" fontId="66" fillId="18" borderId="11" xfId="1" applyFont="1" applyFill="1" applyBorder="1" applyAlignment="1">
      <alignment horizontal="center" vertical="center"/>
    </xf>
    <xf numFmtId="0" fontId="4" fillId="11" borderId="24" xfId="1" quotePrefix="1" applyNumberFormat="1" applyFont="1" applyFill="1" applyBorder="1" applyAlignment="1">
      <alignment horizontal="center" vertical="center"/>
    </xf>
    <xf numFmtId="16" fontId="4" fillId="11" borderId="24" xfId="1" quotePrefix="1" applyNumberFormat="1" applyFont="1" applyFill="1" applyBorder="1" applyAlignment="1">
      <alignment horizontal="center" vertical="center"/>
    </xf>
    <xf numFmtId="0" fontId="4" fillId="12" borderId="24" xfId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/>
    </xf>
    <xf numFmtId="0" fontId="6" fillId="12" borderId="31" xfId="1" applyFont="1" applyFill="1" applyBorder="1" applyAlignment="1">
      <alignment horizontal="center" vertical="center"/>
    </xf>
    <xf numFmtId="0" fontId="4" fillId="12" borderId="6" xfId="1" applyFont="1" applyFill="1" applyBorder="1" applyAlignment="1">
      <alignment horizontal="center" vertical="center"/>
    </xf>
    <xf numFmtId="0" fontId="4" fillId="12" borderId="21" xfId="1" applyFont="1" applyFill="1" applyBorder="1" applyAlignment="1">
      <alignment horizontal="center" vertical="center"/>
    </xf>
    <xf numFmtId="0" fontId="4" fillId="12" borderId="11" xfId="1" applyFont="1" applyFill="1" applyBorder="1" applyAlignment="1">
      <alignment horizontal="center" vertical="center"/>
    </xf>
    <xf numFmtId="0" fontId="65" fillId="18" borderId="8" xfId="1" applyFont="1" applyFill="1" applyBorder="1" applyAlignment="1">
      <alignment horizontal="center"/>
    </xf>
    <xf numFmtId="0" fontId="80" fillId="11" borderId="31" xfId="1" applyFont="1" applyFill="1" applyBorder="1" applyAlignment="1">
      <alignment horizontal="center"/>
    </xf>
    <xf numFmtId="0" fontId="80" fillId="11" borderId="8" xfId="1" applyFont="1" applyFill="1" applyBorder="1" applyAlignment="1">
      <alignment horizontal="center"/>
    </xf>
    <xf numFmtId="0" fontId="83" fillId="11" borderId="8" xfId="1" applyFont="1" applyFill="1" applyBorder="1" applyAlignment="1">
      <alignment horizontal="center"/>
    </xf>
    <xf numFmtId="0" fontId="83" fillId="11" borderId="54" xfId="1" applyFont="1" applyFill="1" applyBorder="1" applyAlignment="1">
      <alignment horizontal="center"/>
    </xf>
    <xf numFmtId="0" fontId="84" fillId="18" borderId="31" xfId="1" applyFont="1" applyFill="1" applyBorder="1" applyAlignment="1">
      <alignment horizontal="center"/>
    </xf>
    <xf numFmtId="0" fontId="84" fillId="18" borderId="8" xfId="1" applyFont="1" applyFill="1" applyBorder="1" applyAlignment="1">
      <alignment horizontal="center"/>
    </xf>
    <xf numFmtId="0" fontId="81" fillId="18" borderId="8" xfId="1" applyFont="1" applyFill="1" applyBorder="1" applyAlignment="1">
      <alignment horizontal="center"/>
    </xf>
    <xf numFmtId="0" fontId="81" fillId="18" borderId="54" xfId="1" applyFont="1" applyFill="1" applyBorder="1" applyAlignment="1">
      <alignment horizontal="center"/>
    </xf>
    <xf numFmtId="16" fontId="35" fillId="11" borderId="24" xfId="1" applyNumberFormat="1" applyFont="1" applyFill="1" applyBorder="1" applyAlignment="1">
      <alignment horizontal="center" vertical="center"/>
    </xf>
    <xf numFmtId="16" fontId="35" fillId="11" borderId="0" xfId="1" applyNumberFormat="1" applyFont="1" applyFill="1" applyBorder="1" applyAlignment="1">
      <alignment horizontal="center" vertical="center"/>
    </xf>
    <xf numFmtId="0" fontId="35" fillId="11" borderId="0" xfId="1" applyFont="1" applyFill="1" applyBorder="1" applyAlignment="1">
      <alignment horizontal="center" vertical="center"/>
    </xf>
    <xf numFmtId="0" fontId="35" fillId="11" borderId="55" xfId="1" applyFont="1" applyFill="1" applyBorder="1" applyAlignment="1">
      <alignment horizontal="center" vertical="center"/>
    </xf>
    <xf numFmtId="0" fontId="35" fillId="11" borderId="24" xfId="1" applyFont="1" applyFill="1" applyBorder="1" applyAlignment="1">
      <alignment horizontal="center" vertical="center"/>
    </xf>
    <xf numFmtId="0" fontId="80" fillId="18" borderId="31" xfId="1" applyFont="1" applyFill="1" applyBorder="1" applyAlignment="1">
      <alignment horizontal="center"/>
    </xf>
    <xf numFmtId="0" fontId="80" fillId="18" borderId="8" xfId="1" applyFont="1" applyFill="1" applyBorder="1" applyAlignment="1">
      <alignment horizontal="center"/>
    </xf>
    <xf numFmtId="0" fontId="83" fillId="18" borderId="8" xfId="1" applyFont="1" applyFill="1" applyBorder="1" applyAlignment="1">
      <alignment horizontal="center"/>
    </xf>
    <xf numFmtId="0" fontId="83" fillId="18" borderId="54" xfId="1" applyFont="1" applyFill="1" applyBorder="1" applyAlignment="1">
      <alignment horizontal="center"/>
    </xf>
    <xf numFmtId="0" fontId="35" fillId="11" borderId="21" xfId="1" applyFont="1" applyFill="1" applyBorder="1" applyAlignment="1">
      <alignment horizontal="center" vertical="center"/>
    </xf>
    <xf numFmtId="0" fontId="35" fillId="11" borderId="9" xfId="1" applyFont="1" applyFill="1" applyBorder="1" applyAlignment="1">
      <alignment horizontal="center" vertical="center"/>
    </xf>
    <xf numFmtId="0" fontId="35" fillId="11" borderId="58" xfId="1" applyFont="1" applyFill="1" applyBorder="1" applyAlignment="1">
      <alignment horizontal="center" vertical="center"/>
    </xf>
    <xf numFmtId="16" fontId="35" fillId="11" borderId="24" xfId="1" quotePrefix="1" applyNumberFormat="1" applyFont="1" applyFill="1" applyBorder="1" applyAlignment="1">
      <alignment horizontal="center" vertical="center"/>
    </xf>
    <xf numFmtId="0" fontId="35" fillId="11" borderId="56" xfId="1" applyFont="1" applyFill="1" applyBorder="1" applyAlignment="1">
      <alignment horizontal="center" vertical="center"/>
    </xf>
    <xf numFmtId="0" fontId="35" fillId="11" borderId="0" xfId="1" applyFont="1" applyFill="1" applyAlignment="1">
      <alignment horizontal="center" vertical="center"/>
    </xf>
    <xf numFmtId="0" fontId="83" fillId="11" borderId="9" xfId="1" applyFont="1" applyFill="1" applyBorder="1" applyAlignment="1">
      <alignment horizontal="center" vertical="center"/>
    </xf>
    <xf numFmtId="0" fontId="83" fillId="11" borderId="58" xfId="1" applyFont="1" applyFill="1" applyBorder="1" applyAlignment="1">
      <alignment horizontal="center" vertical="center"/>
    </xf>
    <xf numFmtId="14" fontId="37" fillId="0" borderId="0" xfId="1" applyNumberFormat="1" applyFont="1" applyBorder="1" applyAlignment="1">
      <alignment horizontal="center" vertical="center"/>
    </xf>
    <xf numFmtId="0" fontId="35" fillId="11" borderId="53" xfId="1" applyFont="1" applyFill="1" applyBorder="1" applyAlignment="1">
      <alignment horizontal="center"/>
    </xf>
    <xf numFmtId="0" fontId="35" fillId="11" borderId="8" xfId="1" applyFont="1" applyFill="1" applyBorder="1" applyAlignment="1">
      <alignment horizontal="center"/>
    </xf>
    <xf numFmtId="0" fontId="35" fillId="11" borderId="54" xfId="1" applyFont="1" applyFill="1" applyBorder="1" applyAlignment="1">
      <alignment horizontal="center"/>
    </xf>
    <xf numFmtId="0" fontId="35" fillId="11" borderId="57" xfId="1" applyFont="1" applyFill="1" applyBorder="1" applyAlignment="1">
      <alignment horizontal="center" vertical="center"/>
    </xf>
    <xf numFmtId="0" fontId="31" fillId="11" borderId="12" xfId="1" applyFont="1" applyFill="1" applyBorder="1" applyAlignment="1">
      <alignment horizontal="center"/>
    </xf>
    <xf numFmtId="0" fontId="31" fillId="11" borderId="13" xfId="1" applyFont="1" applyFill="1" applyBorder="1" applyAlignment="1">
      <alignment horizontal="center"/>
    </xf>
    <xf numFmtId="0" fontId="31" fillId="11" borderId="14" xfId="1" applyFont="1" applyFill="1" applyBorder="1" applyAlignment="1">
      <alignment horizontal="center"/>
    </xf>
    <xf numFmtId="0" fontId="82" fillId="11" borderId="53" xfId="1" applyFont="1" applyFill="1" applyBorder="1" applyAlignment="1">
      <alignment horizontal="center"/>
    </xf>
    <xf numFmtId="0" fontId="82" fillId="11" borderId="8" xfId="1" applyFont="1" applyFill="1" applyBorder="1" applyAlignment="1">
      <alignment horizontal="center"/>
    </xf>
    <xf numFmtId="0" fontId="85" fillId="11" borderId="8" xfId="1" applyFont="1" applyFill="1" applyBorder="1" applyAlignment="1">
      <alignment horizontal="center"/>
    </xf>
    <xf numFmtId="0" fontId="85" fillId="11" borderId="54" xfId="1" applyFont="1" applyFill="1" applyBorder="1" applyAlignment="1">
      <alignment horizontal="center"/>
    </xf>
    <xf numFmtId="0" fontId="80" fillId="18" borderId="53" xfId="1" applyFont="1" applyFill="1" applyBorder="1" applyAlignment="1">
      <alignment horizontal="center"/>
    </xf>
    <xf numFmtId="0" fontId="83" fillId="21" borderId="57" xfId="1" applyFont="1" applyFill="1" applyBorder="1" applyAlignment="1">
      <alignment horizontal="center" vertical="center"/>
    </xf>
    <xf numFmtId="0" fontId="83" fillId="21" borderId="9" xfId="1" applyFont="1" applyFill="1" applyBorder="1" applyAlignment="1">
      <alignment horizontal="center" vertical="center"/>
    </xf>
    <xf numFmtId="0" fontId="83" fillId="21" borderId="58" xfId="1" applyFont="1" applyFill="1" applyBorder="1" applyAlignment="1">
      <alignment horizontal="center" vertical="center"/>
    </xf>
    <xf numFmtId="0" fontId="81" fillId="11" borderId="9" xfId="1" applyFont="1" applyFill="1" applyBorder="1" applyAlignment="1">
      <alignment horizontal="center" vertical="center"/>
    </xf>
    <xf numFmtId="0" fontId="81" fillId="11" borderId="58" xfId="1" applyFont="1" applyFill="1" applyBorder="1" applyAlignment="1">
      <alignment horizontal="center" vertical="center"/>
    </xf>
    <xf numFmtId="0" fontId="35" fillId="11" borderId="56" xfId="1" quotePrefix="1" applyFont="1" applyFill="1" applyBorder="1" applyAlignment="1">
      <alignment horizontal="center" vertical="center"/>
    </xf>
    <xf numFmtId="0" fontId="82" fillId="20" borderId="56" xfId="1" applyFont="1" applyFill="1" applyBorder="1" applyAlignment="1">
      <alignment horizontal="center" vertical="center"/>
    </xf>
    <xf numFmtId="0" fontId="82" fillId="20" borderId="0" xfId="1" applyFont="1" applyFill="1" applyBorder="1" applyAlignment="1">
      <alignment horizontal="center" vertical="center"/>
    </xf>
    <xf numFmtId="0" fontId="82" fillId="20" borderId="0" xfId="1" applyFont="1" applyFill="1" applyAlignment="1">
      <alignment horizontal="center" vertical="center"/>
    </xf>
    <xf numFmtId="0" fontId="82" fillId="20" borderId="55" xfId="1" applyFont="1" applyFill="1" applyBorder="1" applyAlignment="1">
      <alignment horizontal="center" vertical="center"/>
    </xf>
    <xf numFmtId="0" fontId="66" fillId="11" borderId="31" xfId="0" applyFont="1" applyFill="1" applyBorder="1" applyAlignment="1">
      <alignment horizontal="center"/>
    </xf>
    <xf numFmtId="0" fontId="66" fillId="11" borderId="54" xfId="0" applyFont="1" applyFill="1" applyBorder="1" applyAlignment="1">
      <alignment horizontal="center"/>
    </xf>
    <xf numFmtId="0" fontId="10" fillId="11" borderId="24" xfId="0" applyFont="1" applyFill="1" applyBorder="1" applyAlignment="1">
      <alignment horizontal="center"/>
    </xf>
    <xf numFmtId="0" fontId="10" fillId="11" borderId="55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55" xfId="0" applyFont="1" applyFill="1" applyBorder="1" applyAlignment="1">
      <alignment horizontal="center"/>
    </xf>
    <xf numFmtId="0" fontId="70" fillId="11" borderId="31" xfId="0" applyFont="1" applyFill="1" applyBorder="1" applyAlignment="1">
      <alignment horizontal="center"/>
    </xf>
    <xf numFmtId="0" fontId="70" fillId="11" borderId="54" xfId="0" applyFont="1" applyFill="1" applyBorder="1" applyAlignment="1">
      <alignment horizontal="center"/>
    </xf>
    <xf numFmtId="0" fontId="4" fillId="11" borderId="57" xfId="0" applyFont="1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4" fillId="11" borderId="56" xfId="0" applyFont="1" applyFill="1" applyBorder="1" applyAlignment="1">
      <alignment horizontal="center"/>
    </xf>
    <xf numFmtId="0" fontId="4" fillId="11" borderId="55" xfId="0" applyFont="1" applyFill="1" applyBorder="1" applyAlignment="1">
      <alignment horizontal="center"/>
    </xf>
    <xf numFmtId="0" fontId="66" fillId="11" borderId="53" xfId="0" applyFont="1" applyFill="1" applyBorder="1" applyAlignment="1">
      <alignment horizontal="center"/>
    </xf>
    <xf numFmtId="0" fontId="4" fillId="11" borderId="58" xfId="0" applyFont="1" applyFill="1" applyBorder="1" applyAlignment="1">
      <alignment horizontal="center"/>
    </xf>
    <xf numFmtId="0" fontId="4" fillId="11" borderId="6" xfId="1" applyFont="1" applyFill="1" applyBorder="1" applyAlignment="1">
      <alignment horizontal="center"/>
    </xf>
    <xf numFmtId="0" fontId="4" fillId="11" borderId="1" xfId="1" applyFont="1" applyFill="1" applyBorder="1" applyAlignment="1">
      <alignment horizontal="center"/>
    </xf>
    <xf numFmtId="0" fontId="65" fillId="11" borderId="53" xfId="1" applyFont="1" applyFill="1" applyBorder="1" applyAlignment="1">
      <alignment horizontal="center" vertical="center"/>
    </xf>
    <xf numFmtId="0" fontId="69" fillId="11" borderId="54" xfId="0" applyFont="1" applyFill="1" applyBorder="1"/>
    <xf numFmtId="0" fontId="69" fillId="18" borderId="57" xfId="0" applyFont="1" applyFill="1" applyBorder="1" applyAlignment="1">
      <alignment horizontal="center"/>
    </xf>
    <xf numFmtId="0" fontId="69" fillId="18" borderId="9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0" borderId="56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70" fillId="18" borderId="53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65" fillId="11" borderId="57" xfId="1" applyFont="1" applyFill="1" applyBorder="1" applyAlignment="1">
      <alignment horizontal="center" vertical="center"/>
    </xf>
    <xf numFmtId="0" fontId="70" fillId="11" borderId="58" xfId="0" applyFont="1" applyFill="1" applyBorder="1"/>
    <xf numFmtId="0" fontId="6" fillId="11" borderId="56" xfId="1" applyFont="1" applyFill="1" applyBorder="1" applyAlignment="1">
      <alignment horizontal="center" vertical="center"/>
    </xf>
    <xf numFmtId="0" fontId="10" fillId="11" borderId="55" xfId="0" applyFont="1" applyFill="1" applyBorder="1"/>
    <xf numFmtId="0" fontId="1" fillId="11" borderId="21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69" fillId="11" borderId="21" xfId="0" applyFont="1" applyFill="1" applyBorder="1" applyAlignment="1">
      <alignment horizontal="center"/>
    </xf>
    <xf numFmtId="0" fontId="69" fillId="11" borderId="58" xfId="0" applyFont="1" applyFill="1" applyBorder="1" applyAlignment="1">
      <alignment horizontal="center"/>
    </xf>
    <xf numFmtId="0" fontId="4" fillId="11" borderId="8" xfId="1" applyFont="1" applyFill="1" applyBorder="1" applyAlignment="1">
      <alignment horizontal="center" vertical="center"/>
    </xf>
    <xf numFmtId="0" fontId="0" fillId="11" borderId="9" xfId="0" applyFill="1" applyBorder="1"/>
    <xf numFmtId="0" fontId="4" fillId="11" borderId="56" xfId="1" applyFont="1" applyFill="1" applyBorder="1" applyAlignment="1">
      <alignment horizontal="center" vertical="center"/>
    </xf>
    <xf numFmtId="0" fontId="0" fillId="11" borderId="55" xfId="0" applyFill="1" applyBorder="1"/>
    <xf numFmtId="0" fontId="0" fillId="11" borderId="0" xfId="0" applyFill="1" applyBorder="1"/>
    <xf numFmtId="0" fontId="20" fillId="18" borderId="53" xfId="1" applyFont="1" applyFill="1" applyBorder="1" applyAlignment="1">
      <alignment horizontal="center" vertical="center"/>
    </xf>
    <xf numFmtId="0" fontId="10" fillId="18" borderId="54" xfId="0" applyFont="1" applyFill="1" applyBorder="1"/>
    <xf numFmtId="0" fontId="4" fillId="11" borderId="54" xfId="1" applyFont="1" applyFill="1" applyBorder="1" applyAlignment="1">
      <alignment horizontal="center" vertical="center"/>
    </xf>
    <xf numFmtId="0" fontId="65" fillId="18" borderId="31" xfId="1" applyFont="1" applyFill="1" applyBorder="1" applyAlignment="1">
      <alignment horizontal="center" vertical="center"/>
    </xf>
    <xf numFmtId="0" fontId="4" fillId="18" borderId="6" xfId="1" applyFont="1" applyFill="1" applyBorder="1" applyAlignment="1">
      <alignment horizontal="center" vertical="center"/>
    </xf>
    <xf numFmtId="0" fontId="66" fillId="11" borderId="53" xfId="1" applyFont="1" applyFill="1" applyBorder="1" applyAlignment="1">
      <alignment horizontal="center" vertical="center"/>
    </xf>
    <xf numFmtId="0" fontId="69" fillId="11" borderId="8" xfId="0" applyFont="1" applyFill="1" applyBorder="1"/>
    <xf numFmtId="0" fontId="0" fillId="11" borderId="58" xfId="0" applyFill="1" applyBorder="1"/>
    <xf numFmtId="0" fontId="8" fillId="10" borderId="0" xfId="1" applyFont="1" applyFill="1" applyBorder="1" applyAlignment="1">
      <alignment horizontal="center" vertical="center"/>
    </xf>
    <xf numFmtId="0" fontId="8" fillId="10" borderId="55" xfId="1" applyFont="1" applyFill="1" applyBorder="1" applyAlignment="1">
      <alignment horizontal="center" vertical="center"/>
    </xf>
    <xf numFmtId="0" fontId="6" fillId="11" borderId="20" xfId="1" applyFont="1" applyFill="1" applyBorder="1" applyAlignment="1">
      <alignment horizontal="center"/>
    </xf>
    <xf numFmtId="0" fontId="6" fillId="11" borderId="3" xfId="1" applyFont="1" applyFill="1" applyBorder="1" applyAlignment="1">
      <alignment horizontal="center"/>
    </xf>
    <xf numFmtId="0" fontId="31" fillId="11" borderId="0" xfId="1" applyFont="1" applyFill="1" applyBorder="1" applyAlignment="1">
      <alignment horizontal="center"/>
    </xf>
    <xf numFmtId="0" fontId="20" fillId="11" borderId="53" xfId="1" applyFont="1" applyFill="1" applyBorder="1" applyAlignment="1">
      <alignment horizontal="center" vertical="center"/>
    </xf>
    <xf numFmtId="0" fontId="10" fillId="11" borderId="54" xfId="0" applyFont="1" applyFill="1" applyBorder="1"/>
    <xf numFmtId="0" fontId="1" fillId="0" borderId="4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70" fillId="11" borderId="57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58" xfId="0" applyFont="1" applyFill="1" applyBorder="1"/>
    <xf numFmtId="0" fontId="1" fillId="11" borderId="57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16" fontId="1" fillId="11" borderId="0" xfId="1" quotePrefix="1" applyNumberFormat="1" applyFont="1" applyFill="1" applyBorder="1" applyAlignment="1">
      <alignment horizontal="center" vertical="center"/>
    </xf>
    <xf numFmtId="0" fontId="1" fillId="11" borderId="55" xfId="0" applyFont="1" applyFill="1" applyBorder="1"/>
    <xf numFmtId="0" fontId="1" fillId="11" borderId="57" xfId="0" applyFont="1" applyFill="1" applyBorder="1" applyAlignment="1">
      <alignment horizontal="center"/>
    </xf>
    <xf numFmtId="0" fontId="1" fillId="11" borderId="58" xfId="0" applyFont="1" applyFill="1" applyBorder="1" applyAlignment="1">
      <alignment horizontal="center"/>
    </xf>
    <xf numFmtId="0" fontId="10" fillId="11" borderId="56" xfId="1" applyFont="1" applyFill="1" applyBorder="1" applyAlignment="1">
      <alignment horizontal="center" vertical="center"/>
    </xf>
    <xf numFmtId="0" fontId="1" fillId="11" borderId="56" xfId="1" applyFont="1" applyFill="1" applyBorder="1" applyAlignment="1">
      <alignment horizontal="center" vertical="center"/>
    </xf>
    <xf numFmtId="0" fontId="1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70" fillId="11" borderId="53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70" fillId="11" borderId="31" xfId="1" applyFont="1" applyFill="1" applyBorder="1" applyAlignment="1">
      <alignment horizontal="center" vertical="center"/>
    </xf>
    <xf numFmtId="0" fontId="1" fillId="11" borderId="54" xfId="1" applyFont="1" applyFill="1" applyBorder="1" applyAlignment="1">
      <alignment horizontal="center" vertical="center"/>
    </xf>
    <xf numFmtId="0" fontId="76" fillId="11" borderId="53" xfId="1" applyFont="1" applyFill="1" applyBorder="1" applyAlignment="1">
      <alignment horizontal="center" vertical="center"/>
    </xf>
    <xf numFmtId="0" fontId="1" fillId="11" borderId="53" xfId="1" applyFont="1" applyFill="1" applyBorder="1" applyAlignment="1">
      <alignment horizontal="center" vertical="center"/>
    </xf>
    <xf numFmtId="0" fontId="1" fillId="11" borderId="54" xfId="0" applyFont="1" applyFill="1" applyBorder="1"/>
    <xf numFmtId="0" fontId="10" fillId="11" borderId="18" xfId="2" applyFont="1" applyFill="1" applyBorder="1" applyAlignment="1">
      <alignment horizontal="center" vertical="center"/>
    </xf>
    <xf numFmtId="0" fontId="10" fillId="11" borderId="19" xfId="2" applyFont="1" applyFill="1" applyBorder="1" applyAlignment="1">
      <alignment horizontal="center" vertical="center"/>
    </xf>
    <xf numFmtId="0" fontId="10" fillId="11" borderId="16" xfId="2" applyFont="1" applyFill="1" applyBorder="1" applyAlignment="1">
      <alignment horizontal="center" vertical="center"/>
    </xf>
    <xf numFmtId="0" fontId="10" fillId="11" borderId="27" xfId="2" applyFont="1" applyFill="1" applyBorder="1" applyAlignment="1">
      <alignment horizontal="center"/>
    </xf>
    <xf numFmtId="0" fontId="10" fillId="11" borderId="0" xfId="2" applyFont="1" applyFill="1" applyBorder="1" applyAlignment="1">
      <alignment horizontal="center"/>
    </xf>
    <xf numFmtId="0" fontId="10" fillId="11" borderId="18" xfId="2" applyFont="1" applyFill="1" applyBorder="1" applyAlignment="1">
      <alignment horizontal="center" vertical="center" wrapText="1"/>
    </xf>
    <xf numFmtId="0" fontId="10" fillId="11" borderId="19" xfId="2" applyFont="1" applyFill="1" applyBorder="1" applyAlignment="1">
      <alignment horizontal="center" vertical="center" wrapText="1"/>
    </xf>
    <xf numFmtId="0" fontId="10" fillId="11" borderId="16" xfId="2" applyFont="1" applyFill="1" applyBorder="1" applyAlignment="1">
      <alignment horizontal="center" vertical="center" wrapText="1"/>
    </xf>
  </cellXfs>
  <cellStyles count="3">
    <cellStyle name="Normal" xfId="0" builtinId="0"/>
    <cellStyle name="normal_Chpt2000" xfId="1"/>
    <cellStyle name="Normal_Chpt99_1" xfId="2"/>
  </cellStyles>
  <dxfs count="88"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412749</xdr:colOff>
      <xdr:row>1</xdr:row>
      <xdr:rowOff>22225</xdr:rowOff>
    </xdr:from>
    <xdr:to>
      <xdr:col>2</xdr:col>
      <xdr:colOff>1358900</xdr:colOff>
      <xdr:row>2</xdr:row>
      <xdr:rowOff>101600</xdr:rowOff>
    </xdr:to>
    <xdr:sp macro="" textlink="">
      <xdr:nvSpPr>
        <xdr:cNvPr id="5" name="WordArt 9"/>
        <xdr:cNvSpPr>
          <a:spLocks noChangeArrowheads="1" noChangeShapeType="1" noTextEdit="1"/>
        </xdr:cNvSpPr>
      </xdr:nvSpPr>
      <xdr:spPr bwMode="auto">
        <a:xfrm>
          <a:off x="742949" y="161925"/>
          <a:ext cx="946151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Cie d'Arc de Reims</a:t>
          </a:r>
        </a:p>
      </xdr:txBody>
    </xdr:sp>
    <xdr:clientData/>
  </xdr:twoCellAnchor>
  <xdr:twoCellAnchor>
    <xdr:from>
      <xdr:col>2</xdr:col>
      <xdr:colOff>508000</xdr:colOff>
      <xdr:row>3</xdr:row>
      <xdr:rowOff>38100</xdr:rowOff>
    </xdr:from>
    <xdr:to>
      <xdr:col>2</xdr:col>
      <xdr:colOff>1574800</xdr:colOff>
      <xdr:row>5</xdr:row>
      <xdr:rowOff>50800</xdr:rowOff>
    </xdr:to>
    <xdr:sp macro="" textlink="">
      <xdr:nvSpPr>
        <xdr:cNvPr id="6" name="WordArt 10"/>
        <xdr:cNvSpPr>
          <a:spLocks noChangeArrowheads="1" noChangeShapeType="1" noTextEdit="1"/>
        </xdr:cNvSpPr>
      </xdr:nvSpPr>
      <xdr:spPr bwMode="auto">
        <a:xfrm>
          <a:off x="838200" y="457200"/>
          <a:ext cx="1066800" cy="292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Salle 2012-2013</a:t>
          </a:r>
        </a:p>
      </xdr:txBody>
    </xdr:sp>
    <xdr:clientData/>
  </xdr:twoCellAnchor>
  <xdr:twoCellAnchor editAs="oneCell">
    <xdr:from>
      <xdr:col>0</xdr:col>
      <xdr:colOff>88900</xdr:colOff>
      <xdr:row>0</xdr:row>
      <xdr:rowOff>130174</xdr:rowOff>
    </xdr:from>
    <xdr:to>
      <xdr:col>2</xdr:col>
      <xdr:colOff>378990</xdr:colOff>
      <xdr:row>5</xdr:row>
      <xdr:rowOff>132079</xdr:rowOff>
    </xdr:to>
    <xdr:pic>
      <xdr:nvPicPr>
        <xdr:cNvPr id="10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30174"/>
          <a:ext cx="62029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412749</xdr:colOff>
      <xdr:row>1</xdr:row>
      <xdr:rowOff>22225</xdr:rowOff>
    </xdr:from>
    <xdr:to>
      <xdr:col>2</xdr:col>
      <xdr:colOff>1358900</xdr:colOff>
      <xdr:row>2</xdr:row>
      <xdr:rowOff>101600</xdr:rowOff>
    </xdr:to>
    <xdr:sp macro="" textlink="">
      <xdr:nvSpPr>
        <xdr:cNvPr id="7" name="WordArt 9"/>
        <xdr:cNvSpPr>
          <a:spLocks noChangeArrowheads="1" noChangeShapeType="1" noTextEdit="1"/>
        </xdr:cNvSpPr>
      </xdr:nvSpPr>
      <xdr:spPr bwMode="auto">
        <a:xfrm>
          <a:off x="736599" y="165100"/>
          <a:ext cx="946151" cy="222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Cie d'Arc de Reims</a:t>
          </a:r>
        </a:p>
      </xdr:txBody>
    </xdr:sp>
    <xdr:clientData/>
  </xdr:twoCellAnchor>
  <xdr:twoCellAnchor>
    <xdr:from>
      <xdr:col>2</xdr:col>
      <xdr:colOff>508000</xdr:colOff>
      <xdr:row>3</xdr:row>
      <xdr:rowOff>38100</xdr:rowOff>
    </xdr:from>
    <xdr:to>
      <xdr:col>2</xdr:col>
      <xdr:colOff>1574800</xdr:colOff>
      <xdr:row>5</xdr:row>
      <xdr:rowOff>50800</xdr:rowOff>
    </xdr:to>
    <xdr:sp macro="" textlink="">
      <xdr:nvSpPr>
        <xdr:cNvPr id="8" name="WordArt 10"/>
        <xdr:cNvSpPr>
          <a:spLocks noChangeArrowheads="1" noChangeShapeType="1" noTextEdit="1"/>
        </xdr:cNvSpPr>
      </xdr:nvSpPr>
      <xdr:spPr bwMode="auto">
        <a:xfrm>
          <a:off x="831850" y="466725"/>
          <a:ext cx="1066800" cy="298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Salle 2015-2016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15</xdr:row>
      <xdr:rowOff>47625</xdr:rowOff>
    </xdr:from>
    <xdr:to>
      <xdr:col>6</xdr:col>
      <xdr:colOff>1152525</xdr:colOff>
      <xdr:row>18</xdr:row>
      <xdr:rowOff>19049</xdr:rowOff>
    </xdr:to>
    <xdr:sp macro="" textlink="">
      <xdr:nvSpPr>
        <xdr:cNvPr id="12" name="WordArt 5"/>
        <xdr:cNvSpPr>
          <a:spLocks noChangeArrowheads="1" noChangeShapeType="1" noTextEdit="1"/>
        </xdr:cNvSpPr>
      </xdr:nvSpPr>
      <xdr:spPr bwMode="auto">
        <a:xfrm>
          <a:off x="10344150" y="2676525"/>
          <a:ext cx="409575" cy="4286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1</a:t>
          </a:r>
        </a:p>
      </xdr:txBody>
    </xdr:sp>
    <xdr:clientData/>
  </xdr:twoCellAnchor>
  <xdr:twoCellAnchor>
    <xdr:from>
      <xdr:col>5</xdr:col>
      <xdr:colOff>800099</xdr:colOff>
      <xdr:row>20</xdr:row>
      <xdr:rowOff>0</xdr:rowOff>
    </xdr:from>
    <xdr:to>
      <xdr:col>5</xdr:col>
      <xdr:colOff>1266825</xdr:colOff>
      <xdr:row>22</xdr:row>
      <xdr:rowOff>142875</xdr:rowOff>
    </xdr:to>
    <xdr:sp macro="" textlink="">
      <xdr:nvSpPr>
        <xdr:cNvPr id="13" name="WordArt 6"/>
        <xdr:cNvSpPr>
          <a:spLocks noChangeArrowheads="1" noChangeShapeType="1" noTextEdit="1"/>
        </xdr:cNvSpPr>
      </xdr:nvSpPr>
      <xdr:spPr bwMode="auto">
        <a:xfrm>
          <a:off x="8496299" y="3429000"/>
          <a:ext cx="466726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2</a:t>
          </a:r>
        </a:p>
      </xdr:txBody>
    </xdr:sp>
    <xdr:clientData/>
  </xdr:twoCellAnchor>
  <xdr:twoCellAnchor>
    <xdr:from>
      <xdr:col>7</xdr:col>
      <xdr:colOff>857250</xdr:colOff>
      <xdr:row>20</xdr:row>
      <xdr:rowOff>57149</xdr:rowOff>
    </xdr:from>
    <xdr:to>
      <xdr:col>7</xdr:col>
      <xdr:colOff>1304925</xdr:colOff>
      <xdr:row>23</xdr:row>
      <xdr:rowOff>95250</xdr:rowOff>
    </xdr:to>
    <xdr:sp macro="" textlink="">
      <xdr:nvSpPr>
        <xdr:cNvPr id="14" name="WordArt 8"/>
        <xdr:cNvSpPr>
          <a:spLocks noChangeArrowheads="1" noChangeShapeType="1" noTextEdit="1"/>
        </xdr:cNvSpPr>
      </xdr:nvSpPr>
      <xdr:spPr bwMode="auto">
        <a:xfrm>
          <a:off x="12287250" y="3486149"/>
          <a:ext cx="447675" cy="4953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i="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733425</xdr:colOff>
      <xdr:row>19</xdr:row>
      <xdr:rowOff>123824</xdr:rowOff>
    </xdr:from>
    <xdr:to>
      <xdr:col>1</xdr:col>
      <xdr:colOff>1104900</xdr:colOff>
      <xdr:row>22</xdr:row>
      <xdr:rowOff>38099</xdr:rowOff>
    </xdr:to>
    <xdr:sp macro="" textlink="">
      <xdr:nvSpPr>
        <xdr:cNvPr id="15" name="WordArt 10"/>
        <xdr:cNvSpPr>
          <a:spLocks noChangeArrowheads="1" noChangeShapeType="1" noTextEdit="1"/>
        </xdr:cNvSpPr>
      </xdr:nvSpPr>
      <xdr:spPr bwMode="auto">
        <a:xfrm>
          <a:off x="1495425" y="3381374"/>
          <a:ext cx="37147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2</a:t>
          </a:r>
        </a:p>
      </xdr:txBody>
    </xdr:sp>
    <xdr:clientData/>
  </xdr:twoCellAnchor>
  <xdr:twoCellAnchor>
    <xdr:from>
      <xdr:col>2</xdr:col>
      <xdr:colOff>676275</xdr:colOff>
      <xdr:row>15</xdr:row>
      <xdr:rowOff>85725</xdr:rowOff>
    </xdr:from>
    <xdr:to>
      <xdr:col>2</xdr:col>
      <xdr:colOff>1143001</xdr:colOff>
      <xdr:row>18</xdr:row>
      <xdr:rowOff>76200</xdr:rowOff>
    </xdr:to>
    <xdr:sp macro="" textlink="">
      <xdr:nvSpPr>
        <xdr:cNvPr id="16" name="WordArt 11"/>
        <xdr:cNvSpPr>
          <a:spLocks noChangeArrowheads="1" noChangeShapeType="1" noTextEdit="1"/>
        </xdr:cNvSpPr>
      </xdr:nvSpPr>
      <xdr:spPr bwMode="auto">
        <a:xfrm>
          <a:off x="3343275" y="2714625"/>
          <a:ext cx="466726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1</a:t>
          </a:r>
        </a:p>
      </xdr:txBody>
    </xdr:sp>
    <xdr:clientData/>
  </xdr:twoCellAnchor>
  <xdr:twoCellAnchor>
    <xdr:from>
      <xdr:col>3</xdr:col>
      <xdr:colOff>866776</xdr:colOff>
      <xdr:row>20</xdr:row>
      <xdr:rowOff>-1</xdr:rowOff>
    </xdr:from>
    <xdr:to>
      <xdr:col>3</xdr:col>
      <xdr:colOff>1323976</xdr:colOff>
      <xdr:row>23</xdr:row>
      <xdr:rowOff>19050</xdr:rowOff>
    </xdr:to>
    <xdr:sp macro="" textlink="">
      <xdr:nvSpPr>
        <xdr:cNvPr id="17" name="WordArt 12"/>
        <xdr:cNvSpPr>
          <a:spLocks noChangeArrowheads="1" noChangeShapeType="1" noTextEdit="1"/>
        </xdr:cNvSpPr>
      </xdr:nvSpPr>
      <xdr:spPr bwMode="auto">
        <a:xfrm>
          <a:off x="5514976" y="3428999"/>
          <a:ext cx="457200" cy="4762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3</a:t>
          </a:r>
        </a:p>
      </xdr:txBody>
    </xdr:sp>
    <xdr:clientData/>
  </xdr:twoCellAnchor>
  <xdr:twoCellAnchor>
    <xdr:from>
      <xdr:col>0</xdr:col>
      <xdr:colOff>739775</xdr:colOff>
      <xdr:row>57</xdr:row>
      <xdr:rowOff>149225</xdr:rowOff>
    </xdr:from>
    <xdr:to>
      <xdr:col>3</xdr:col>
      <xdr:colOff>1854200</xdr:colOff>
      <xdr:row>65</xdr:row>
      <xdr:rowOff>82550</xdr:rowOff>
    </xdr:to>
    <xdr:sp macro="" textlink="">
      <xdr:nvSpPr>
        <xdr:cNvPr id="18" name="WordArt 15"/>
        <xdr:cNvSpPr>
          <a:spLocks noChangeArrowheads="1" noChangeShapeType="1" noTextEdit="1"/>
        </xdr:cNvSpPr>
      </xdr:nvSpPr>
      <xdr:spPr bwMode="auto">
        <a:xfrm>
          <a:off x="739775" y="11807825"/>
          <a:ext cx="6245225" cy="1165225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Championnats</a:t>
          </a:r>
        </a:p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de FRANCE</a:t>
          </a:r>
        </a:p>
      </xdr:txBody>
    </xdr:sp>
    <xdr:clientData/>
  </xdr:twoCellAnchor>
  <xdr:twoCellAnchor>
    <xdr:from>
      <xdr:col>1</xdr:col>
      <xdr:colOff>95250</xdr:colOff>
      <xdr:row>3</xdr:row>
      <xdr:rowOff>38100</xdr:rowOff>
    </xdr:from>
    <xdr:to>
      <xdr:col>4</xdr:col>
      <xdr:colOff>38100</xdr:colOff>
      <xdr:row>14</xdr:row>
      <xdr:rowOff>152400</xdr:rowOff>
    </xdr:to>
    <xdr:sp macro="" textlink="">
      <xdr:nvSpPr>
        <xdr:cNvPr id="19" name="WordArt 17"/>
        <xdr:cNvSpPr>
          <a:spLocks noChangeArrowheads="1" noChangeShapeType="1" noTextEdit="1"/>
        </xdr:cNvSpPr>
      </xdr:nvSpPr>
      <xdr:spPr bwMode="auto">
        <a:xfrm>
          <a:off x="857250" y="1009650"/>
          <a:ext cx="5810250" cy="179070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6825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Championnats</a:t>
          </a:r>
        </a:p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de la MARNE</a:t>
          </a:r>
        </a:p>
      </xdr:txBody>
    </xdr:sp>
    <xdr:clientData/>
  </xdr:twoCellAnchor>
  <xdr:twoCellAnchor>
    <xdr:from>
      <xdr:col>4</xdr:col>
      <xdr:colOff>1905000</xdr:colOff>
      <xdr:row>2</xdr:row>
      <xdr:rowOff>76200</xdr:rowOff>
    </xdr:from>
    <xdr:to>
      <xdr:col>8</xdr:col>
      <xdr:colOff>723900</xdr:colOff>
      <xdr:row>14</xdr:row>
      <xdr:rowOff>114300</xdr:rowOff>
    </xdr:to>
    <xdr:sp macro="" textlink="">
      <xdr:nvSpPr>
        <xdr:cNvPr id="20" name="WordArt 18"/>
        <xdr:cNvSpPr>
          <a:spLocks noChangeArrowheads="1" noChangeShapeType="1" noTextEdit="1"/>
        </xdr:cNvSpPr>
      </xdr:nvSpPr>
      <xdr:spPr bwMode="auto">
        <a:xfrm>
          <a:off x="8534400" y="723900"/>
          <a:ext cx="6534150" cy="186690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Championnats</a:t>
          </a:r>
        </a:p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Champagne-Ardenne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66</xdr:row>
          <xdr:rowOff>76200</xdr:rowOff>
        </xdr:from>
        <xdr:to>
          <xdr:col>3</xdr:col>
          <xdr:colOff>1800225</xdr:colOff>
          <xdr:row>72</xdr:row>
          <xdr:rowOff>28575</xdr:rowOff>
        </xdr:to>
        <xdr:sp macro="" textlink="">
          <xdr:nvSpPr>
            <xdr:cNvPr id="10407" name="Object 167" hidden="1">
              <a:extLst>
                <a:ext uri="{63B3BB69-23CF-44E3-9099-C40C66FF867C}">
                  <a14:compatExt spid="_x0000_s10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2</xdr:col>
      <xdr:colOff>278969</xdr:colOff>
      <xdr:row>5</xdr:row>
      <xdr:rowOff>0</xdr:rowOff>
    </xdr:to>
    <xdr:pic>
      <xdr:nvPicPr>
        <xdr:cNvPr id="40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494869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488950</xdr:colOff>
      <xdr:row>1</xdr:row>
      <xdr:rowOff>76200</xdr:rowOff>
    </xdr:from>
    <xdr:to>
      <xdr:col>2</xdr:col>
      <xdr:colOff>1435100</xdr:colOff>
      <xdr:row>2</xdr:row>
      <xdr:rowOff>111125</xdr:rowOff>
    </xdr:to>
    <xdr:sp macro="" textlink="">
      <xdr:nvSpPr>
        <xdr:cNvPr id="1033" name="WordArt 9"/>
        <xdr:cNvSpPr>
          <a:spLocks noChangeArrowheads="1" noChangeShapeType="1" noTextEdit="1"/>
        </xdr:cNvSpPr>
      </xdr:nvSpPr>
      <xdr:spPr bwMode="auto">
        <a:xfrm>
          <a:off x="819150" y="215900"/>
          <a:ext cx="946150" cy="174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1400" kern="10" spc="-7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FEDERAL 2X50</a:t>
          </a:r>
        </a:p>
      </xdr:txBody>
    </xdr:sp>
    <xdr:clientData/>
  </xdr:twoCellAnchor>
  <xdr:twoCellAnchor>
    <xdr:from>
      <xdr:col>2</xdr:col>
      <xdr:colOff>450850</xdr:colOff>
      <xdr:row>3</xdr:row>
      <xdr:rowOff>85725</xdr:rowOff>
    </xdr:from>
    <xdr:to>
      <xdr:col>2</xdr:col>
      <xdr:colOff>1263650</xdr:colOff>
      <xdr:row>5</xdr:row>
      <xdr:rowOff>53974</xdr:rowOff>
    </xdr:to>
    <xdr:sp macro="" textlink="">
      <xdr:nvSpPr>
        <xdr:cNvPr id="1034" name="WordArt 10"/>
        <xdr:cNvSpPr>
          <a:spLocks noChangeArrowheads="1" noChangeShapeType="1" noTextEdit="1"/>
        </xdr:cNvSpPr>
      </xdr:nvSpPr>
      <xdr:spPr bwMode="auto">
        <a:xfrm>
          <a:off x="781050" y="517525"/>
          <a:ext cx="812800" cy="247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2400" kern="10" spc="-12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2</xdr:col>
      <xdr:colOff>304800</xdr:colOff>
      <xdr:row>5</xdr:row>
      <xdr:rowOff>0</xdr:rowOff>
    </xdr:to>
    <xdr:pic>
      <xdr:nvPicPr>
        <xdr:cNvPr id="20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57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390526</xdr:colOff>
      <xdr:row>1</xdr:row>
      <xdr:rowOff>76200</xdr:rowOff>
    </xdr:from>
    <xdr:to>
      <xdr:col>2</xdr:col>
      <xdr:colOff>1294280</xdr:colOff>
      <xdr:row>4</xdr:row>
      <xdr:rowOff>113740</xdr:rowOff>
    </xdr:to>
    <xdr:sp macro="" textlink="">
      <xdr:nvSpPr>
        <xdr:cNvPr id="2055" name="WordArt 7"/>
        <xdr:cNvSpPr>
          <a:spLocks noChangeArrowheads="1" noChangeShapeType="1" noTextEdit="1"/>
        </xdr:cNvSpPr>
      </xdr:nvSpPr>
      <xdr:spPr bwMode="auto">
        <a:xfrm>
          <a:off x="715497" y="233082"/>
          <a:ext cx="903754" cy="51939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FITA 2X70</a:t>
          </a:r>
        </a:p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53520</xdr:colOff>
      <xdr:row>0</xdr:row>
      <xdr:rowOff>0</xdr:rowOff>
    </xdr:from>
    <xdr:to>
      <xdr:col>1</xdr:col>
      <xdr:colOff>292626</xdr:colOff>
      <xdr:row>5</xdr:row>
      <xdr:rowOff>453</xdr:rowOff>
    </xdr:to>
    <xdr:pic>
      <xdr:nvPicPr>
        <xdr:cNvPr id="30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20" y="0"/>
          <a:ext cx="538463" cy="74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555624</xdr:colOff>
      <xdr:row>1</xdr:row>
      <xdr:rowOff>104776</xdr:rowOff>
    </xdr:from>
    <xdr:to>
      <xdr:col>1</xdr:col>
      <xdr:colOff>1406525</xdr:colOff>
      <xdr:row>4</xdr:row>
      <xdr:rowOff>66675</xdr:rowOff>
    </xdr:to>
    <xdr:sp macro="" textlink="">
      <xdr:nvSpPr>
        <xdr:cNvPr id="6" name="WordArt 9"/>
        <xdr:cNvSpPr>
          <a:spLocks noChangeArrowheads="1" noChangeShapeType="1" noTextEdit="1"/>
        </xdr:cNvSpPr>
      </xdr:nvSpPr>
      <xdr:spPr bwMode="auto">
        <a:xfrm>
          <a:off x="850899" y="247651"/>
          <a:ext cx="850901" cy="3905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FIELD</a:t>
          </a:r>
        </a:p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1</xdr:row>
      <xdr:rowOff>53975</xdr:rowOff>
    </xdr:from>
    <xdr:to>
      <xdr:col>2</xdr:col>
      <xdr:colOff>1301749</xdr:colOff>
      <xdr:row>3</xdr:row>
      <xdr:rowOff>9525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>
          <a:off x="361950" y="193675"/>
          <a:ext cx="1269999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BottomRight">
              <a:rot lat="0" lon="21239999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lstStyle/>
        <a:p>
          <a:pPr algn="ctr" rtl="0"/>
          <a:r>
            <a:rPr lang="fr-FR" sz="10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effectLst/>
              <a:latin typeface="Arial Black"/>
            </a:rPr>
            <a:t>Cie d'Arc de Reims</a:t>
          </a:r>
        </a:p>
      </xdr:txBody>
    </xdr:sp>
    <xdr:clientData/>
  </xdr:twoCellAnchor>
  <xdr:twoCellAnchor>
    <xdr:from>
      <xdr:col>2</xdr:col>
      <xdr:colOff>6350</xdr:colOff>
      <xdr:row>3</xdr:row>
      <xdr:rowOff>92075</xdr:rowOff>
    </xdr:from>
    <xdr:to>
      <xdr:col>2</xdr:col>
      <xdr:colOff>1314450</xdr:colOff>
      <xdr:row>5</xdr:row>
      <xdr:rowOff>69850</xdr:rowOff>
    </xdr:to>
    <xdr:sp macro="" textlink="">
      <xdr:nvSpPr>
        <xdr:cNvPr id="4099" name="WordArt 3"/>
        <xdr:cNvSpPr>
          <a:spLocks noChangeArrowheads="1" noChangeShapeType="1" noTextEdit="1"/>
        </xdr:cNvSpPr>
      </xdr:nvSpPr>
      <xdr:spPr bwMode="auto">
        <a:xfrm>
          <a:off x="336550" y="523875"/>
          <a:ext cx="13081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BottomRight">
              <a:rot lat="0" lon="21239999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lstStyle/>
        <a:p>
          <a:pPr algn="ctr" rtl="0"/>
          <a:r>
            <a:rPr lang="fr-FR" sz="1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effectLst/>
              <a:latin typeface="Arial Black"/>
            </a:rPr>
            <a:t>BEURSAULT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47625</xdr:rowOff>
    </xdr:from>
    <xdr:to>
      <xdr:col>2</xdr:col>
      <xdr:colOff>361950</xdr:colOff>
      <xdr:row>5</xdr:row>
      <xdr:rowOff>85725</xdr:rowOff>
    </xdr:to>
    <xdr:pic>
      <xdr:nvPicPr>
        <xdr:cNvPr id="5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514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1</xdr:row>
      <xdr:rowOff>66675</xdr:rowOff>
    </xdr:from>
    <xdr:to>
      <xdr:col>2</xdr:col>
      <xdr:colOff>1179979</xdr:colOff>
      <xdr:row>5</xdr:row>
      <xdr:rowOff>71157</xdr:rowOff>
    </xdr:to>
    <xdr:sp macro="" textlink="">
      <xdr:nvSpPr>
        <xdr:cNvPr id="5127" name="WordArt 7"/>
        <xdr:cNvSpPr>
          <a:spLocks noChangeArrowheads="1" noChangeShapeType="1" noTextEdit="1"/>
        </xdr:cNvSpPr>
      </xdr:nvSpPr>
      <xdr:spPr bwMode="auto">
        <a:xfrm>
          <a:off x="725021" y="223557"/>
          <a:ext cx="779929" cy="6432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3D</a:t>
          </a:r>
        </a:p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2016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2</xdr:col>
      <xdr:colOff>369510</xdr:colOff>
      <xdr:row>5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3350"/>
          <a:ext cx="60763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381001</xdr:colOff>
      <xdr:row>1</xdr:row>
      <xdr:rowOff>76200</xdr:rowOff>
    </xdr:from>
    <xdr:to>
      <xdr:col>3</xdr:col>
      <xdr:colOff>0</xdr:colOff>
      <xdr:row>5</xdr:row>
      <xdr:rowOff>99733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657226" y="238125"/>
          <a:ext cx="1304924" cy="6807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2400" kern="10" spc="-180" normalizeH="1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Nature</a:t>
          </a:r>
        </a:p>
        <a:p>
          <a:pPr algn="ctr" rtl="0"/>
          <a:r>
            <a:rPr lang="fr-FR" sz="2400" kern="10" spc="-180" normalizeH="1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2016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139700</xdr:rowOff>
    </xdr:from>
    <xdr:to>
      <xdr:col>14</xdr:col>
      <xdr:colOff>393700</xdr:colOff>
      <xdr:row>0</xdr:row>
      <xdr:rowOff>787400</xdr:rowOff>
    </xdr:to>
    <xdr:sp macro="" textlink="">
      <xdr:nvSpPr>
        <xdr:cNvPr id="6" name="WordArt 122"/>
        <xdr:cNvSpPr>
          <a:spLocks noChangeArrowheads="1" noChangeShapeType="1" noTextEdit="1"/>
        </xdr:cNvSpPr>
      </xdr:nvSpPr>
      <xdr:spPr bwMode="auto">
        <a:xfrm>
          <a:off x="1028700" y="139700"/>
          <a:ext cx="103505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66CC"/>
                  </a:gs>
                  <a:gs pos="100000">
                    <a:srgbClr val="0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Meilleurs Performances HOMMES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209550</xdr:rowOff>
    </xdr:from>
    <xdr:to>
      <xdr:col>0</xdr:col>
      <xdr:colOff>647700</xdr:colOff>
      <xdr:row>1</xdr:row>
      <xdr:rowOff>0</xdr:rowOff>
    </xdr:to>
    <xdr:pic>
      <xdr:nvPicPr>
        <xdr:cNvPr id="8195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495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606425</xdr:colOff>
      <xdr:row>0</xdr:row>
      <xdr:rowOff>174625</xdr:rowOff>
    </xdr:from>
    <xdr:to>
      <xdr:col>15</xdr:col>
      <xdr:colOff>501650</xdr:colOff>
      <xdr:row>0</xdr:row>
      <xdr:rowOff>774700</xdr:rowOff>
    </xdr:to>
    <xdr:pic>
      <xdr:nvPicPr>
        <xdr:cNvPr id="9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74625"/>
          <a:ext cx="6572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209550</xdr:rowOff>
    </xdr:from>
    <xdr:to>
      <xdr:col>0</xdr:col>
      <xdr:colOff>647700</xdr:colOff>
      <xdr:row>1</xdr:row>
      <xdr:rowOff>0</xdr:rowOff>
    </xdr:to>
    <xdr:pic>
      <xdr:nvPicPr>
        <xdr:cNvPr id="11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495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657225</xdr:colOff>
      <xdr:row>0</xdr:row>
      <xdr:rowOff>161925</xdr:rowOff>
    </xdr:from>
    <xdr:to>
      <xdr:col>12</xdr:col>
      <xdr:colOff>533400</xdr:colOff>
      <xdr:row>0</xdr:row>
      <xdr:rowOff>733425</xdr:rowOff>
    </xdr:to>
    <xdr:pic>
      <xdr:nvPicPr>
        <xdr:cNvPr id="921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161925"/>
          <a:ext cx="638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15876</xdr:colOff>
      <xdr:row>0</xdr:row>
      <xdr:rowOff>120650</xdr:rowOff>
    </xdr:from>
    <xdr:to>
      <xdr:col>11</xdr:col>
      <xdr:colOff>406400</xdr:colOff>
      <xdr:row>0</xdr:row>
      <xdr:rowOff>876299</xdr:rowOff>
    </xdr:to>
    <xdr:sp macro="" textlink="">
      <xdr:nvSpPr>
        <xdr:cNvPr id="8259" name="WordArt 67"/>
        <xdr:cNvSpPr>
          <a:spLocks noChangeArrowheads="1" noChangeShapeType="1" noTextEdit="1"/>
        </xdr:cNvSpPr>
      </xdr:nvSpPr>
      <xdr:spPr bwMode="auto">
        <a:xfrm>
          <a:off x="777876" y="120650"/>
          <a:ext cx="8010524" cy="755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19050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00FF"/>
                  </a:gs>
                  <a:gs pos="100000">
                    <a:srgbClr val="E3E3E3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Meilleurs Performances FEMMES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0</xdr:col>
      <xdr:colOff>561975</xdr:colOff>
      <xdr:row>0</xdr:row>
      <xdr:rowOff>704850</xdr:rowOff>
    </xdr:to>
    <xdr:pic>
      <xdr:nvPicPr>
        <xdr:cNvPr id="921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504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657225</xdr:colOff>
      <xdr:row>0</xdr:row>
      <xdr:rowOff>161925</xdr:rowOff>
    </xdr:from>
    <xdr:to>
      <xdr:col>12</xdr:col>
      <xdr:colOff>533400</xdr:colOff>
      <xdr:row>0</xdr:row>
      <xdr:rowOff>733425</xdr:rowOff>
    </xdr:to>
    <xdr:pic>
      <xdr:nvPicPr>
        <xdr:cNvPr id="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61925"/>
          <a:ext cx="638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15876</xdr:colOff>
      <xdr:row>0</xdr:row>
      <xdr:rowOff>120650</xdr:rowOff>
    </xdr:from>
    <xdr:to>
      <xdr:col>11</xdr:col>
      <xdr:colOff>406400</xdr:colOff>
      <xdr:row>0</xdr:row>
      <xdr:rowOff>876299</xdr:rowOff>
    </xdr:to>
    <xdr:sp macro="" textlink="">
      <xdr:nvSpPr>
        <xdr:cNvPr id="9" name="WordArt 67"/>
        <xdr:cNvSpPr>
          <a:spLocks noChangeArrowheads="1" noChangeShapeType="1" noTextEdit="1"/>
        </xdr:cNvSpPr>
      </xdr:nvSpPr>
      <xdr:spPr bwMode="auto">
        <a:xfrm>
          <a:off x="777876" y="120650"/>
          <a:ext cx="8143874" cy="755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19050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00FF"/>
                  </a:gs>
                  <a:gs pos="100000">
                    <a:srgbClr val="E3E3E3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Meilleurs Performances FEMMES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0</xdr:col>
      <xdr:colOff>561975</xdr:colOff>
      <xdr:row>0</xdr:row>
      <xdr:rowOff>704850</xdr:rowOff>
    </xdr:to>
    <xdr:pic>
      <xdr:nvPicPr>
        <xdr:cNvPr id="1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504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86"/>
  <sheetViews>
    <sheetView topLeftCell="A43" zoomScale="75" zoomScaleNormal="75" workbookViewId="0">
      <selection activeCell="AK96" sqref="AK96"/>
    </sheetView>
  </sheetViews>
  <sheetFormatPr baseColWidth="10" defaultColWidth="11.42578125" defaultRowHeight="11.25" x14ac:dyDescent="0.2"/>
  <cols>
    <col min="1" max="1" width="2" style="591" customWidth="1"/>
    <col min="2" max="2" width="2.85546875" style="560" customWidth="1"/>
    <col min="3" max="3" width="24.140625" style="591" customWidth="1"/>
    <col min="4" max="4" width="4.5703125" style="560" customWidth="1"/>
    <col min="5" max="5" width="3.5703125" style="560" customWidth="1"/>
    <col min="6" max="6" width="4.5703125" style="560" customWidth="1"/>
    <col min="7" max="7" width="3" style="560" customWidth="1"/>
    <col min="8" max="8" width="4.140625" style="560" customWidth="1"/>
    <col min="9" max="9" width="3.5703125" style="560" customWidth="1"/>
    <col min="10" max="10" width="4.140625" style="560" customWidth="1"/>
    <col min="11" max="11" width="3.5703125" style="560" customWidth="1"/>
    <col min="12" max="12" width="4.28515625" style="640" customWidth="1"/>
    <col min="13" max="13" width="3.140625" style="560" customWidth="1"/>
    <col min="14" max="14" width="4.42578125" style="560" customWidth="1"/>
    <col min="15" max="15" width="3.140625" style="560" customWidth="1"/>
    <col min="16" max="16" width="4.28515625" style="560" customWidth="1"/>
    <col min="17" max="17" width="3.28515625" style="560" customWidth="1"/>
    <col min="18" max="18" width="4" style="640" customWidth="1"/>
    <col min="19" max="19" width="3" style="560" customWidth="1"/>
    <col min="20" max="20" width="4.7109375" style="560" customWidth="1"/>
    <col min="21" max="21" width="3" style="560" customWidth="1"/>
    <col min="22" max="22" width="4.85546875" style="560" customWidth="1"/>
    <col min="23" max="23" width="3.5703125" style="560" customWidth="1"/>
    <col min="24" max="24" width="4.85546875" style="560" customWidth="1"/>
    <col min="25" max="25" width="3" style="560" customWidth="1"/>
    <col min="26" max="26" width="5.5703125" style="560" customWidth="1"/>
    <col min="27" max="27" width="3" style="560" customWidth="1"/>
    <col min="28" max="28" width="4.5703125" style="560" customWidth="1"/>
    <col min="29" max="29" width="3.7109375" style="560" customWidth="1"/>
    <col min="30" max="30" width="5" style="560" customWidth="1"/>
    <col min="31" max="31" width="3.7109375" style="560" customWidth="1"/>
    <col min="32" max="32" width="4.5703125" style="560" customWidth="1"/>
    <col min="33" max="33" width="3" style="560" customWidth="1"/>
    <col min="34" max="34" width="4.42578125" style="640" customWidth="1"/>
    <col min="35" max="35" width="3.7109375" style="560" customWidth="1"/>
    <col min="36" max="36" width="6.42578125" style="560" customWidth="1"/>
    <col min="37" max="37" width="3.7109375" style="560" customWidth="1"/>
    <col min="38" max="38" width="4.7109375" style="591" customWidth="1"/>
    <col min="39" max="39" width="3.5703125" style="591" customWidth="1"/>
    <col min="40" max="40" width="2.7109375" style="591" customWidth="1"/>
    <col min="41" max="41" width="4.7109375" style="591" customWidth="1"/>
    <col min="42" max="42" width="6.85546875" style="605" customWidth="1"/>
    <col min="43" max="44" width="3.28515625" style="591" customWidth="1"/>
    <col min="45" max="45" width="2.85546875" style="591" customWidth="1"/>
    <col min="46" max="46" width="5.7109375" style="591" customWidth="1"/>
    <col min="47" max="48" width="4" style="591" customWidth="1"/>
    <col min="49" max="49" width="4.42578125" style="766" customWidth="1"/>
    <col min="50" max="50" width="4.7109375" style="591" customWidth="1"/>
    <col min="51" max="16384" width="11.42578125" style="591"/>
  </cols>
  <sheetData>
    <row r="1" spans="1:51" x14ac:dyDescent="0.2">
      <c r="D1" s="746"/>
      <c r="AB1" s="765"/>
      <c r="AC1" s="765"/>
    </row>
    <row r="2" spans="1:51" ht="12.75" x14ac:dyDescent="0.2">
      <c r="A2" s="1361"/>
      <c r="B2" s="1361"/>
      <c r="C2" s="180"/>
      <c r="D2" s="1355" t="s">
        <v>351</v>
      </c>
      <c r="E2" s="1354"/>
      <c r="F2" s="1355" t="s">
        <v>359</v>
      </c>
      <c r="G2" s="1354"/>
      <c r="H2" s="1345" t="s">
        <v>360</v>
      </c>
      <c r="I2" s="1346"/>
      <c r="J2" s="1345" t="s">
        <v>363</v>
      </c>
      <c r="K2" s="1346"/>
      <c r="L2" s="1345" t="s">
        <v>364</v>
      </c>
      <c r="M2" s="1346"/>
      <c r="N2" s="1345" t="s">
        <v>367</v>
      </c>
      <c r="O2" s="1346"/>
      <c r="P2" s="1347" t="s">
        <v>373</v>
      </c>
      <c r="Q2" s="1348"/>
      <c r="R2" s="1347" t="s">
        <v>374</v>
      </c>
      <c r="S2" s="1348"/>
      <c r="T2" s="1362" t="s">
        <v>375</v>
      </c>
      <c r="U2" s="1346"/>
      <c r="V2" s="1345" t="s">
        <v>379</v>
      </c>
      <c r="W2" s="1346"/>
      <c r="X2" s="1345" t="s">
        <v>381</v>
      </c>
      <c r="Y2" s="1346"/>
      <c r="Z2" s="1345" t="s">
        <v>382</v>
      </c>
      <c r="AA2" s="1346"/>
      <c r="AB2" s="1345" t="s">
        <v>384</v>
      </c>
      <c r="AC2" s="1346"/>
      <c r="AD2" s="1345" t="s">
        <v>385</v>
      </c>
      <c r="AE2" s="1346"/>
      <c r="AF2" s="1347" t="s">
        <v>374</v>
      </c>
      <c r="AG2" s="1348"/>
      <c r="AH2" s="1347" t="s">
        <v>388</v>
      </c>
      <c r="AI2" s="1352"/>
      <c r="AJ2" s="1347" t="s">
        <v>385</v>
      </c>
      <c r="AK2" s="1352"/>
      <c r="AL2" s="1353"/>
      <c r="AM2" s="1354"/>
      <c r="AN2" s="138"/>
      <c r="AO2" s="561"/>
      <c r="AP2" s="659"/>
      <c r="AQ2" s="138"/>
      <c r="AR2" s="138"/>
      <c r="AS2" s="138"/>
      <c r="AT2" s="138"/>
      <c r="AU2" s="138"/>
      <c r="AV2" s="138"/>
      <c r="AW2" s="139"/>
      <c r="AX2" s="138"/>
      <c r="AY2" s="138"/>
    </row>
    <row r="3" spans="1:51" x14ac:dyDescent="0.2">
      <c r="A3" s="138"/>
      <c r="B3" s="747"/>
      <c r="C3" s="180"/>
      <c r="D3" s="1360">
        <v>18</v>
      </c>
      <c r="E3" s="1359"/>
      <c r="F3" s="1360">
        <v>25</v>
      </c>
      <c r="G3" s="1359"/>
      <c r="H3" s="1360" t="s">
        <v>19</v>
      </c>
      <c r="I3" s="1359"/>
      <c r="J3" s="1360" t="s">
        <v>19</v>
      </c>
      <c r="K3" s="1359"/>
      <c r="L3" s="1366" t="s">
        <v>194</v>
      </c>
      <c r="M3" s="1344"/>
      <c r="N3" s="1343">
        <v>22</v>
      </c>
      <c r="O3" s="1344"/>
      <c r="P3" s="1341">
        <v>22</v>
      </c>
      <c r="Q3" s="1349"/>
      <c r="R3" s="1341">
        <v>29</v>
      </c>
      <c r="S3" s="1349"/>
      <c r="T3" s="1363" t="s">
        <v>144</v>
      </c>
      <c r="U3" s="1344"/>
      <c r="V3" s="1343">
        <v>13</v>
      </c>
      <c r="W3" s="1344"/>
      <c r="X3" s="1343">
        <v>20</v>
      </c>
      <c r="Y3" s="1344"/>
      <c r="Z3" s="1343">
        <v>10</v>
      </c>
      <c r="AA3" s="1344"/>
      <c r="AB3" s="1343">
        <v>17</v>
      </c>
      <c r="AC3" s="1344"/>
      <c r="AD3" s="1343">
        <v>24</v>
      </c>
      <c r="AE3" s="1344"/>
      <c r="AF3" s="1341">
        <v>31</v>
      </c>
      <c r="AG3" s="1349"/>
      <c r="AH3" s="1341">
        <v>7</v>
      </c>
      <c r="AI3" s="1342"/>
      <c r="AJ3" s="1341">
        <v>14</v>
      </c>
      <c r="AK3" s="1342"/>
      <c r="AL3" s="1350"/>
      <c r="AM3" s="1351"/>
      <c r="AN3" s="138"/>
      <c r="AO3" s="561"/>
      <c r="AP3" s="659"/>
      <c r="AQ3" s="138"/>
      <c r="AR3" s="138"/>
      <c r="AS3" s="138"/>
      <c r="AT3" s="138"/>
      <c r="AU3" s="138"/>
      <c r="AV3" s="138"/>
      <c r="AW3" s="139"/>
      <c r="AX3" s="138"/>
      <c r="AY3" s="138"/>
    </row>
    <row r="4" spans="1:51" x14ac:dyDescent="0.2">
      <c r="A4" s="138"/>
      <c r="B4" s="1356"/>
      <c r="C4" s="1357"/>
      <c r="D4" s="1358" t="s">
        <v>352</v>
      </c>
      <c r="E4" s="1359"/>
      <c r="F4" s="1358" t="s">
        <v>352</v>
      </c>
      <c r="G4" s="1359"/>
      <c r="H4" s="1358" t="s">
        <v>361</v>
      </c>
      <c r="I4" s="1359"/>
      <c r="J4" s="1358" t="s">
        <v>361</v>
      </c>
      <c r="K4" s="1359"/>
      <c r="L4" s="1343" t="s">
        <v>361</v>
      </c>
      <c r="M4" s="1344"/>
      <c r="N4" s="1343" t="s">
        <v>361</v>
      </c>
      <c r="O4" s="1344"/>
      <c r="P4" s="1341" t="s">
        <v>361</v>
      </c>
      <c r="Q4" s="1349"/>
      <c r="R4" s="1341" t="s">
        <v>361</v>
      </c>
      <c r="S4" s="1349"/>
      <c r="T4" s="1380" t="s">
        <v>376</v>
      </c>
      <c r="U4" s="1344"/>
      <c r="V4" s="1343" t="s">
        <v>376</v>
      </c>
      <c r="W4" s="1344"/>
      <c r="X4" s="1381" t="s">
        <v>376</v>
      </c>
      <c r="Y4" s="1382"/>
      <c r="Z4" s="1343" t="s">
        <v>383</v>
      </c>
      <c r="AA4" s="1344"/>
      <c r="AB4" s="1343" t="s">
        <v>383</v>
      </c>
      <c r="AC4" s="1344"/>
      <c r="AD4" s="1343" t="s">
        <v>383</v>
      </c>
      <c r="AE4" s="1344"/>
      <c r="AF4" s="1341" t="s">
        <v>383</v>
      </c>
      <c r="AG4" s="1349"/>
      <c r="AH4" s="1341" t="s">
        <v>389</v>
      </c>
      <c r="AI4" s="1342"/>
      <c r="AJ4" s="1341" t="s">
        <v>389</v>
      </c>
      <c r="AK4" s="1342"/>
      <c r="AL4" s="1375"/>
      <c r="AM4" s="1376"/>
      <c r="AN4" s="138"/>
      <c r="AO4" s="144" t="s">
        <v>0</v>
      </c>
      <c r="AP4" s="587" t="s">
        <v>1</v>
      </c>
      <c r="AQ4" s="562" t="s">
        <v>2</v>
      </c>
      <c r="AR4" s="140"/>
      <c r="AS4" s="140"/>
      <c r="AT4" s="563"/>
      <c r="AU4" s="140" t="s">
        <v>3</v>
      </c>
      <c r="AV4" s="140"/>
      <c r="AW4" s="141"/>
      <c r="AX4" s="140"/>
      <c r="AY4" s="138"/>
    </row>
    <row r="5" spans="1:51" x14ac:dyDescent="0.2">
      <c r="A5" s="138"/>
      <c r="B5" s="1356"/>
      <c r="C5" s="1357"/>
      <c r="D5" s="1358">
        <v>2015</v>
      </c>
      <c r="E5" s="1359"/>
      <c r="F5" s="1358">
        <v>2015</v>
      </c>
      <c r="G5" s="1359"/>
      <c r="H5" s="1358">
        <v>2015</v>
      </c>
      <c r="I5" s="1359"/>
      <c r="J5" s="1358">
        <v>2015</v>
      </c>
      <c r="K5" s="1359"/>
      <c r="L5" s="1343">
        <v>2015</v>
      </c>
      <c r="M5" s="1344"/>
      <c r="N5" s="1343">
        <v>2015</v>
      </c>
      <c r="O5" s="1344"/>
      <c r="P5" s="1341">
        <v>2015</v>
      </c>
      <c r="Q5" s="1349"/>
      <c r="R5" s="1341">
        <v>2015</v>
      </c>
      <c r="S5" s="1349"/>
      <c r="T5" s="1380">
        <v>2015</v>
      </c>
      <c r="U5" s="1344"/>
      <c r="V5" s="1343">
        <v>2015</v>
      </c>
      <c r="W5" s="1344"/>
      <c r="X5" s="1343">
        <v>2015</v>
      </c>
      <c r="Y5" s="1344"/>
      <c r="Z5" s="1343">
        <v>2016</v>
      </c>
      <c r="AA5" s="1344"/>
      <c r="AB5" s="1343">
        <v>2016</v>
      </c>
      <c r="AC5" s="1344"/>
      <c r="AD5" s="1343">
        <v>2016</v>
      </c>
      <c r="AE5" s="1344"/>
      <c r="AF5" s="1341">
        <v>2016</v>
      </c>
      <c r="AG5" s="1349"/>
      <c r="AH5" s="1341">
        <v>2016</v>
      </c>
      <c r="AI5" s="1342"/>
      <c r="AJ5" s="1341">
        <v>2016</v>
      </c>
      <c r="AK5" s="1342"/>
      <c r="AL5" s="1375"/>
      <c r="AM5" s="1376"/>
      <c r="AN5" s="138"/>
      <c r="AO5" s="144"/>
      <c r="AP5" s="660" t="s">
        <v>4</v>
      </c>
      <c r="AQ5" s="664" t="s">
        <v>5</v>
      </c>
      <c r="AR5" s="665" t="s">
        <v>6</v>
      </c>
      <c r="AS5" s="666" t="s">
        <v>7</v>
      </c>
      <c r="AT5" s="590" t="s">
        <v>8</v>
      </c>
      <c r="AU5" s="589">
        <v>450</v>
      </c>
      <c r="AV5" s="589">
        <v>500</v>
      </c>
      <c r="AW5" s="589">
        <v>540</v>
      </c>
      <c r="AX5" s="589">
        <v>570</v>
      </c>
      <c r="AY5" s="138"/>
    </row>
    <row r="6" spans="1:51" x14ac:dyDescent="0.2">
      <c r="A6" s="138"/>
      <c r="B6" s="174"/>
      <c r="C6" s="181"/>
      <c r="D6" s="1367"/>
      <c r="E6" s="1368"/>
      <c r="F6" s="1367"/>
      <c r="G6" s="1365"/>
      <c r="H6" s="1364"/>
      <c r="I6" s="1365"/>
      <c r="J6" s="1364"/>
      <c r="K6" s="1365"/>
      <c r="L6" s="1364"/>
      <c r="M6" s="1365"/>
      <c r="N6" s="1364"/>
      <c r="O6" s="1365"/>
      <c r="P6" s="1378"/>
      <c r="Q6" s="1379"/>
      <c r="R6" s="1378"/>
      <c r="S6" s="1379"/>
      <c r="T6" s="1377"/>
      <c r="U6" s="1365"/>
      <c r="V6" s="1364"/>
      <c r="W6" s="1365"/>
      <c r="X6" s="1364"/>
      <c r="Y6" s="1365"/>
      <c r="Z6" s="1364"/>
      <c r="AA6" s="1365"/>
      <c r="AB6" s="1364"/>
      <c r="AC6" s="1365"/>
      <c r="AD6" s="1364"/>
      <c r="AE6" s="1365"/>
      <c r="AF6" s="1371" t="s">
        <v>387</v>
      </c>
      <c r="AG6" s="1372"/>
      <c r="AH6" s="1383" t="s">
        <v>390</v>
      </c>
      <c r="AI6" s="1384"/>
      <c r="AJ6" s="1373" t="s">
        <v>392</v>
      </c>
      <c r="AK6" s="1374"/>
      <c r="AL6" s="1369"/>
      <c r="AM6" s="1370"/>
      <c r="AN6" s="138"/>
      <c r="AO6" s="144"/>
      <c r="AP6" s="587"/>
      <c r="AQ6" s="624"/>
      <c r="AR6" s="624"/>
      <c r="AS6" s="624"/>
      <c r="AT6" s="162"/>
      <c r="AU6" s="624"/>
      <c r="AV6" s="624"/>
      <c r="AW6" s="624"/>
      <c r="AX6" s="624"/>
      <c r="AY6" s="138"/>
    </row>
    <row r="7" spans="1:51" x14ac:dyDescent="0.2">
      <c r="A7" s="138"/>
      <c r="B7" s="569"/>
      <c r="C7" s="92" t="s">
        <v>332</v>
      </c>
      <c r="D7" s="570"/>
      <c r="E7" s="570"/>
      <c r="F7" s="570"/>
      <c r="G7" s="570"/>
      <c r="H7" s="570"/>
      <c r="I7" s="570"/>
      <c r="J7" s="570"/>
      <c r="K7" s="570"/>
      <c r="L7" s="656"/>
      <c r="M7" s="570"/>
      <c r="N7" s="570"/>
      <c r="O7" s="570"/>
      <c r="P7" s="570"/>
      <c r="Q7" s="570"/>
      <c r="R7" s="656"/>
      <c r="S7" s="570"/>
      <c r="T7" s="570"/>
      <c r="U7" s="570"/>
      <c r="V7" s="570"/>
      <c r="W7" s="570"/>
      <c r="X7" s="570"/>
      <c r="Y7" s="570"/>
      <c r="Z7" s="571"/>
      <c r="AA7" s="570"/>
      <c r="AB7" s="570"/>
      <c r="AC7" s="570"/>
      <c r="AD7" s="570"/>
      <c r="AE7" s="570"/>
      <c r="AF7" s="943"/>
      <c r="AG7" s="943"/>
      <c r="AH7" s="572"/>
      <c r="AI7" s="943"/>
      <c r="AJ7" s="570"/>
      <c r="AK7" s="943"/>
      <c r="AL7" s="573"/>
      <c r="AM7" s="594"/>
      <c r="AN7" s="138"/>
      <c r="AO7" s="144"/>
      <c r="AP7" s="587"/>
      <c r="AQ7" s="144"/>
      <c r="AR7" s="144"/>
      <c r="AS7" s="144"/>
      <c r="AT7" s="145"/>
      <c r="AU7" s="144"/>
      <c r="AV7" s="144"/>
      <c r="AW7" s="145"/>
      <c r="AX7" s="144"/>
      <c r="AY7" s="138"/>
    </row>
    <row r="8" spans="1:51" x14ac:dyDescent="0.2">
      <c r="A8" s="138"/>
      <c r="B8" s="881"/>
      <c r="C8" s="609"/>
      <c r="D8" s="934"/>
      <c r="E8" s="935"/>
      <c r="F8" s="934"/>
      <c r="G8" s="935"/>
      <c r="H8" s="934"/>
      <c r="I8" s="612"/>
      <c r="J8" s="938"/>
      <c r="K8" s="882"/>
      <c r="L8" s="636"/>
      <c r="M8" s="935"/>
      <c r="N8" s="934"/>
      <c r="O8" s="935"/>
      <c r="P8" s="938"/>
      <c r="Q8" s="612"/>
      <c r="R8" s="667"/>
      <c r="S8" s="612"/>
      <c r="T8" s="938"/>
      <c r="U8" s="612"/>
      <c r="V8" s="938"/>
      <c r="W8" s="612"/>
      <c r="X8" s="938"/>
      <c r="Y8" s="612"/>
      <c r="Z8" s="668"/>
      <c r="AA8" s="935"/>
      <c r="AB8" s="938"/>
      <c r="AC8" s="612"/>
      <c r="AD8" s="934"/>
      <c r="AE8" s="935"/>
      <c r="AF8" s="937"/>
      <c r="AG8" s="933"/>
      <c r="AH8" s="619"/>
      <c r="AI8" s="391"/>
      <c r="AJ8" s="934"/>
      <c r="AK8" s="173"/>
      <c r="AL8" s="585"/>
      <c r="AM8" s="248"/>
      <c r="AN8" s="138"/>
      <c r="AO8" s="144">
        <f>COUNT(D8:AM8)</f>
        <v>0</v>
      </c>
      <c r="AP8" s="587" t="str">
        <f>IF(AO8&lt;3," ",(LARGE(D8:AM8,1)+LARGE(D8:AM8,2)+LARGE(D8:AM8,3))/3)</f>
        <v xml:space="preserve"> </v>
      </c>
      <c r="AQ8" s="588">
        <f>COUNTIF(D8:AM8,"(1)")</f>
        <v>0</v>
      </c>
      <c r="AR8" s="589">
        <f>COUNTIF(D8:AM8,"(2)")</f>
        <v>0</v>
      </c>
      <c r="AS8" s="589">
        <f>COUNTIF(D8:AM8,"(3)")</f>
        <v>0</v>
      </c>
      <c r="AT8" s="590">
        <f>SUM(AQ8:AS8)</f>
        <v>0</v>
      </c>
      <c r="AU8" s="588" t="e">
        <f>IF((LARGE(D8:AM8,1))&gt;=450,"16"," ")</f>
        <v>#NUM!</v>
      </c>
      <c r="AV8" s="589" t="e">
        <f>IF((LARGE(D8:AM8,1))&gt;=500,"16"," ")</f>
        <v>#NUM!</v>
      </c>
      <c r="AW8" s="588" t="e">
        <f>IF((LARGE(D8:AM8,1))&gt;=540,"16"," ")</f>
        <v>#NUM!</v>
      </c>
      <c r="AX8" s="589" t="e">
        <f>IF((LARGE(D8:AM8,1))&gt;=570,"16"," ")</f>
        <v>#NUM!</v>
      </c>
      <c r="AY8" s="138"/>
    </row>
    <row r="9" spans="1:51" x14ac:dyDescent="0.2">
      <c r="A9" s="138"/>
      <c r="B9" s="883"/>
      <c r="C9" s="594"/>
      <c r="D9" s="928"/>
      <c r="E9" s="929"/>
      <c r="F9" s="928"/>
      <c r="G9" s="929"/>
      <c r="H9" s="928"/>
      <c r="I9" s="175"/>
      <c r="J9" s="570"/>
      <c r="K9" s="614"/>
      <c r="L9" s="1009"/>
      <c r="M9" s="929"/>
      <c r="N9" s="928"/>
      <c r="O9" s="929"/>
      <c r="P9" s="570"/>
      <c r="Q9" s="175"/>
      <c r="R9" s="656"/>
      <c r="S9" s="175"/>
      <c r="T9" s="570"/>
      <c r="U9" s="175"/>
      <c r="V9" s="570"/>
      <c r="W9" s="175"/>
      <c r="X9" s="570"/>
      <c r="Y9" s="175"/>
      <c r="Z9" s="571"/>
      <c r="AA9" s="929"/>
      <c r="AB9" s="570"/>
      <c r="AC9" s="175"/>
      <c r="AD9" s="928"/>
      <c r="AE9" s="929"/>
      <c r="AF9" s="943"/>
      <c r="AG9" s="942"/>
      <c r="AH9" s="572"/>
      <c r="AI9" s="249"/>
      <c r="AJ9" s="928"/>
      <c r="AK9" s="170"/>
      <c r="AL9" s="595"/>
      <c r="AM9" s="670"/>
      <c r="AN9" s="138"/>
      <c r="AO9" s="144">
        <f>COUNT(D9:AM9)</f>
        <v>0</v>
      </c>
      <c r="AP9" s="587" t="str">
        <f>IF(AO9&lt;3," ",(LARGE(D9:AM9,1)+LARGE(D9:AM9,2)+LARGE(D9:AM9,3))/3)</f>
        <v xml:space="preserve"> </v>
      </c>
      <c r="AQ9" s="588">
        <f>COUNTIF(D9:AM9,"(1)")</f>
        <v>0</v>
      </c>
      <c r="AR9" s="589">
        <f>COUNTIF(D9:AM9,"(2)")</f>
        <v>0</v>
      </c>
      <c r="AS9" s="589">
        <f>COUNTIF(D9:AM9,"(3)")</f>
        <v>0</v>
      </c>
      <c r="AT9" s="590">
        <f>SUM(AQ9:AS9)</f>
        <v>0</v>
      </c>
      <c r="AU9" s="588" t="e">
        <f>IF((LARGE(D9:AM9,1))&gt;=450,"16"," ")</f>
        <v>#NUM!</v>
      </c>
      <c r="AV9" s="589" t="e">
        <f>IF((LARGE(D9:AM9,1))&gt;=500,"16"," ")</f>
        <v>#NUM!</v>
      </c>
      <c r="AW9" s="588" t="e">
        <f>IF((LARGE(D9:AM9,1))&gt;=540,"16"," ")</f>
        <v>#NUM!</v>
      </c>
      <c r="AX9" s="589" t="e">
        <f>IF((LARGE(D9:AM9,1))&gt;=570,"16"," ")</f>
        <v>#NUM!</v>
      </c>
      <c r="AY9" s="138"/>
    </row>
    <row r="10" spans="1:51" x14ac:dyDescent="0.2">
      <c r="A10" s="138"/>
      <c r="B10" s="569"/>
      <c r="C10" s="92" t="s">
        <v>9</v>
      </c>
      <c r="D10" s="570"/>
      <c r="E10" s="570"/>
      <c r="F10" s="570"/>
      <c r="G10" s="570"/>
      <c r="H10" s="570"/>
      <c r="I10" s="570"/>
      <c r="J10" s="570"/>
      <c r="K10" s="570"/>
      <c r="L10" s="656"/>
      <c r="M10" s="570"/>
      <c r="N10" s="570"/>
      <c r="O10" s="570"/>
      <c r="P10" s="570"/>
      <c r="Q10" s="570"/>
      <c r="R10" s="656"/>
      <c r="S10" s="570"/>
      <c r="T10" s="570"/>
      <c r="U10" s="570"/>
      <c r="V10" s="570"/>
      <c r="W10" s="570"/>
      <c r="X10" s="570"/>
      <c r="Y10" s="570"/>
      <c r="Z10" s="571"/>
      <c r="AA10" s="570"/>
      <c r="AB10" s="570"/>
      <c r="AC10" s="570"/>
      <c r="AD10" s="570"/>
      <c r="AE10" s="570"/>
      <c r="AF10" s="943"/>
      <c r="AG10" s="943"/>
      <c r="AH10" s="572"/>
      <c r="AI10" s="943"/>
      <c r="AJ10" s="570"/>
      <c r="AK10" s="943"/>
      <c r="AL10" s="573"/>
      <c r="AM10" s="594"/>
      <c r="AN10" s="138"/>
      <c r="AO10" s="144"/>
      <c r="AP10" s="587"/>
      <c r="AQ10" s="144"/>
      <c r="AR10" s="144"/>
      <c r="AS10" s="144"/>
      <c r="AT10" s="145"/>
      <c r="AU10" s="144"/>
      <c r="AV10" s="144"/>
      <c r="AW10" s="145"/>
      <c r="AX10" s="144"/>
      <c r="AY10" s="138"/>
    </row>
    <row r="11" spans="1:51" x14ac:dyDescent="0.2">
      <c r="A11" s="138"/>
      <c r="B11" s="662"/>
      <c r="C11" s="596"/>
      <c r="D11" s="575"/>
      <c r="E11" s="576"/>
      <c r="F11" s="575"/>
      <c r="G11" s="576"/>
      <c r="H11" s="575"/>
      <c r="I11" s="177"/>
      <c r="J11" s="577"/>
      <c r="K11" s="663"/>
      <c r="L11" s="1010"/>
      <c r="M11" s="576"/>
      <c r="N11" s="575"/>
      <c r="O11" s="576"/>
      <c r="P11" s="577"/>
      <c r="Q11" s="177"/>
      <c r="R11" s="657"/>
      <c r="S11" s="177"/>
      <c r="T11" s="577"/>
      <c r="U11" s="177"/>
      <c r="V11" s="577"/>
      <c r="W11" s="177"/>
      <c r="X11" s="577"/>
      <c r="Y11" s="576"/>
      <c r="Z11" s="578"/>
      <c r="AA11" s="576"/>
      <c r="AB11" s="577"/>
      <c r="AC11" s="177"/>
      <c r="AD11" s="575"/>
      <c r="AE11" s="576"/>
      <c r="AF11" s="579"/>
      <c r="AG11" s="580"/>
      <c r="AH11" s="581"/>
      <c r="AI11" s="582"/>
      <c r="AJ11" s="575"/>
      <c r="AK11" s="583"/>
      <c r="AL11" s="585"/>
      <c r="AM11" s="248"/>
      <c r="AN11" s="138"/>
      <c r="AO11" s="144">
        <f>COUNT(D11:AM11)</f>
        <v>0</v>
      </c>
      <c r="AP11" s="587" t="str">
        <f>IF(AO11&lt;3," ",(LARGE(D11:AM11,1)+LARGE(D11:AM11,2)+LARGE(D11:AM11,3))/3)</f>
        <v xml:space="preserve"> </v>
      </c>
      <c r="AQ11" s="588">
        <f>COUNTIF(D11:AM11,"(1)")</f>
        <v>0</v>
      </c>
      <c r="AR11" s="589">
        <f>COUNTIF(D11:AM11,"(2)")</f>
        <v>0</v>
      </c>
      <c r="AS11" s="589">
        <f>COUNTIF(D11:AM11,"(3)")</f>
        <v>0</v>
      </c>
      <c r="AT11" s="590">
        <f>SUM(AQ11:AS11)</f>
        <v>0</v>
      </c>
      <c r="AU11" s="588" t="e">
        <f>IF((LARGE(D11:AM11,1))&gt;=450,"16"," ")</f>
        <v>#NUM!</v>
      </c>
      <c r="AV11" s="589" t="e">
        <f>IF((LARGE(D11:AM11,1))&gt;=500,"16"," ")</f>
        <v>#NUM!</v>
      </c>
      <c r="AW11" s="588" t="e">
        <f>IF((LARGE(D11:AM11,1))&gt;=540,"16"," ")</f>
        <v>#NUM!</v>
      </c>
      <c r="AX11" s="589" t="e">
        <f>IF((LARGE(D11:AM11,1))&gt;=570,"16"," ")</f>
        <v>#NUM!</v>
      </c>
      <c r="AY11" s="138"/>
    </row>
    <row r="12" spans="1:51" x14ac:dyDescent="0.2">
      <c r="A12" s="138"/>
      <c r="B12" s="569"/>
      <c r="C12" s="92" t="s">
        <v>10</v>
      </c>
      <c r="D12" s="570"/>
      <c r="E12" s="570"/>
      <c r="F12" s="570"/>
      <c r="G12" s="570"/>
      <c r="H12" s="570"/>
      <c r="I12" s="570"/>
      <c r="J12" s="570"/>
      <c r="K12" s="570"/>
      <c r="L12" s="656"/>
      <c r="M12" s="570"/>
      <c r="N12" s="570"/>
      <c r="O12" s="570"/>
      <c r="P12" s="570"/>
      <c r="Q12" s="570"/>
      <c r="R12" s="656"/>
      <c r="S12" s="570"/>
      <c r="T12" s="570"/>
      <c r="U12" s="570"/>
      <c r="V12" s="570"/>
      <c r="W12" s="570"/>
      <c r="X12" s="570"/>
      <c r="Y12" s="570"/>
      <c r="Z12" s="571"/>
      <c r="AA12" s="570"/>
      <c r="AB12" s="570"/>
      <c r="AC12" s="570"/>
      <c r="AD12" s="570"/>
      <c r="AE12" s="570"/>
      <c r="AF12" s="943"/>
      <c r="AG12" s="943"/>
      <c r="AH12" s="572"/>
      <c r="AI12" s="943"/>
      <c r="AJ12" s="570"/>
      <c r="AK12" s="943"/>
      <c r="AL12" s="584"/>
      <c r="AM12" s="584"/>
      <c r="AN12" s="138"/>
      <c r="AO12" s="144"/>
      <c r="AP12" s="587"/>
      <c r="AQ12" s="156"/>
      <c r="AR12" s="156"/>
      <c r="AS12" s="156"/>
      <c r="AT12" s="153"/>
      <c r="AU12" s="144"/>
      <c r="AV12" s="149"/>
      <c r="AW12" s="149"/>
      <c r="AX12" s="149"/>
      <c r="AY12" s="138"/>
    </row>
    <row r="13" spans="1:51" x14ac:dyDescent="0.2">
      <c r="A13" s="138"/>
      <c r="B13" s="662">
        <v>1</v>
      </c>
      <c r="C13" s="596" t="s">
        <v>333</v>
      </c>
      <c r="D13" s="570"/>
      <c r="E13" s="929"/>
      <c r="F13" s="570"/>
      <c r="G13" s="929"/>
      <c r="H13" s="575"/>
      <c r="I13" s="576"/>
      <c r="J13" s="575"/>
      <c r="K13" s="576"/>
      <c r="L13" s="1010">
        <v>451</v>
      </c>
      <c r="M13" s="177" t="s">
        <v>353</v>
      </c>
      <c r="N13" s="575">
        <v>511</v>
      </c>
      <c r="O13" s="1015" t="s">
        <v>358</v>
      </c>
      <c r="P13" s="570"/>
      <c r="Q13" s="929"/>
      <c r="R13" s="656"/>
      <c r="S13" s="929"/>
      <c r="T13" s="570"/>
      <c r="U13" s="929"/>
      <c r="V13" s="570">
        <v>485</v>
      </c>
      <c r="W13" s="1021" t="s">
        <v>357</v>
      </c>
      <c r="X13" s="570"/>
      <c r="Y13" s="929"/>
      <c r="Z13" s="571"/>
      <c r="AA13" s="929"/>
      <c r="AB13" s="570">
        <v>488</v>
      </c>
      <c r="AC13" s="1025" t="s">
        <v>358</v>
      </c>
      <c r="AD13" s="570">
        <v>488</v>
      </c>
      <c r="AE13" s="1021" t="s">
        <v>357</v>
      </c>
      <c r="AF13" s="593">
        <v>497</v>
      </c>
      <c r="AG13" s="1033" t="s">
        <v>357</v>
      </c>
      <c r="AH13" s="572"/>
      <c r="AI13" s="580"/>
      <c r="AJ13" s="570"/>
      <c r="AK13" s="942"/>
      <c r="AL13" s="595"/>
      <c r="AM13" s="594"/>
      <c r="AN13" s="138"/>
      <c r="AO13" s="144">
        <f>COUNT(D13:AM13)</f>
        <v>6</v>
      </c>
      <c r="AP13" s="587">
        <f>IF(AO13&lt;3," ",(LARGE(D13:AM13,1)+LARGE(D13:AM13,2)+LARGE(D13:AM13,3))/3)</f>
        <v>498.66666666666669</v>
      </c>
      <c r="AQ13" s="568">
        <f>COUNTIF(D13:AM13,"(1)")</f>
        <v>0</v>
      </c>
      <c r="AR13" s="142">
        <f>COUNTIF(D13:AM13,"(2)")</f>
        <v>2</v>
      </c>
      <c r="AS13" s="142">
        <f>COUNTIF(D13:AM13,"(3)")</f>
        <v>3</v>
      </c>
      <c r="AT13" s="567">
        <f>SUM(AQ13:AS13)</f>
        <v>5</v>
      </c>
      <c r="AU13" s="993" t="str">
        <f>IF((LARGE(D13:AM13,1))&gt;=450,"16"," ")</f>
        <v>16</v>
      </c>
      <c r="AV13" s="995" t="str">
        <f>IF((LARGE(D13:AM13,1))&gt;=500,"16"," ")</f>
        <v>16</v>
      </c>
      <c r="AW13" s="642" t="str">
        <f>IF((LARGE(D13:AM13,1))&gt;=540,"16"," ")</f>
        <v xml:space="preserve"> </v>
      </c>
      <c r="AX13" s="642" t="str">
        <f>IF((LARGE(D13:AM13,1))&gt;=570,"16"," ")</f>
        <v xml:space="preserve"> </v>
      </c>
      <c r="AY13" s="138"/>
    </row>
    <row r="14" spans="1:51" x14ac:dyDescent="0.2">
      <c r="A14" s="138"/>
      <c r="B14" s="569"/>
      <c r="C14" s="92" t="s">
        <v>11</v>
      </c>
      <c r="D14" s="570"/>
      <c r="E14" s="570"/>
      <c r="F14" s="570"/>
      <c r="G14" s="570"/>
      <c r="H14" s="570"/>
      <c r="I14" s="570"/>
      <c r="J14" s="570"/>
      <c r="K14" s="570"/>
      <c r="L14" s="656"/>
      <c r="M14" s="570"/>
      <c r="N14" s="570"/>
      <c r="O14" s="570"/>
      <c r="P14" s="570"/>
      <c r="Q14" s="570"/>
      <c r="R14" s="656"/>
      <c r="S14" s="570"/>
      <c r="T14" s="570"/>
      <c r="U14" s="570"/>
      <c r="V14" s="570"/>
      <c r="W14" s="570"/>
      <c r="X14" s="570"/>
      <c r="Y14" s="570"/>
      <c r="Z14" s="571"/>
      <c r="AA14" s="570"/>
      <c r="AB14" s="570"/>
      <c r="AC14" s="570"/>
      <c r="AD14" s="570"/>
      <c r="AE14" s="570"/>
      <c r="AF14" s="943"/>
      <c r="AG14" s="943"/>
      <c r="AH14" s="572"/>
      <c r="AI14" s="943"/>
      <c r="AJ14" s="570"/>
      <c r="AK14" s="943"/>
      <c r="AL14" s="573"/>
      <c r="AM14" s="573"/>
      <c r="AN14" s="138"/>
      <c r="AO14" s="144"/>
      <c r="AP14" s="587"/>
      <c r="AQ14" s="156"/>
      <c r="AR14" s="156"/>
      <c r="AS14" s="156"/>
      <c r="AT14" s="153"/>
      <c r="AU14" s="144"/>
      <c r="AV14" s="643"/>
      <c r="AW14" s="643"/>
      <c r="AX14" s="643"/>
      <c r="AY14" s="138"/>
    </row>
    <row r="15" spans="1:51" x14ac:dyDescent="0.2">
      <c r="A15" s="138"/>
      <c r="B15" s="574"/>
      <c r="C15" s="474"/>
      <c r="D15" s="575"/>
      <c r="E15" s="576"/>
      <c r="F15" s="570"/>
      <c r="G15" s="570"/>
      <c r="H15" s="575"/>
      <c r="I15" s="177"/>
      <c r="J15" s="575"/>
      <c r="K15" s="177"/>
      <c r="L15" s="1010"/>
      <c r="M15" s="576"/>
      <c r="N15" s="575"/>
      <c r="O15" s="576"/>
      <c r="P15" s="575"/>
      <c r="Q15" s="177"/>
      <c r="R15" s="656"/>
      <c r="S15" s="614"/>
      <c r="T15" s="575"/>
      <c r="U15" s="177"/>
      <c r="V15" s="570"/>
      <c r="W15" s="614"/>
      <c r="X15" s="575"/>
      <c r="Y15" s="177"/>
      <c r="Z15" s="571"/>
      <c r="AA15" s="614"/>
      <c r="AB15" s="575"/>
      <c r="AC15" s="177"/>
      <c r="AD15" s="570"/>
      <c r="AE15" s="570"/>
      <c r="AF15" s="593"/>
      <c r="AG15" s="583"/>
      <c r="AH15" s="572"/>
      <c r="AI15" s="249"/>
      <c r="AJ15" s="575"/>
      <c r="AK15" s="583"/>
      <c r="AL15" s="586"/>
      <c r="AM15" s="478"/>
      <c r="AN15" s="138"/>
      <c r="AO15" s="144">
        <f>COUNT(D15:AM15)</f>
        <v>0</v>
      </c>
      <c r="AP15" s="587" t="str">
        <f>IF(AO15&lt;3," ",(LARGE(D15:AM15,1)+LARGE(D15:AM15,2)+LARGE(D15:AM15,3))/3)</f>
        <v xml:space="preserve"> </v>
      </c>
      <c r="AQ15" s="588">
        <f>COUNTIF(D15:AM15,"(1)")</f>
        <v>0</v>
      </c>
      <c r="AR15" s="589">
        <f>COUNTIF(D15:AM15,"(2)")</f>
        <v>0</v>
      </c>
      <c r="AS15" s="589">
        <f>COUNTIF(D15:AM15,"(3)")</f>
        <v>0</v>
      </c>
      <c r="AT15" s="590">
        <f>SUM(AQ15:AS15)</f>
        <v>0</v>
      </c>
      <c r="AU15" s="588" t="e">
        <f>IF((LARGE(D15:AM15,1))&gt;=450,"16"," ")</f>
        <v>#NUM!</v>
      </c>
      <c r="AV15" s="589" t="e">
        <f>IF((LARGE(D15:AM15,1))&gt;=500,"16"," ")</f>
        <v>#NUM!</v>
      </c>
      <c r="AW15" s="642" t="e">
        <f>IF((LARGE(D15:AM15,1))&gt;=540,"16"," ")</f>
        <v>#NUM!</v>
      </c>
      <c r="AX15" s="642" t="e">
        <f>IF((LARGE(D15:AM15,1))&gt;=570,"16"," ")</f>
        <v>#NUM!</v>
      </c>
      <c r="AY15" s="138"/>
    </row>
    <row r="16" spans="1:51" x14ac:dyDescent="0.2">
      <c r="A16" s="138"/>
      <c r="B16" s="574"/>
      <c r="C16" s="474"/>
      <c r="D16" s="575"/>
      <c r="E16" s="576"/>
      <c r="F16" s="570"/>
      <c r="G16" s="570"/>
      <c r="H16" s="575"/>
      <c r="I16" s="177"/>
      <c r="J16" s="575"/>
      <c r="K16" s="177"/>
      <c r="L16" s="1010"/>
      <c r="M16" s="576"/>
      <c r="N16" s="575"/>
      <c r="O16" s="576"/>
      <c r="P16" s="575"/>
      <c r="Q16" s="177"/>
      <c r="R16" s="656"/>
      <c r="S16" s="614"/>
      <c r="T16" s="575"/>
      <c r="U16" s="177"/>
      <c r="V16" s="570"/>
      <c r="W16" s="614"/>
      <c r="X16" s="575"/>
      <c r="Y16" s="177"/>
      <c r="Z16" s="571"/>
      <c r="AA16" s="614"/>
      <c r="AB16" s="575"/>
      <c r="AC16" s="177"/>
      <c r="AD16" s="570"/>
      <c r="AE16" s="570"/>
      <c r="AF16" s="593"/>
      <c r="AG16" s="583"/>
      <c r="AH16" s="572"/>
      <c r="AI16" s="249"/>
      <c r="AJ16" s="575"/>
      <c r="AK16" s="583"/>
      <c r="AL16" s="586"/>
      <c r="AM16" s="478"/>
      <c r="AN16" s="138"/>
      <c r="AO16" s="144">
        <f>COUNT(D16:AM16)</f>
        <v>0</v>
      </c>
      <c r="AP16" s="587" t="str">
        <f>IF(AO16&lt;3," ",(LARGE(D16:AM16,1)+LARGE(D16:AM16,2)+LARGE(D16:AM16,3))/3)</f>
        <v xml:space="preserve"> </v>
      </c>
      <c r="AQ16" s="588">
        <f>COUNTIF(D16:AM16,"(1)")</f>
        <v>0</v>
      </c>
      <c r="AR16" s="589">
        <f>COUNTIF(D16:AM16,"(2)")</f>
        <v>0</v>
      </c>
      <c r="AS16" s="589">
        <f>COUNTIF(D16:AM16,"(3)")</f>
        <v>0</v>
      </c>
      <c r="AT16" s="590">
        <f>SUM(AQ16:AS16)</f>
        <v>0</v>
      </c>
      <c r="AU16" s="588" t="e">
        <f>IF((LARGE(D16:AM16,1))&gt;=450,"16"," ")</f>
        <v>#NUM!</v>
      </c>
      <c r="AV16" s="589" t="e">
        <f>IF((LARGE(D16:AM16,1))&gt;=500,"16"," ")</f>
        <v>#NUM!</v>
      </c>
      <c r="AW16" s="588" t="e">
        <f>IF((LARGE(D16:AM16,1))&gt;=540,"16"," ")</f>
        <v>#NUM!</v>
      </c>
      <c r="AX16" s="588" t="e">
        <f>IF((LARGE(D16:AM16,1))&gt;=570,"16"," ")</f>
        <v>#NUM!</v>
      </c>
      <c r="AY16" s="138"/>
    </row>
    <row r="17" spans="1:51" x14ac:dyDescent="0.2">
      <c r="A17" s="138"/>
      <c r="B17" s="569"/>
      <c r="C17" s="92" t="s">
        <v>12</v>
      </c>
      <c r="D17" s="570"/>
      <c r="E17" s="570"/>
      <c r="F17" s="570"/>
      <c r="G17" s="570"/>
      <c r="H17" s="570"/>
      <c r="I17" s="570"/>
      <c r="J17" s="570"/>
      <c r="K17" s="570"/>
      <c r="L17" s="656"/>
      <c r="M17" s="570"/>
      <c r="N17" s="570"/>
      <c r="O17" s="570"/>
      <c r="P17" s="570"/>
      <c r="Q17" s="570"/>
      <c r="R17" s="656"/>
      <c r="S17" s="570"/>
      <c r="T17" s="570"/>
      <c r="U17" s="570"/>
      <c r="V17" s="570"/>
      <c r="W17" s="570"/>
      <c r="X17" s="570"/>
      <c r="Y17" s="570"/>
      <c r="Z17" s="571"/>
      <c r="AA17" s="570"/>
      <c r="AB17" s="570"/>
      <c r="AC17" s="570"/>
      <c r="AD17" s="570"/>
      <c r="AE17" s="570"/>
      <c r="AF17" s="943"/>
      <c r="AG17" s="943"/>
      <c r="AH17" s="572"/>
      <c r="AI17" s="943"/>
      <c r="AJ17" s="570"/>
      <c r="AK17" s="943"/>
      <c r="AL17" s="573"/>
      <c r="AM17" s="573"/>
      <c r="AN17" s="138"/>
      <c r="AO17" s="144"/>
      <c r="AP17" s="587"/>
      <c r="AQ17" s="156"/>
      <c r="AR17" s="156"/>
      <c r="AS17" s="156"/>
      <c r="AT17" s="153"/>
      <c r="AU17" s="144"/>
      <c r="AV17" s="156"/>
      <c r="AW17" s="156"/>
      <c r="AX17" s="156"/>
      <c r="AY17" s="138"/>
    </row>
    <row r="18" spans="1:51" x14ac:dyDescent="0.2">
      <c r="A18" s="138"/>
      <c r="B18" s="574"/>
      <c r="C18" s="393"/>
      <c r="D18" s="575"/>
      <c r="E18" s="597"/>
      <c r="F18" s="598"/>
      <c r="G18" s="597"/>
      <c r="H18" s="598"/>
      <c r="I18" s="597"/>
      <c r="J18" s="599"/>
      <c r="K18" s="599"/>
      <c r="L18" s="1010"/>
      <c r="M18" s="597"/>
      <c r="N18" s="598"/>
      <c r="O18" s="597"/>
      <c r="P18" s="577"/>
      <c r="Q18" s="597"/>
      <c r="R18" s="657"/>
      <c r="S18" s="597"/>
      <c r="T18" s="577"/>
      <c r="U18" s="597"/>
      <c r="V18" s="599"/>
      <c r="W18" s="597"/>
      <c r="X18" s="599"/>
      <c r="Y18" s="597"/>
      <c r="Z18" s="578"/>
      <c r="AA18" s="597"/>
      <c r="AB18" s="577"/>
      <c r="AC18" s="597"/>
      <c r="AD18" s="577"/>
      <c r="AE18" s="597"/>
      <c r="AF18" s="600"/>
      <c r="AG18" s="601"/>
      <c r="AH18" s="581"/>
      <c r="AI18" s="602"/>
      <c r="AJ18" s="598"/>
      <c r="AK18" s="601"/>
      <c r="AL18" s="586"/>
      <c r="AM18" s="596"/>
      <c r="AN18" s="138"/>
      <c r="AO18" s="144">
        <f>COUNT(D18:AM18)</f>
        <v>0</v>
      </c>
      <c r="AP18" s="587" t="str">
        <f>IF(AO18&lt;3," ",(LARGE(D18:AM18,1)+LARGE(D18:AM18,2)+LARGE(D18:AM18,3))/3)</f>
        <v xml:space="preserve"> </v>
      </c>
      <c r="AQ18" s="568">
        <f>COUNTIF(D18:AM18,"(1)")</f>
        <v>0</v>
      </c>
      <c r="AR18" s="142">
        <f>COUNTIF(D18:AM18,"(2)")</f>
        <v>0</v>
      </c>
      <c r="AS18" s="142">
        <f>COUNTIF(D18:AM18,"(3)")</f>
        <v>0</v>
      </c>
      <c r="AT18" s="567">
        <f>SUM(AQ18:AS18)</f>
        <v>0</v>
      </c>
      <c r="AU18" s="644" t="e">
        <f>IF((LARGE(D18:AM18,1))&gt;=450,"16"," ")</f>
        <v>#NUM!</v>
      </c>
      <c r="AV18" s="645" t="e">
        <f>IF((LARGE(D18:AM18,1))&gt;=500,"16"," ")</f>
        <v>#NUM!</v>
      </c>
      <c r="AW18" s="642" t="e">
        <f>IF((LARGE(D18:AM18,1))&gt;=540,"16"," ")</f>
        <v>#NUM!</v>
      </c>
      <c r="AX18" s="642" t="e">
        <f>IF((LARGE(D18:AM18,1))&gt;=570,"16"," ")</f>
        <v>#NUM!</v>
      </c>
      <c r="AY18" s="138"/>
    </row>
    <row r="19" spans="1:51" x14ac:dyDescent="0.2">
      <c r="A19" s="138"/>
      <c r="B19" s="569"/>
      <c r="C19" s="92" t="s">
        <v>13</v>
      </c>
      <c r="D19" s="570"/>
      <c r="E19" s="570"/>
      <c r="F19" s="570"/>
      <c r="G19" s="570"/>
      <c r="H19" s="570"/>
      <c r="I19" s="570"/>
      <c r="J19" s="570"/>
      <c r="K19" s="570"/>
      <c r="L19" s="656"/>
      <c r="M19" s="570"/>
      <c r="N19" s="570"/>
      <c r="O19" s="570"/>
      <c r="P19" s="570"/>
      <c r="Q19" s="570"/>
      <c r="R19" s="656"/>
      <c r="S19" s="570"/>
      <c r="T19" s="570"/>
      <c r="U19" s="570"/>
      <c r="V19" s="570"/>
      <c r="W19" s="570"/>
      <c r="X19" s="570"/>
      <c r="Y19" s="570"/>
      <c r="Z19" s="571"/>
      <c r="AA19" s="570"/>
      <c r="AB19" s="570"/>
      <c r="AC19" s="570"/>
      <c r="AD19" s="570"/>
      <c r="AE19" s="570"/>
      <c r="AF19" s="943"/>
      <c r="AG19" s="943"/>
      <c r="AH19" s="572"/>
      <c r="AI19" s="943"/>
      <c r="AJ19" s="570"/>
      <c r="AK19" s="943"/>
      <c r="AL19" s="573"/>
      <c r="AM19" s="573"/>
      <c r="AN19" s="138"/>
      <c r="AO19" s="144"/>
      <c r="AP19" s="587"/>
      <c r="AQ19" s="156"/>
      <c r="AR19" s="156"/>
      <c r="AS19" s="156"/>
      <c r="AT19" s="153"/>
      <c r="AU19" s="643"/>
      <c r="AV19" s="643"/>
      <c r="AW19" s="643"/>
      <c r="AX19" s="643"/>
      <c r="AY19" s="138"/>
    </row>
    <row r="20" spans="1:51" x14ac:dyDescent="0.2">
      <c r="A20" s="138"/>
      <c r="B20" s="603"/>
      <c r="C20" s="166"/>
      <c r="D20" s="926"/>
      <c r="E20" s="927"/>
      <c r="G20" s="927"/>
      <c r="H20" s="934"/>
      <c r="I20" s="935"/>
      <c r="J20" s="934"/>
      <c r="K20" s="935"/>
      <c r="L20" s="641"/>
      <c r="M20" s="933"/>
      <c r="N20" s="932"/>
      <c r="O20" s="933"/>
      <c r="P20" s="604"/>
      <c r="Q20" s="931"/>
      <c r="R20" s="615"/>
      <c r="S20" s="927"/>
      <c r="U20" s="927"/>
      <c r="W20" s="927"/>
      <c r="Y20" s="927"/>
      <c r="Z20" s="605"/>
      <c r="AA20" s="927"/>
      <c r="AC20" s="176"/>
      <c r="AE20" s="176"/>
      <c r="AF20" s="604"/>
      <c r="AG20" s="931"/>
      <c r="AH20" s="606"/>
      <c r="AI20" s="933"/>
      <c r="AK20" s="931"/>
      <c r="AL20" s="585"/>
      <c r="AM20" s="609"/>
      <c r="AN20" s="138"/>
      <c r="AO20" s="144">
        <f>COUNT(D20:AM20)</f>
        <v>0</v>
      </c>
      <c r="AP20" s="587" t="str">
        <f>IF(AO20&lt;3," ",(LARGE(D20:AM20,1)+LARGE(D20:AM20,2)+LARGE(D20:AM20,3))/3)</f>
        <v xml:space="preserve"> </v>
      </c>
      <c r="AQ20" s="568">
        <f>COUNTIF(D20:AM20,"(1)")</f>
        <v>0</v>
      </c>
      <c r="AR20" s="142">
        <f>COUNTIF(D20:AM20,"(2)")</f>
        <v>0</v>
      </c>
      <c r="AS20" s="142">
        <f>COUNTIF(D20:AM20,"(3)")</f>
        <v>0</v>
      </c>
      <c r="AT20" s="567">
        <f>SUM(AQ20:AS20)</f>
        <v>0</v>
      </c>
      <c r="AU20" s="568" t="e">
        <f>IF((LARGE(D20:AM20,1))&gt;=450,"16"," ")</f>
        <v>#NUM!</v>
      </c>
      <c r="AV20" s="142" t="e">
        <f>IF((LARGE(D20:AM20,1))&gt;=500,"16"," ")</f>
        <v>#NUM!</v>
      </c>
      <c r="AW20" s="142" t="e">
        <f>IF((LARGE(D20:AM20,1))&gt;=540,"16"," ")</f>
        <v>#NUM!</v>
      </c>
      <c r="AX20" s="142" t="e">
        <f>IF((LARGE(D20:AM20,1))&gt;=570,"16"," ")</f>
        <v>#NUM!</v>
      </c>
      <c r="AY20" s="138"/>
    </row>
    <row r="21" spans="1:51" x14ac:dyDescent="0.2">
      <c r="A21" s="138"/>
      <c r="B21" s="592"/>
      <c r="C21" s="165"/>
      <c r="D21" s="928"/>
      <c r="E21" s="929"/>
      <c r="F21" s="570"/>
      <c r="G21" s="929"/>
      <c r="H21" s="928"/>
      <c r="I21" s="175"/>
      <c r="J21" s="928"/>
      <c r="K21" s="175"/>
      <c r="L21" s="1009"/>
      <c r="M21" s="175"/>
      <c r="N21" s="928"/>
      <c r="O21" s="175"/>
      <c r="P21" s="570"/>
      <c r="Q21" s="929"/>
      <c r="R21" s="656"/>
      <c r="S21" s="942"/>
      <c r="T21" s="570"/>
      <c r="U21" s="929"/>
      <c r="V21" s="570"/>
      <c r="W21" s="175"/>
      <c r="X21" s="943"/>
      <c r="Y21" s="170"/>
      <c r="Z21" s="610"/>
      <c r="AA21" s="942"/>
      <c r="AB21" s="992"/>
      <c r="AC21" s="170"/>
      <c r="AD21" s="943"/>
      <c r="AE21" s="942"/>
      <c r="AF21" s="943"/>
      <c r="AG21" s="942"/>
      <c r="AH21" s="572"/>
      <c r="AI21" s="942"/>
      <c r="AJ21" s="943"/>
      <c r="AK21" s="170"/>
      <c r="AL21" s="941"/>
      <c r="AM21" s="942"/>
      <c r="AN21" s="138"/>
      <c r="AO21" s="144">
        <f>COUNT(D21:AM21)</f>
        <v>0</v>
      </c>
      <c r="AP21" s="587" t="str">
        <f>IF(AO21&lt;3," ",(LARGE(D21:AM21,1)+LARGE(D21:AM21,2)+LARGE(D21:AM21,3))/3)</f>
        <v xml:space="preserve"> </v>
      </c>
      <c r="AQ21" s="568">
        <f>COUNTIF(D21:AM21,"(1)")</f>
        <v>0</v>
      </c>
      <c r="AR21" s="142">
        <f>COUNTIF(D21:AM21,"(2)")</f>
        <v>0</v>
      </c>
      <c r="AS21" s="142">
        <f>COUNTIF(D21:AM21,"(3)")</f>
        <v>0</v>
      </c>
      <c r="AT21" s="567">
        <f>SUM(AQ21:AS21)</f>
        <v>0</v>
      </c>
      <c r="AU21" s="568" t="e">
        <f>IF((LARGE(D21:AM21,1))&gt;=450,"16"," ")</f>
        <v>#NUM!</v>
      </c>
      <c r="AV21" s="142" t="e">
        <f>IF((LARGE(D21:AM21,1))&gt;=500,"16"," ")</f>
        <v>#NUM!</v>
      </c>
      <c r="AW21" s="645" t="e">
        <f>IF((LARGE(D21:AM21,1))&gt;=540,"16"," ")</f>
        <v>#NUM!</v>
      </c>
      <c r="AX21" s="645" t="e">
        <f>IF((LARGE(D21:AM21,1))&gt;=570,"16"," ")</f>
        <v>#NUM!</v>
      </c>
      <c r="AY21" s="138"/>
    </row>
    <row r="22" spans="1:51" x14ac:dyDescent="0.2">
      <c r="A22" s="138"/>
      <c r="B22" s="569"/>
      <c r="C22" s="92" t="s">
        <v>15</v>
      </c>
      <c r="D22" s="570"/>
      <c r="E22" s="570"/>
      <c r="F22" s="570"/>
      <c r="G22" s="570"/>
      <c r="H22" s="570"/>
      <c r="I22" s="570"/>
      <c r="J22" s="570"/>
      <c r="K22" s="570"/>
      <c r="L22" s="656"/>
      <c r="M22" s="570"/>
      <c r="N22" s="570"/>
      <c r="O22" s="570"/>
      <c r="P22" s="570"/>
      <c r="Q22" s="570"/>
      <c r="R22" s="656"/>
      <c r="S22" s="570"/>
      <c r="T22" s="570"/>
      <c r="U22" s="570"/>
      <c r="V22" s="570"/>
      <c r="W22" s="570"/>
      <c r="X22" s="570"/>
      <c r="Y22" s="570"/>
      <c r="Z22" s="571"/>
      <c r="AA22" s="570"/>
      <c r="AB22" s="570"/>
      <c r="AC22" s="570"/>
      <c r="AD22" s="570"/>
      <c r="AE22" s="570"/>
      <c r="AF22" s="943"/>
      <c r="AG22" s="943"/>
      <c r="AH22" s="572"/>
      <c r="AI22" s="943"/>
      <c r="AJ22" s="570"/>
      <c r="AK22" s="943"/>
      <c r="AL22" s="573"/>
      <c r="AM22" s="573"/>
      <c r="AN22" s="138"/>
      <c r="AO22" s="144"/>
      <c r="AP22" s="587"/>
      <c r="AQ22" s="156"/>
      <c r="AR22" s="156"/>
      <c r="AS22" s="156"/>
      <c r="AT22" s="153"/>
      <c r="AU22" s="149"/>
      <c r="AV22" s="149"/>
      <c r="AW22" s="149"/>
      <c r="AX22" s="149"/>
      <c r="AY22" s="138"/>
    </row>
    <row r="23" spans="1:51" x14ac:dyDescent="0.2">
      <c r="A23" s="138"/>
      <c r="B23" s="603">
        <v>1</v>
      </c>
      <c r="C23" s="166" t="s">
        <v>335</v>
      </c>
      <c r="D23" s="934">
        <v>452</v>
      </c>
      <c r="E23" s="612" t="s">
        <v>353</v>
      </c>
      <c r="F23" s="938"/>
      <c r="G23" s="612"/>
      <c r="H23" s="611"/>
      <c r="I23" s="612"/>
      <c r="J23" s="611"/>
      <c r="K23" s="612"/>
      <c r="L23" s="636"/>
      <c r="M23" s="612"/>
      <c r="N23" s="934">
        <v>450</v>
      </c>
      <c r="O23" s="612" t="s">
        <v>368</v>
      </c>
      <c r="P23" s="938"/>
      <c r="Q23" s="612"/>
      <c r="R23" s="667"/>
      <c r="S23" s="612"/>
      <c r="T23" s="938"/>
      <c r="U23" s="612"/>
      <c r="V23" s="938"/>
      <c r="W23" s="612"/>
      <c r="X23" s="938"/>
      <c r="Y23" s="612"/>
      <c r="Z23" s="668"/>
      <c r="AA23" s="612"/>
      <c r="AB23" s="938"/>
      <c r="AC23" s="612"/>
      <c r="AD23" s="938"/>
      <c r="AE23" s="935"/>
      <c r="AF23" s="932"/>
      <c r="AG23" s="173"/>
      <c r="AH23" s="619"/>
      <c r="AI23" s="391"/>
      <c r="AJ23" s="934"/>
      <c r="AK23" s="173"/>
      <c r="AL23" s="613"/>
      <c r="AM23" s="248"/>
      <c r="AN23" s="138"/>
      <c r="AO23" s="144">
        <f>COUNT(D23:AM23)</f>
        <v>2</v>
      </c>
      <c r="AP23" s="587" t="str">
        <f>IF(AO23&lt;3," ",(LARGE(D23:AM23,1)+LARGE(D23:AM23,2)+LARGE(D23:AM23,3))/3)</f>
        <v xml:space="preserve"> </v>
      </c>
      <c r="AQ23" s="568">
        <f>COUNTIF(D23:AM23,"(1)")</f>
        <v>0</v>
      </c>
      <c r="AR23" s="142">
        <f>COUNTIF(D23:AM23,"(2)")</f>
        <v>0</v>
      </c>
      <c r="AS23" s="142">
        <f>COUNTIF(D23:AM23,"(3)")</f>
        <v>0</v>
      </c>
      <c r="AT23" s="567">
        <f>SUM(AQ23:AS23)</f>
        <v>0</v>
      </c>
      <c r="AU23" s="146">
        <v>15</v>
      </c>
      <c r="AV23" s="589" t="str">
        <f>IF((LARGE(D23:AM23,1))&gt;=500,"16"," ")</f>
        <v xml:space="preserve"> </v>
      </c>
      <c r="AW23" s="142" t="str">
        <f>IF((LARGE(D23:AM23,1))&gt;=540,"16"," ")</f>
        <v xml:space="preserve"> </v>
      </c>
      <c r="AX23" s="142" t="str">
        <f>IF((LARGE(D23:AM23,1))&gt;=570,"16"," ")</f>
        <v xml:space="preserve"> </v>
      </c>
      <c r="AY23" s="138"/>
    </row>
    <row r="24" spans="1:51" x14ac:dyDescent="0.2">
      <c r="A24" s="138"/>
      <c r="B24" s="592">
        <v>2</v>
      </c>
      <c r="C24" s="165" t="s">
        <v>251</v>
      </c>
      <c r="D24" s="1026"/>
      <c r="E24" s="175"/>
      <c r="F24" s="1026"/>
      <c r="G24" s="1027"/>
      <c r="H24" s="1026"/>
      <c r="I24" s="175"/>
      <c r="J24" s="570"/>
      <c r="K24" s="614"/>
      <c r="L24" s="1009"/>
      <c r="M24" s="1027"/>
      <c r="N24" s="1026">
        <v>559</v>
      </c>
      <c r="O24" s="1030" t="s">
        <v>356</v>
      </c>
      <c r="P24" s="570"/>
      <c r="Q24" s="175"/>
      <c r="R24" s="656"/>
      <c r="S24" s="175"/>
      <c r="T24" s="570"/>
      <c r="U24" s="175"/>
      <c r="V24" s="570"/>
      <c r="W24" s="175"/>
      <c r="X24" s="570"/>
      <c r="Y24" s="175"/>
      <c r="Z24" s="571"/>
      <c r="AA24" s="175"/>
      <c r="AB24" s="570"/>
      <c r="AC24" s="175"/>
      <c r="AD24" s="570"/>
      <c r="AE24" s="570"/>
      <c r="AF24" s="1028"/>
      <c r="AG24" s="170"/>
      <c r="AH24" s="572"/>
      <c r="AI24" s="249"/>
      <c r="AJ24" s="1026"/>
      <c r="AK24" s="170"/>
      <c r="AL24" s="595"/>
      <c r="AM24" s="670"/>
      <c r="AN24" s="138"/>
      <c r="AO24" s="144">
        <f>COUNT(D24:AM24)</f>
        <v>1</v>
      </c>
      <c r="AP24" s="587" t="str">
        <f>IF(AO24&lt;3," ",(LARGE(D24:AM24,1)+LARGE(D24:AM24,2)+LARGE(D24:AM24,3))/3)</f>
        <v xml:space="preserve"> </v>
      </c>
      <c r="AQ24" s="588">
        <f>COUNTIF(D24:AM24,"(1)")</f>
        <v>1</v>
      </c>
      <c r="AR24" s="589">
        <f>COUNTIF(D24:AM24,"(2)")</f>
        <v>0</v>
      </c>
      <c r="AS24" s="589">
        <f>COUNTIF(D24:AM24,"(3)")</f>
        <v>0</v>
      </c>
      <c r="AT24" s="590">
        <f>SUM(AQ24:AS24)</f>
        <v>1</v>
      </c>
      <c r="AU24" s="146">
        <v>12</v>
      </c>
      <c r="AV24" s="147">
        <v>12</v>
      </c>
      <c r="AW24" s="146">
        <v>12</v>
      </c>
      <c r="AX24" s="588" t="str">
        <f>IF((LARGE(D24:AM24,1))&gt;=570,"16"," ")</f>
        <v xml:space="preserve"> </v>
      </c>
      <c r="AY24" s="138"/>
    </row>
    <row r="25" spans="1:51" x14ac:dyDescent="0.2">
      <c r="A25" s="138"/>
      <c r="B25" s="569"/>
      <c r="C25" s="92" t="s">
        <v>16</v>
      </c>
      <c r="D25" s="570"/>
      <c r="E25" s="570"/>
      <c r="F25" s="570"/>
      <c r="G25" s="570"/>
      <c r="H25" s="570"/>
      <c r="I25" s="570"/>
      <c r="J25" s="570"/>
      <c r="K25" s="570"/>
      <c r="L25" s="656"/>
      <c r="M25" s="570"/>
      <c r="N25" s="570"/>
      <c r="O25" s="570"/>
      <c r="P25" s="570"/>
      <c r="Q25" s="570"/>
      <c r="R25" s="656"/>
      <c r="S25" s="570"/>
      <c r="T25" s="570"/>
      <c r="U25" s="570"/>
      <c r="V25" s="570"/>
      <c r="W25" s="570"/>
      <c r="X25" s="570"/>
      <c r="Y25" s="570"/>
      <c r="Z25" s="571"/>
      <c r="AA25" s="570"/>
      <c r="AB25" s="570"/>
      <c r="AC25" s="570"/>
      <c r="AD25" s="570"/>
      <c r="AE25" s="570"/>
      <c r="AF25" s="943"/>
      <c r="AG25" s="943"/>
      <c r="AH25" s="572"/>
      <c r="AI25" s="943"/>
      <c r="AJ25" s="570"/>
      <c r="AK25" s="943"/>
      <c r="AL25" s="573"/>
      <c r="AM25" s="573"/>
      <c r="AN25" s="138"/>
      <c r="AO25" s="144"/>
      <c r="AP25" s="587"/>
      <c r="AQ25" s="156"/>
      <c r="AR25" s="156"/>
      <c r="AS25" s="156"/>
      <c r="AT25" s="153"/>
      <c r="AU25" s="149"/>
      <c r="AV25" s="149"/>
      <c r="AW25" s="149"/>
      <c r="AX25" s="149"/>
      <c r="AY25" s="138"/>
    </row>
    <row r="26" spans="1:51" x14ac:dyDescent="0.2">
      <c r="A26" s="138"/>
      <c r="B26" s="592"/>
      <c r="C26" s="165"/>
      <c r="D26" s="928"/>
      <c r="E26" s="929"/>
      <c r="F26" s="575"/>
      <c r="G26" s="576"/>
      <c r="H26" s="575"/>
      <c r="I26" s="576"/>
      <c r="J26" s="570"/>
      <c r="K26" s="570"/>
      <c r="L26" s="1010"/>
      <c r="M26" s="576"/>
      <c r="N26" s="575"/>
      <c r="O26" s="576"/>
      <c r="P26" s="570"/>
      <c r="Q26" s="929"/>
      <c r="R26" s="656"/>
      <c r="S26" s="929"/>
      <c r="T26" s="570"/>
      <c r="U26" s="929"/>
      <c r="V26" s="570"/>
      <c r="W26" s="929"/>
      <c r="X26" s="570"/>
      <c r="Y26" s="929"/>
      <c r="Z26" s="571"/>
      <c r="AA26" s="929"/>
      <c r="AB26" s="570"/>
      <c r="AC26" s="929"/>
      <c r="AD26" s="570"/>
      <c r="AE26" s="929"/>
      <c r="AF26" s="593"/>
      <c r="AG26" s="580"/>
      <c r="AH26" s="572"/>
      <c r="AI26" s="943"/>
      <c r="AJ26" s="928"/>
      <c r="AK26" s="942"/>
      <c r="AL26" s="586"/>
      <c r="AM26" s="596"/>
      <c r="AN26" s="138"/>
      <c r="AO26" s="144">
        <f>COUNT(D26:AM26)</f>
        <v>0</v>
      </c>
      <c r="AP26" s="587" t="str">
        <f>IF(AO26&lt;3," ",(LARGE(D26:AM26,1)+LARGE(D26:AM26,2)+LARGE(D26:AM26,3))/3)</f>
        <v xml:space="preserve"> </v>
      </c>
      <c r="AQ26" s="568">
        <f>COUNTIF(D26:AM26,"(1)")</f>
        <v>0</v>
      </c>
      <c r="AR26" s="142">
        <f>COUNTIF(D26:AM26,"(2)")</f>
        <v>0</v>
      </c>
      <c r="AS26" s="142">
        <f>COUNTIF(D26:AM26,"(3)")</f>
        <v>0</v>
      </c>
      <c r="AT26" s="567">
        <f>SUM(AQ26:AS26)</f>
        <v>0</v>
      </c>
      <c r="AU26" s="568" t="e">
        <f>IF((LARGE(D26:AM26,1))&gt;=450,"16"," ")</f>
        <v>#NUM!</v>
      </c>
      <c r="AV26" s="142" t="e">
        <f>IF((LARGE(D26:AM26,1))&gt;=500,"16"," ")</f>
        <v>#NUM!</v>
      </c>
      <c r="AW26" s="142" t="e">
        <f>IF((LARGE(D26:AM26,1))&gt;=540,"16"," ")</f>
        <v>#NUM!</v>
      </c>
      <c r="AX26" s="142" t="e">
        <f>IF((LARGE(D26:AM26,1))&gt;=570,"16"," ")</f>
        <v>#NUM!</v>
      </c>
      <c r="AY26" s="138"/>
    </row>
    <row r="27" spans="1:51" x14ac:dyDescent="0.2">
      <c r="A27" s="138"/>
      <c r="B27" s="569"/>
      <c r="C27" s="92" t="s">
        <v>17</v>
      </c>
      <c r="D27" s="570"/>
      <c r="E27" s="570"/>
      <c r="F27" s="570"/>
      <c r="G27" s="570"/>
      <c r="H27" s="570"/>
      <c r="I27" s="570"/>
      <c r="J27" s="570"/>
      <c r="K27" s="570"/>
      <c r="L27" s="656"/>
      <c r="M27" s="570"/>
      <c r="N27" s="570"/>
      <c r="O27" s="570"/>
      <c r="P27" s="570"/>
      <c r="Q27" s="570"/>
      <c r="R27" s="656"/>
      <c r="S27" s="570"/>
      <c r="T27" s="570"/>
      <c r="U27" s="570"/>
      <c r="V27" s="570"/>
      <c r="W27" s="570"/>
      <c r="X27" s="570"/>
      <c r="Y27" s="570"/>
      <c r="Z27" s="571"/>
      <c r="AA27" s="570"/>
      <c r="AB27" s="570"/>
      <c r="AC27" s="570"/>
      <c r="AD27" s="570"/>
      <c r="AE27" s="570"/>
      <c r="AF27" s="943"/>
      <c r="AG27" s="943"/>
      <c r="AH27" s="572"/>
      <c r="AI27" s="943"/>
      <c r="AJ27" s="570"/>
      <c r="AK27" s="943"/>
      <c r="AL27" s="573"/>
      <c r="AM27" s="573"/>
      <c r="AN27" s="138"/>
      <c r="AO27" s="144"/>
      <c r="AP27" s="587"/>
      <c r="AQ27" s="156"/>
      <c r="AR27" s="156"/>
      <c r="AS27" s="156"/>
      <c r="AT27" s="153"/>
      <c r="AU27" s="588"/>
      <c r="AV27" s="589"/>
      <c r="AW27" s="589"/>
      <c r="AX27" s="589"/>
      <c r="AY27" s="138"/>
    </row>
    <row r="28" spans="1:51" x14ac:dyDescent="0.2">
      <c r="A28" s="138"/>
      <c r="B28" s="592"/>
      <c r="C28" s="165"/>
      <c r="D28" s="928"/>
      <c r="E28" s="929"/>
      <c r="F28" s="575"/>
      <c r="G28" s="576"/>
      <c r="H28" s="575"/>
      <c r="I28" s="177"/>
      <c r="J28" s="570"/>
      <c r="K28" s="614"/>
      <c r="L28" s="1010"/>
      <c r="M28" s="177"/>
      <c r="N28" s="575"/>
      <c r="O28" s="177"/>
      <c r="P28" s="570"/>
      <c r="Q28" s="929"/>
      <c r="R28" s="656"/>
      <c r="S28" s="929"/>
      <c r="T28" s="570"/>
      <c r="U28" s="929"/>
      <c r="V28" s="570"/>
      <c r="W28" s="929"/>
      <c r="X28" s="570"/>
      <c r="Y28" s="929"/>
      <c r="Z28" s="571"/>
      <c r="AA28" s="175"/>
      <c r="AB28" s="570"/>
      <c r="AC28" s="929"/>
      <c r="AD28" s="570"/>
      <c r="AE28" s="929"/>
      <c r="AF28" s="593"/>
      <c r="AG28" s="580"/>
      <c r="AH28" s="572"/>
      <c r="AI28" s="943"/>
      <c r="AJ28" s="928"/>
      <c r="AK28" s="942"/>
      <c r="AL28" s="586"/>
      <c r="AM28" s="478"/>
      <c r="AN28" s="138"/>
      <c r="AO28" s="144">
        <f>COUNT(D28:AM28)</f>
        <v>0</v>
      </c>
      <c r="AP28" s="587" t="str">
        <f>IF(AO28&lt;3," ",(LARGE(D28:AM28,1)+LARGE(D28:AM28,2)+LARGE(D28:AM28,3))/3)</f>
        <v xml:space="preserve"> </v>
      </c>
      <c r="AQ28" s="568">
        <f>COUNTIF(D28:AM28,"(1)")</f>
        <v>0</v>
      </c>
      <c r="AR28" s="142">
        <f>COUNTIF(D28:AM28,"(2)")</f>
        <v>0</v>
      </c>
      <c r="AS28" s="142">
        <f>COUNTIF(D28:AM28,"(3)")</f>
        <v>0</v>
      </c>
      <c r="AT28" s="567">
        <f>SUM(AQ28:AS28)</f>
        <v>0</v>
      </c>
      <c r="AU28" s="588" t="e">
        <f>IF((LARGE(D28:AM28,1))&gt;=450,"16"," ")</f>
        <v>#NUM!</v>
      </c>
      <c r="AV28" s="645" t="e">
        <f>IF((LARGE(D28:AM28,1))&gt;=500,"16"," ")</f>
        <v>#NUM!</v>
      </c>
      <c r="AW28" s="645" t="e">
        <f>IF((LARGE(D28:AM28,1))&gt;=540,"16"," ")</f>
        <v>#NUM!</v>
      </c>
      <c r="AX28" s="645" t="e">
        <f>IF((LARGE(D28:AM28,1))&gt;=570,"16"," ")</f>
        <v>#NUM!</v>
      </c>
      <c r="AY28" s="138"/>
    </row>
    <row r="29" spans="1:51" x14ac:dyDescent="0.2">
      <c r="A29" s="138"/>
      <c r="B29" s="559"/>
      <c r="C29" s="138"/>
      <c r="Q29" s="874"/>
      <c r="Z29" s="605"/>
      <c r="AF29" s="604"/>
      <c r="AG29" s="604"/>
      <c r="AH29" s="615"/>
      <c r="AI29" s="604"/>
      <c r="AK29" s="604"/>
      <c r="AN29" s="138"/>
      <c r="AO29" s="144"/>
      <c r="AP29" s="587"/>
      <c r="AQ29" s="144"/>
      <c r="AR29" s="144"/>
      <c r="AS29" s="144"/>
      <c r="AT29" s="145"/>
      <c r="AU29" s="145"/>
      <c r="AV29" s="152"/>
      <c r="AW29" s="152"/>
      <c r="AX29" s="152"/>
      <c r="AY29" s="138"/>
    </row>
    <row r="30" spans="1:51" x14ac:dyDescent="0.2">
      <c r="A30" s="138"/>
      <c r="B30" s="569"/>
      <c r="C30" s="113" t="s">
        <v>162</v>
      </c>
      <c r="D30" s="936"/>
      <c r="E30" s="936"/>
      <c r="F30" s="936"/>
      <c r="G30" s="936"/>
      <c r="H30" s="936"/>
      <c r="I30" s="936"/>
      <c r="J30" s="936"/>
      <c r="K30" s="936"/>
      <c r="L30" s="658"/>
      <c r="M30" s="936"/>
      <c r="N30" s="936"/>
      <c r="O30" s="936"/>
      <c r="P30" s="936"/>
      <c r="Q30" s="936"/>
      <c r="R30" s="658"/>
      <c r="S30" s="936"/>
      <c r="T30" s="936"/>
      <c r="U30" s="936"/>
      <c r="V30" s="936"/>
      <c r="W30" s="936"/>
      <c r="X30" s="936"/>
      <c r="Y30" s="936"/>
      <c r="Z30" s="616"/>
      <c r="AA30" s="936"/>
      <c r="AB30" s="936"/>
      <c r="AC30" s="936"/>
      <c r="AD30" s="936"/>
      <c r="AE30" s="936"/>
      <c r="AF30" s="940"/>
      <c r="AG30" s="940"/>
      <c r="AH30" s="606"/>
      <c r="AI30" s="940"/>
      <c r="AJ30" s="936"/>
      <c r="AK30" s="940"/>
      <c r="AL30" s="608"/>
      <c r="AM30" s="608"/>
      <c r="AN30" s="138"/>
      <c r="AO30" s="144"/>
      <c r="AP30" s="587"/>
      <c r="AQ30" s="156"/>
      <c r="AR30" s="156"/>
      <c r="AS30" s="156"/>
      <c r="AT30" s="153"/>
      <c r="AU30" s="153"/>
      <c r="AV30" s="153"/>
      <c r="AW30" s="153"/>
      <c r="AX30" s="153"/>
      <c r="AY30" s="138"/>
    </row>
    <row r="31" spans="1:51" x14ac:dyDescent="0.2">
      <c r="A31" s="138"/>
      <c r="B31" s="592">
        <v>1</v>
      </c>
      <c r="C31" s="1031" t="s">
        <v>386</v>
      </c>
      <c r="D31" s="575"/>
      <c r="E31" s="177"/>
      <c r="F31" s="593"/>
      <c r="G31" s="583"/>
      <c r="H31" s="634"/>
      <c r="I31" s="583"/>
      <c r="J31" s="582"/>
      <c r="K31" s="582"/>
      <c r="L31" s="1011"/>
      <c r="M31" s="580"/>
      <c r="N31" s="593"/>
      <c r="O31" s="580"/>
      <c r="P31" s="579"/>
      <c r="Q31" s="583"/>
      <c r="R31" s="581"/>
      <c r="S31" s="583"/>
      <c r="T31" s="577"/>
      <c r="U31" s="177"/>
      <c r="V31" s="577"/>
      <c r="W31" s="177"/>
      <c r="X31" s="579"/>
      <c r="Y31" s="583"/>
      <c r="Z31" s="1032"/>
      <c r="AA31" s="583"/>
      <c r="AB31" s="579"/>
      <c r="AC31" s="583"/>
      <c r="AD31" s="579">
        <v>366</v>
      </c>
      <c r="AE31" s="583" t="s">
        <v>380</v>
      </c>
      <c r="AF31" s="579"/>
      <c r="AG31" s="580"/>
      <c r="AH31" s="581"/>
      <c r="AI31" s="583"/>
      <c r="AJ31" s="579"/>
      <c r="AK31" s="583"/>
      <c r="AL31" s="634"/>
      <c r="AM31" s="583"/>
      <c r="AN31" s="138"/>
      <c r="AO31" s="144">
        <f>COUNT(D31:AM31)</f>
        <v>1</v>
      </c>
      <c r="AP31" s="587" t="str">
        <f>IF(AO31&lt;3," ",(LARGE(D31:AM31,1)+LARGE(D31:AM31,2)+LARGE(D31:AM31,3))/3)</f>
        <v xml:space="preserve"> </v>
      </c>
      <c r="AQ31" s="568">
        <f>COUNTIF(D31:AM31,"(1)")</f>
        <v>0</v>
      </c>
      <c r="AR31" s="142">
        <f>COUNTIF(D31:AM31,"(2)")</f>
        <v>0</v>
      </c>
      <c r="AS31" s="142">
        <f>COUNTIF(D31:AM31,"(3)")</f>
        <v>0</v>
      </c>
      <c r="AT31" s="567">
        <f>SUM(AQ31:AS31)</f>
        <v>0</v>
      </c>
      <c r="AU31" s="568" t="str">
        <f>IF((LARGE(D31:AM31,1))&gt;=450,"16"," ")</f>
        <v xml:space="preserve"> </v>
      </c>
      <c r="AV31" s="142" t="str">
        <f>IF((LARGE(D31:AM31,1))&gt;=500,"16"," ")</f>
        <v xml:space="preserve"> </v>
      </c>
      <c r="AW31" s="589" t="str">
        <f>IF((LARGE(D31:AM31,1))&gt;=540,"16"," ")</f>
        <v xml:space="preserve"> </v>
      </c>
      <c r="AX31" s="589" t="str">
        <f>IF((LARGE(D31:AM31,1))&gt;=570,"16"," ")</f>
        <v xml:space="preserve"> </v>
      </c>
      <c r="AY31" s="138"/>
    </row>
    <row r="32" spans="1:51" x14ac:dyDescent="0.2">
      <c r="A32" s="138"/>
      <c r="B32" s="559"/>
      <c r="C32" s="138"/>
      <c r="Z32" s="605"/>
      <c r="AF32" s="604"/>
      <c r="AG32" s="604"/>
      <c r="AH32" s="615"/>
      <c r="AI32" s="604"/>
      <c r="AK32" s="604"/>
      <c r="AN32" s="138"/>
      <c r="AO32" s="144"/>
      <c r="AP32" s="587"/>
      <c r="AQ32" s="144"/>
      <c r="AR32" s="144"/>
      <c r="AS32" s="144"/>
      <c r="AT32" s="145"/>
      <c r="AU32" s="144"/>
      <c r="AV32" s="646"/>
      <c r="AW32" s="646"/>
      <c r="AX32" s="646"/>
      <c r="AY32" s="138"/>
    </row>
    <row r="33" spans="1:51" x14ac:dyDescent="0.2">
      <c r="A33" s="138"/>
      <c r="B33" s="569"/>
      <c r="C33" s="92" t="s">
        <v>140</v>
      </c>
      <c r="D33" s="570"/>
      <c r="E33" s="570"/>
      <c r="F33" s="570"/>
      <c r="G33" s="570"/>
      <c r="H33" s="570"/>
      <c r="I33" s="570"/>
      <c r="J33" s="570"/>
      <c r="K33" s="570"/>
      <c r="L33" s="656"/>
      <c r="M33" s="570"/>
      <c r="N33" s="570"/>
      <c r="O33" s="570"/>
      <c r="P33" s="570"/>
      <c r="Q33" s="570"/>
      <c r="R33" s="656"/>
      <c r="S33" s="570"/>
      <c r="T33" s="570"/>
      <c r="U33" s="570"/>
      <c r="V33" s="570"/>
      <c r="W33" s="570"/>
      <c r="X33" s="570"/>
      <c r="Y33" s="570"/>
      <c r="Z33" s="571"/>
      <c r="AA33" s="570"/>
      <c r="AB33" s="570"/>
      <c r="AC33" s="570"/>
      <c r="AD33" s="570"/>
      <c r="AE33" s="570"/>
      <c r="AF33" s="943"/>
      <c r="AG33" s="943"/>
      <c r="AH33" s="572"/>
      <c r="AI33" s="943"/>
      <c r="AJ33" s="570"/>
      <c r="AK33" s="943"/>
      <c r="AL33" s="573"/>
      <c r="AM33" s="573"/>
      <c r="AN33" s="138"/>
      <c r="AO33" s="144"/>
      <c r="AP33" s="587"/>
      <c r="AQ33" s="156"/>
      <c r="AR33" s="156"/>
      <c r="AS33" s="156"/>
      <c r="AT33" s="153"/>
      <c r="AU33" s="153"/>
      <c r="AV33" s="153"/>
      <c r="AW33" s="153"/>
      <c r="AX33" s="153"/>
      <c r="AY33" s="138"/>
    </row>
    <row r="34" spans="1:51" x14ac:dyDescent="0.2">
      <c r="A34" s="138"/>
      <c r="B34" s="635">
        <v>1</v>
      </c>
      <c r="C34" s="638" t="s">
        <v>296</v>
      </c>
      <c r="D34" s="1002"/>
      <c r="E34" s="1003"/>
      <c r="F34" s="1007"/>
      <c r="G34" s="1003"/>
      <c r="H34" s="1002"/>
      <c r="I34" s="612"/>
      <c r="J34" s="1002"/>
      <c r="K34" s="612"/>
      <c r="L34" s="636"/>
      <c r="M34" s="612"/>
      <c r="N34" s="1002">
        <v>467</v>
      </c>
      <c r="O34" s="1017" t="s">
        <v>356</v>
      </c>
      <c r="P34" s="1007"/>
      <c r="Q34" s="1003"/>
      <c r="R34" s="667"/>
      <c r="S34" s="1006"/>
      <c r="T34" s="1007"/>
      <c r="U34" s="1003"/>
      <c r="V34" s="1007"/>
      <c r="W34" s="612"/>
      <c r="X34" s="1004"/>
      <c r="Y34" s="173"/>
      <c r="Z34" s="618"/>
      <c r="AA34" s="1006"/>
      <c r="AB34" s="1004"/>
      <c r="AC34" s="173"/>
      <c r="AD34" s="1004">
        <v>496</v>
      </c>
      <c r="AE34" s="990" t="s">
        <v>356</v>
      </c>
      <c r="AF34" s="1004"/>
      <c r="AG34" s="1006"/>
      <c r="AH34" s="619"/>
      <c r="AI34" s="1006"/>
      <c r="AJ34" s="1004"/>
      <c r="AK34" s="173"/>
      <c r="AL34" s="1005"/>
      <c r="AM34" s="1006"/>
      <c r="AN34" s="138"/>
      <c r="AO34" s="144">
        <f>COUNT(D34:AM34)</f>
        <v>2</v>
      </c>
      <c r="AP34" s="587" t="str">
        <f>IF(AO34&lt;3," ",(LARGE(D34:AM34,1)+LARGE(D34:AM34,2)+LARGE(D34:AM34,3))/3)</f>
        <v xml:space="preserve"> </v>
      </c>
      <c r="AQ34" s="568">
        <f>COUNTIF(D34:AM34,"(1)")</f>
        <v>2</v>
      </c>
      <c r="AR34" s="142">
        <f>COUNTIF(D34:AM34,"(2)")</f>
        <v>0</v>
      </c>
      <c r="AS34" s="142">
        <f>COUNTIF(D34:AM34,"(3)")</f>
        <v>0</v>
      </c>
      <c r="AT34" s="567">
        <f>SUM(AQ34:AS34)</f>
        <v>2</v>
      </c>
      <c r="AU34" s="150">
        <v>14</v>
      </c>
      <c r="AV34" s="148">
        <v>15</v>
      </c>
      <c r="AW34" s="645" t="str">
        <f>IF((LARGE(D34:AM34,1))&gt;=540,"16"," ")</f>
        <v xml:space="preserve"> </v>
      </c>
      <c r="AX34" s="645" t="str">
        <f>IF((LARGE(D34:AM34,1))&gt;=570,"16"," ")</f>
        <v xml:space="preserve"> </v>
      </c>
      <c r="AY34" s="138"/>
    </row>
    <row r="35" spans="1:51" x14ac:dyDescent="0.2">
      <c r="A35" s="138"/>
      <c r="B35" s="592"/>
      <c r="C35" s="639"/>
      <c r="D35" s="570"/>
      <c r="E35" s="570"/>
      <c r="F35" s="998"/>
      <c r="G35" s="999"/>
      <c r="H35" s="998"/>
      <c r="I35" s="999"/>
      <c r="J35" s="998"/>
      <c r="K35" s="999"/>
      <c r="L35" s="637"/>
      <c r="M35" s="999"/>
      <c r="N35" s="998"/>
      <c r="O35" s="999"/>
      <c r="P35" s="997"/>
      <c r="Q35" s="999"/>
      <c r="R35" s="572"/>
      <c r="S35" s="999"/>
      <c r="T35" s="570"/>
      <c r="U35" s="1001"/>
      <c r="V35" s="570"/>
      <c r="W35" s="1001"/>
      <c r="X35" s="997"/>
      <c r="Y35" s="170"/>
      <c r="Z35" s="610"/>
      <c r="AA35" s="170"/>
      <c r="AB35" s="997"/>
      <c r="AC35" s="999"/>
      <c r="AD35" s="997"/>
      <c r="AE35" s="999"/>
      <c r="AF35" s="1000"/>
      <c r="AG35" s="999"/>
      <c r="AH35" s="572"/>
      <c r="AI35" s="997"/>
      <c r="AJ35" s="998"/>
      <c r="AK35" s="999"/>
      <c r="AL35" s="998"/>
      <c r="AM35" s="999"/>
      <c r="AN35" s="138"/>
      <c r="AO35" s="144">
        <f>COUNT(D35:AM35)</f>
        <v>0</v>
      </c>
      <c r="AP35" s="587" t="str">
        <f>IF(AO35&lt;3," ",(LARGE(D35:AM35,1)+LARGE(D35:AM35,2)+LARGE(D35:AM35,3))/3)</f>
        <v xml:space="preserve"> </v>
      </c>
      <c r="AQ35" s="568">
        <f>COUNTIF(D35:AM35,"(1)")</f>
        <v>0</v>
      </c>
      <c r="AR35" s="142">
        <f>COUNTIF(D35:AM35,"(2)")</f>
        <v>0</v>
      </c>
      <c r="AS35" s="142">
        <f>COUNTIF(D35:AM35,"(3)")</f>
        <v>0</v>
      </c>
      <c r="AT35" s="567">
        <f>SUM(AQ35:AS35)</f>
        <v>0</v>
      </c>
      <c r="AU35" s="647" t="e">
        <f>IF((LARGE(D35:AM35,1))&gt;=450,"16"," ")</f>
        <v>#NUM!</v>
      </c>
      <c r="AV35" s="589" t="e">
        <f>IF((LARGE(D35:AM35,1))&gt;=500,"16"," ")</f>
        <v>#NUM!</v>
      </c>
      <c r="AW35" s="588" t="e">
        <f>IF((LARGE(D35:AM35,1))&gt;=540,"16"," ")</f>
        <v>#NUM!</v>
      </c>
      <c r="AX35" s="589" t="e">
        <f>IF((LARGE(D35:AM35,1))&gt;=570,"16"," ")</f>
        <v>#NUM!</v>
      </c>
      <c r="AY35" s="138"/>
    </row>
    <row r="36" spans="1:51" x14ac:dyDescent="0.2">
      <c r="A36" s="138"/>
      <c r="B36" s="622"/>
      <c r="C36" s="178"/>
      <c r="F36" s="940"/>
      <c r="G36" s="940"/>
      <c r="H36" s="940"/>
      <c r="I36" s="940"/>
      <c r="J36" s="940"/>
      <c r="K36" s="940"/>
      <c r="L36" s="606"/>
      <c r="M36" s="940"/>
      <c r="N36" s="940"/>
      <c r="O36" s="940"/>
      <c r="P36" s="604"/>
      <c r="Q36" s="940"/>
      <c r="R36" s="615"/>
      <c r="S36" s="940"/>
      <c r="U36" s="936"/>
      <c r="W36" s="936"/>
      <c r="X36" s="604"/>
      <c r="Y36" s="940"/>
      <c r="Z36" s="623"/>
      <c r="AA36" s="179"/>
      <c r="AB36" s="604"/>
      <c r="AC36" s="940"/>
      <c r="AD36" s="604"/>
      <c r="AE36" s="940"/>
      <c r="AF36" s="604"/>
      <c r="AG36" s="604"/>
      <c r="AH36" s="615"/>
      <c r="AI36" s="604"/>
      <c r="AJ36" s="940"/>
      <c r="AK36" s="940"/>
      <c r="AL36" s="940"/>
      <c r="AM36" s="940"/>
      <c r="AN36" s="138"/>
      <c r="AO36" s="144"/>
      <c r="AP36" s="587"/>
      <c r="AQ36" s="624"/>
      <c r="AR36" s="624"/>
      <c r="AS36" s="624"/>
      <c r="AT36" s="162"/>
      <c r="AU36" s="162"/>
      <c r="AV36" s="162"/>
      <c r="AW36" s="162"/>
      <c r="AX36" s="162"/>
      <c r="AY36" s="138"/>
    </row>
    <row r="37" spans="1:51" x14ac:dyDescent="0.2">
      <c r="A37" s="138"/>
      <c r="B37" s="569"/>
      <c r="C37" s="92" t="s">
        <v>141</v>
      </c>
      <c r="D37" s="570"/>
      <c r="E37" s="570"/>
      <c r="F37" s="570"/>
      <c r="G37" s="570"/>
      <c r="H37" s="570"/>
      <c r="I37" s="570"/>
      <c r="J37" s="570"/>
      <c r="K37" s="570"/>
      <c r="L37" s="656"/>
      <c r="M37" s="570"/>
      <c r="N37" s="570"/>
      <c r="O37" s="570"/>
      <c r="P37" s="570"/>
      <c r="Q37" s="570"/>
      <c r="R37" s="656"/>
      <c r="S37" s="570"/>
      <c r="T37" s="570"/>
      <c r="U37" s="570"/>
      <c r="V37" s="570"/>
      <c r="W37" s="570"/>
      <c r="X37" s="570"/>
      <c r="Y37" s="570"/>
      <c r="Z37" s="571"/>
      <c r="AA37" s="570"/>
      <c r="AB37" s="570"/>
      <c r="AC37" s="570"/>
      <c r="AD37" s="570"/>
      <c r="AE37" s="570"/>
      <c r="AF37" s="943"/>
      <c r="AG37" s="943"/>
      <c r="AH37" s="572"/>
      <c r="AI37" s="943"/>
      <c r="AJ37" s="570"/>
      <c r="AK37" s="943"/>
      <c r="AL37" s="573"/>
      <c r="AM37" s="573"/>
      <c r="AN37" s="138"/>
      <c r="AO37" s="144"/>
      <c r="AP37" s="587"/>
      <c r="AQ37" s="156"/>
      <c r="AR37" s="156"/>
      <c r="AS37" s="156"/>
      <c r="AT37" s="153"/>
      <c r="AU37" s="153"/>
      <c r="AV37" s="153"/>
      <c r="AW37" s="153"/>
      <c r="AX37" s="153"/>
      <c r="AY37" s="138"/>
    </row>
    <row r="38" spans="1:51" x14ac:dyDescent="0.2">
      <c r="A38" s="138"/>
      <c r="B38" s="603"/>
      <c r="C38" s="166"/>
      <c r="F38" s="930"/>
      <c r="G38" s="931"/>
      <c r="H38" s="593"/>
      <c r="I38" s="580"/>
      <c r="J38" s="593"/>
      <c r="K38" s="580"/>
      <c r="L38" s="1011"/>
      <c r="M38" s="580"/>
      <c r="N38" s="593"/>
      <c r="O38" s="580"/>
      <c r="P38" s="604"/>
      <c r="Q38" s="169"/>
      <c r="R38" s="615"/>
      <c r="S38" s="170"/>
      <c r="U38" s="927"/>
      <c r="W38" s="175"/>
      <c r="X38" s="604"/>
      <c r="Y38" s="170"/>
      <c r="Z38" s="623"/>
      <c r="AA38" s="170"/>
      <c r="AB38" s="604"/>
      <c r="AC38" s="170"/>
      <c r="AD38" s="604"/>
      <c r="AE38" s="942"/>
      <c r="AF38" s="593"/>
      <c r="AG38" s="583"/>
      <c r="AH38" s="615"/>
      <c r="AI38" s="604"/>
      <c r="AJ38" s="930"/>
      <c r="AK38" s="169"/>
      <c r="AL38" s="593"/>
      <c r="AM38" s="580"/>
      <c r="AN38" s="138"/>
      <c r="AO38" s="144">
        <f>COUNT(D38:AM38)</f>
        <v>0</v>
      </c>
      <c r="AP38" s="587" t="str">
        <f>IF(AO38&lt;3," ",(LARGE(D38:AM38,1)+LARGE(D38:AM38,2)+LARGE(D38:AM38,3))/3)</f>
        <v xml:space="preserve"> </v>
      </c>
      <c r="AQ38" s="568">
        <f>COUNTIF(D38:AM38,"(1)")</f>
        <v>0</v>
      </c>
      <c r="AR38" s="142">
        <f>COUNTIF(D38:AM38,"(2)")</f>
        <v>0</v>
      </c>
      <c r="AS38" s="142">
        <f>COUNTIF(D38:AM38,"(3)")</f>
        <v>0</v>
      </c>
      <c r="AT38" s="567">
        <f>SUM(AQ38:AS38)</f>
        <v>0</v>
      </c>
      <c r="AU38" s="647" t="e">
        <f>IF((LARGE(D38:AM38,1))&gt;=450,"16"," ")</f>
        <v>#NUM!</v>
      </c>
      <c r="AV38" s="589" t="e">
        <f>IF((LARGE(D38:AM38,1))&gt;=500,"16"," ")</f>
        <v>#NUM!</v>
      </c>
      <c r="AW38" s="642" t="e">
        <f>IF((LARGE(D38:AM38,1))&gt;=540,"16"," ")</f>
        <v>#NUM!</v>
      </c>
      <c r="AX38" s="642" t="e">
        <f>IF((LARGE(D38:AM38,1))&gt;=570,"16"," ")</f>
        <v>#NUM!</v>
      </c>
      <c r="AY38" s="138"/>
    </row>
    <row r="39" spans="1:51" x14ac:dyDescent="0.2">
      <c r="A39" s="138"/>
      <c r="B39" s="625"/>
      <c r="C39" s="626"/>
      <c r="D39" s="937"/>
      <c r="E39" s="937"/>
      <c r="F39" s="937"/>
      <c r="G39" s="937"/>
      <c r="H39" s="937"/>
      <c r="I39" s="937"/>
      <c r="J39" s="937"/>
      <c r="K39" s="937"/>
      <c r="L39" s="619"/>
      <c r="M39" s="937"/>
      <c r="N39" s="937"/>
      <c r="O39" s="937"/>
      <c r="P39" s="937"/>
      <c r="Q39" s="937"/>
      <c r="R39" s="619"/>
      <c r="S39" s="604"/>
      <c r="T39" s="937"/>
      <c r="U39" s="937"/>
      <c r="V39" s="937"/>
      <c r="W39" s="604"/>
      <c r="X39" s="937"/>
      <c r="Y39" s="604"/>
      <c r="Z39" s="618"/>
      <c r="AA39" s="604"/>
      <c r="AB39" s="937"/>
      <c r="AC39" s="604"/>
      <c r="AD39" s="937"/>
      <c r="AE39" s="604"/>
      <c r="AF39" s="937"/>
      <c r="AG39" s="937"/>
      <c r="AH39" s="619"/>
      <c r="AI39" s="937"/>
      <c r="AJ39" s="937"/>
      <c r="AK39" s="937"/>
      <c r="AL39" s="937"/>
      <c r="AM39" s="937"/>
      <c r="AN39" s="138"/>
      <c r="AO39" s="144"/>
      <c r="AP39" s="587"/>
      <c r="AQ39" s="144"/>
      <c r="AR39" s="144"/>
      <c r="AS39" s="144"/>
      <c r="AT39" s="145"/>
      <c r="AU39" s="152"/>
      <c r="AV39" s="152"/>
      <c r="AW39" s="152"/>
      <c r="AX39" s="152"/>
      <c r="AY39" s="138"/>
    </row>
    <row r="40" spans="1:51" x14ac:dyDescent="0.2">
      <c r="A40" s="138"/>
      <c r="B40" s="569"/>
      <c r="C40" s="92" t="s">
        <v>163</v>
      </c>
      <c r="D40" s="943"/>
      <c r="E40" s="943"/>
      <c r="F40" s="943"/>
      <c r="G40" s="943"/>
      <c r="H40" s="943"/>
      <c r="I40" s="943"/>
      <c r="J40" s="943"/>
      <c r="K40" s="943"/>
      <c r="L40" s="572"/>
      <c r="M40" s="943"/>
      <c r="N40" s="943"/>
      <c r="O40" s="943"/>
      <c r="P40" s="943"/>
      <c r="Q40" s="943"/>
      <c r="R40" s="572"/>
      <c r="S40" s="943"/>
      <c r="T40" s="943"/>
      <c r="U40" s="943"/>
      <c r="V40" s="943"/>
      <c r="W40" s="943"/>
      <c r="X40" s="943"/>
      <c r="Y40" s="943"/>
      <c r="Z40" s="610"/>
      <c r="AA40" s="943"/>
      <c r="AB40" s="943"/>
      <c r="AC40" s="943"/>
      <c r="AD40" s="943"/>
      <c r="AE40" s="943"/>
      <c r="AF40" s="943"/>
      <c r="AG40" s="943"/>
      <c r="AH40" s="572"/>
      <c r="AI40" s="943"/>
      <c r="AJ40" s="943"/>
      <c r="AK40" s="943"/>
      <c r="AL40" s="943"/>
      <c r="AM40" s="943"/>
      <c r="AN40" s="138"/>
      <c r="AO40" s="144"/>
      <c r="AP40" s="587"/>
      <c r="AQ40" s="156"/>
      <c r="AR40" s="156"/>
      <c r="AS40" s="156"/>
      <c r="AT40" s="153"/>
      <c r="AU40" s="153"/>
      <c r="AV40" s="153"/>
      <c r="AW40" s="153"/>
      <c r="AX40" s="153"/>
      <c r="AY40" s="138"/>
    </row>
    <row r="41" spans="1:51" x14ac:dyDescent="0.2">
      <c r="A41" s="138"/>
      <c r="B41" s="603"/>
      <c r="C41" s="178" t="s">
        <v>253</v>
      </c>
      <c r="D41" s="930"/>
      <c r="E41" s="176"/>
      <c r="F41" s="604"/>
      <c r="G41" s="476"/>
      <c r="H41" s="630"/>
      <c r="I41" s="628"/>
      <c r="J41" s="630"/>
      <c r="K41" s="628"/>
      <c r="L41" s="1013"/>
      <c r="M41" s="168"/>
      <c r="N41" s="475"/>
      <c r="O41" s="168"/>
      <c r="P41" s="604"/>
      <c r="Q41" s="168"/>
      <c r="R41" s="615"/>
      <c r="S41" s="168"/>
      <c r="T41" s="604"/>
      <c r="U41" s="168"/>
      <c r="V41" s="615"/>
      <c r="W41" s="168"/>
      <c r="X41" s="604"/>
      <c r="Y41" s="168"/>
      <c r="Z41" s="623"/>
      <c r="AA41" s="628"/>
      <c r="AB41" s="604"/>
      <c r="AC41" s="168"/>
      <c r="AD41" s="604"/>
      <c r="AE41" s="168"/>
      <c r="AF41" s="631"/>
      <c r="AG41" s="168"/>
      <c r="AH41" s="477"/>
      <c r="AI41" s="476"/>
      <c r="AJ41" s="631"/>
      <c r="AK41" s="168"/>
      <c r="AL41" s="930"/>
      <c r="AM41" s="169"/>
      <c r="AN41" s="138"/>
      <c r="AO41" s="144">
        <f t="shared" ref="AO41:AO46" si="0">COUNT(D41:AM41)</f>
        <v>0</v>
      </c>
      <c r="AP41" s="587" t="str">
        <f t="shared" ref="AP41:AP46" si="1">IF(AO41&lt;3," ",(LARGE(D41:AM41,1)+LARGE(D41:AM41,2)+LARGE(D41:AM41,3))/3)</f>
        <v xml:space="preserve"> </v>
      </c>
      <c r="AQ41" s="568">
        <f>COUNTIF(F41:AM41,"(1)")</f>
        <v>0</v>
      </c>
      <c r="AR41" s="142">
        <f>COUNTIF(F41:AM41,"(2)")</f>
        <v>0</v>
      </c>
      <c r="AS41" s="142">
        <f>COUNTIF(F41:AM41,"(3)")</f>
        <v>0</v>
      </c>
      <c r="AT41" s="567">
        <f t="shared" ref="AT41:AT46" si="2">SUM(AQ41:AS41)</f>
        <v>0</v>
      </c>
      <c r="AU41" s="150">
        <v>12</v>
      </c>
      <c r="AV41" s="148">
        <v>12</v>
      </c>
      <c r="AW41" s="148">
        <v>12</v>
      </c>
      <c r="AX41" s="645" t="e">
        <f t="shared" ref="AX41:AX46" si="3">IF((LARGE(D41:AM41,1))&gt;=570,"16"," ")</f>
        <v>#NUM!</v>
      </c>
      <c r="AY41" s="138"/>
    </row>
    <row r="42" spans="1:51" x14ac:dyDescent="0.2">
      <c r="A42" s="138"/>
      <c r="B42" s="603">
        <v>1</v>
      </c>
      <c r="C42" s="166" t="s">
        <v>302</v>
      </c>
      <c r="D42" s="560">
        <v>504</v>
      </c>
      <c r="E42" s="874" t="s">
        <v>354</v>
      </c>
      <c r="F42" s="930">
        <v>518</v>
      </c>
      <c r="G42" s="169" t="s">
        <v>353</v>
      </c>
      <c r="H42" s="930"/>
      <c r="I42" s="169"/>
      <c r="J42" s="930"/>
      <c r="K42" s="169"/>
      <c r="L42" s="633"/>
      <c r="M42" s="169"/>
      <c r="N42" s="930"/>
      <c r="O42" s="169"/>
      <c r="P42" s="940">
        <v>516</v>
      </c>
      <c r="Q42" s="169" t="s">
        <v>355</v>
      </c>
      <c r="R42" s="606"/>
      <c r="S42" s="169"/>
      <c r="T42" s="936"/>
      <c r="U42" s="927"/>
      <c r="V42" s="936">
        <v>504</v>
      </c>
      <c r="W42" s="176" t="s">
        <v>365</v>
      </c>
      <c r="X42" s="940"/>
      <c r="Y42" s="169"/>
      <c r="Z42" s="620">
        <v>517</v>
      </c>
      <c r="AA42" s="169" t="s">
        <v>380</v>
      </c>
      <c r="AB42" s="940"/>
      <c r="AC42" s="169"/>
      <c r="AD42" s="940"/>
      <c r="AE42" s="931"/>
      <c r="AF42" s="930">
        <v>479</v>
      </c>
      <c r="AG42" s="169" t="s">
        <v>354</v>
      </c>
      <c r="AH42" s="606">
        <v>505</v>
      </c>
      <c r="AI42" s="179" t="s">
        <v>371</v>
      </c>
      <c r="AJ42" s="930">
        <v>504</v>
      </c>
      <c r="AK42" s="169" t="s">
        <v>365</v>
      </c>
      <c r="AL42" s="930"/>
      <c r="AM42" s="931"/>
      <c r="AN42" s="138"/>
      <c r="AO42" s="144">
        <f t="shared" si="0"/>
        <v>8</v>
      </c>
      <c r="AP42" s="587">
        <f t="shared" si="1"/>
        <v>517</v>
      </c>
      <c r="AQ42" s="568">
        <f>COUNTIF(D42:AM42,"(1)")</f>
        <v>0</v>
      </c>
      <c r="AR42" s="142">
        <f>COUNTIF(D42:AM42,"(2)")</f>
        <v>0</v>
      </c>
      <c r="AS42" s="142">
        <f>COUNTIF(D42:AM42,"(3)")</f>
        <v>0</v>
      </c>
      <c r="AT42" s="567">
        <f t="shared" si="2"/>
        <v>0</v>
      </c>
      <c r="AU42" s="171">
        <v>14</v>
      </c>
      <c r="AV42" s="147">
        <v>15</v>
      </c>
      <c r="AW42" s="588" t="str">
        <f>IF((LARGE(D42:AM42,1))&gt;=540,"16"," ")</f>
        <v xml:space="preserve"> </v>
      </c>
      <c r="AX42" s="589" t="str">
        <f t="shared" si="3"/>
        <v xml:space="preserve"> </v>
      </c>
      <c r="AY42" s="138"/>
    </row>
    <row r="43" spans="1:51" x14ac:dyDescent="0.2">
      <c r="A43" s="138"/>
      <c r="B43" s="603">
        <v>2</v>
      </c>
      <c r="C43" s="178" t="s">
        <v>319</v>
      </c>
      <c r="D43" s="930">
        <v>489</v>
      </c>
      <c r="E43" s="169" t="s">
        <v>355</v>
      </c>
      <c r="F43" s="940"/>
      <c r="G43" s="179"/>
      <c r="H43" s="939"/>
      <c r="I43" s="169"/>
      <c r="J43" s="939"/>
      <c r="K43" s="169"/>
      <c r="L43" s="633"/>
      <c r="M43" s="169"/>
      <c r="N43" s="930">
        <v>452</v>
      </c>
      <c r="O43" s="169" t="s">
        <v>370</v>
      </c>
      <c r="P43" s="604"/>
      <c r="Q43" s="931"/>
      <c r="R43" s="615"/>
      <c r="S43" s="169"/>
      <c r="T43" s="604"/>
      <c r="U43" s="931"/>
      <c r="V43" s="604"/>
      <c r="W43" s="169"/>
      <c r="X43" s="604"/>
      <c r="Y43" s="169"/>
      <c r="Z43" s="623"/>
      <c r="AA43" s="169"/>
      <c r="AB43" s="604">
        <v>508</v>
      </c>
      <c r="AC43" s="169" t="s">
        <v>380</v>
      </c>
      <c r="AD43" s="604"/>
      <c r="AE43" s="169"/>
      <c r="AF43" s="930">
        <v>487</v>
      </c>
      <c r="AG43" s="169" t="s">
        <v>355</v>
      </c>
      <c r="AH43" s="615">
        <v>484</v>
      </c>
      <c r="AI43" s="167" t="s">
        <v>391</v>
      </c>
      <c r="AJ43" s="930"/>
      <c r="AK43" s="931"/>
      <c r="AL43" s="930"/>
      <c r="AM43" s="931"/>
      <c r="AN43" s="138"/>
      <c r="AO43" s="144">
        <f t="shared" si="0"/>
        <v>5</v>
      </c>
      <c r="AP43" s="587">
        <f t="shared" si="1"/>
        <v>494.66666666666669</v>
      </c>
      <c r="AQ43" s="568">
        <f>COUNTIF(D43:AM43,"(1)")</f>
        <v>0</v>
      </c>
      <c r="AR43" s="142">
        <f>COUNTIF(D43:AM43,"(2)")</f>
        <v>0</v>
      </c>
      <c r="AS43" s="142">
        <f>COUNTIF(D43:AM43,"(3)")</f>
        <v>0</v>
      </c>
      <c r="AT43" s="567">
        <f t="shared" si="2"/>
        <v>0</v>
      </c>
      <c r="AU43" s="171">
        <v>15</v>
      </c>
      <c r="AV43" s="995" t="str">
        <f>IF((LARGE(D43:AM43,1))&gt;=500,"16"," ")</f>
        <v>16</v>
      </c>
      <c r="AW43" s="588" t="str">
        <f>IF((LARGE(D43:AM43,1))&gt;=540,"16"," ")</f>
        <v xml:space="preserve"> </v>
      </c>
      <c r="AX43" s="645" t="str">
        <f t="shared" si="3"/>
        <v xml:space="preserve"> </v>
      </c>
      <c r="AY43" s="138"/>
    </row>
    <row r="44" spans="1:51" x14ac:dyDescent="0.2">
      <c r="A44" s="138"/>
      <c r="B44" s="603">
        <v>3</v>
      </c>
      <c r="C44" s="178" t="s">
        <v>310</v>
      </c>
      <c r="D44" s="930"/>
      <c r="E44" s="931"/>
      <c r="F44" s="940"/>
      <c r="G44" s="179"/>
      <c r="H44" s="939"/>
      <c r="I44" s="169"/>
      <c r="J44" s="939"/>
      <c r="K44" s="169"/>
      <c r="L44" s="633"/>
      <c r="M44" s="169"/>
      <c r="N44" s="930">
        <v>508</v>
      </c>
      <c r="O44" s="169" t="s">
        <v>355</v>
      </c>
      <c r="P44" s="604"/>
      <c r="Q44" s="931"/>
      <c r="R44" s="615"/>
      <c r="S44" s="169"/>
      <c r="T44" s="604"/>
      <c r="U44" s="931"/>
      <c r="V44" s="604"/>
      <c r="W44" s="169"/>
      <c r="X44" s="604"/>
      <c r="Y44" s="169"/>
      <c r="Z44" s="623"/>
      <c r="AA44" s="169"/>
      <c r="AB44" s="604">
        <v>508</v>
      </c>
      <c r="AC44" s="169" t="s">
        <v>369</v>
      </c>
      <c r="AD44" s="604"/>
      <c r="AE44" s="169"/>
      <c r="AF44" s="930"/>
      <c r="AG44" s="931"/>
      <c r="AH44" s="615"/>
      <c r="AI44" s="167"/>
      <c r="AJ44" s="930"/>
      <c r="AK44" s="931"/>
      <c r="AL44" s="930"/>
      <c r="AM44" s="931"/>
      <c r="AN44" s="138"/>
      <c r="AO44" s="144">
        <f t="shared" si="0"/>
        <v>2</v>
      </c>
      <c r="AP44" s="587" t="str">
        <f t="shared" si="1"/>
        <v xml:space="preserve"> </v>
      </c>
      <c r="AQ44" s="568">
        <f>COUNTIF(D44:AM44,"(1)")</f>
        <v>0</v>
      </c>
      <c r="AR44" s="142">
        <f>COUNTIF(D44:AM44,"(2)")</f>
        <v>0</v>
      </c>
      <c r="AS44" s="142">
        <f>COUNTIF(D44:AM44,"(3)")</f>
        <v>0</v>
      </c>
      <c r="AT44" s="567">
        <f t="shared" si="2"/>
        <v>0</v>
      </c>
      <c r="AU44" s="171">
        <v>14</v>
      </c>
      <c r="AV44" s="995" t="str">
        <f>IF((LARGE(D44:AM44,1))&gt;=500,"16"," ")</f>
        <v>16</v>
      </c>
      <c r="AW44" s="588" t="str">
        <f>IF((LARGE(D44:AM44,1))&gt;=540,"16"," ")</f>
        <v xml:space="preserve"> </v>
      </c>
      <c r="AX44" s="645" t="str">
        <f t="shared" si="3"/>
        <v xml:space="preserve"> </v>
      </c>
      <c r="AY44" s="138"/>
    </row>
    <row r="45" spans="1:51" x14ac:dyDescent="0.2">
      <c r="A45" s="138"/>
      <c r="B45" s="603">
        <v>4</v>
      </c>
      <c r="C45" s="178" t="s">
        <v>311</v>
      </c>
      <c r="D45" s="930"/>
      <c r="E45" s="931"/>
      <c r="F45" s="940"/>
      <c r="G45" s="179"/>
      <c r="H45" s="939">
        <v>466</v>
      </c>
      <c r="I45" s="169" t="s">
        <v>362</v>
      </c>
      <c r="J45" s="939"/>
      <c r="K45" s="169"/>
      <c r="L45" s="633"/>
      <c r="M45" s="169"/>
      <c r="N45" s="930">
        <v>474</v>
      </c>
      <c r="O45" s="169" t="s">
        <v>369</v>
      </c>
      <c r="P45" s="604"/>
      <c r="Q45" s="931"/>
      <c r="R45" s="615"/>
      <c r="S45" s="169"/>
      <c r="T45" s="604"/>
      <c r="U45" s="931"/>
      <c r="V45" s="604"/>
      <c r="W45" s="169"/>
      <c r="X45" s="604"/>
      <c r="Y45" s="169"/>
      <c r="Z45" s="623"/>
      <c r="AA45" s="169"/>
      <c r="AB45" s="604">
        <v>396</v>
      </c>
      <c r="AC45" s="169" t="s">
        <v>366</v>
      </c>
      <c r="AD45" s="604">
        <v>390</v>
      </c>
      <c r="AE45" s="169" t="s">
        <v>368</v>
      </c>
      <c r="AF45" s="930">
        <v>460</v>
      </c>
      <c r="AG45" s="169" t="s">
        <v>354</v>
      </c>
      <c r="AH45" s="615"/>
      <c r="AI45" s="167"/>
      <c r="AJ45" s="930"/>
      <c r="AK45" s="931"/>
      <c r="AL45" s="930"/>
      <c r="AM45" s="931"/>
      <c r="AN45" s="138"/>
      <c r="AO45" s="144">
        <f t="shared" si="0"/>
        <v>5</v>
      </c>
      <c r="AP45" s="587">
        <f t="shared" si="1"/>
        <v>466.66666666666669</v>
      </c>
      <c r="AQ45" s="568">
        <f>COUNTIF(D45:AM45,"(1)")</f>
        <v>0</v>
      </c>
      <c r="AR45" s="142">
        <f>COUNTIF(D45:AM45,"(2)")</f>
        <v>0</v>
      </c>
      <c r="AS45" s="142">
        <f>COUNTIF(D45:AM45,"(3)")</f>
        <v>0</v>
      </c>
      <c r="AT45" s="567">
        <f t="shared" ref="AT45" si="4">SUM(AQ45:AS45)</f>
        <v>0</v>
      </c>
      <c r="AU45" s="996" t="str">
        <f>IF((LARGE(D45:AM45,1))&gt;=450,"16"," ")</f>
        <v>16</v>
      </c>
      <c r="AV45" s="589" t="str">
        <f>IF((LARGE(D45:AM45,1))&gt;=500,"16"," ")</f>
        <v xml:space="preserve"> </v>
      </c>
      <c r="AW45" s="588" t="str">
        <f>IF((LARGE(D45:AM45,1))&gt;=540,"16"," ")</f>
        <v xml:space="preserve"> </v>
      </c>
      <c r="AX45" s="645" t="str">
        <f t="shared" si="3"/>
        <v xml:space="preserve"> </v>
      </c>
      <c r="AY45" s="138"/>
    </row>
    <row r="46" spans="1:51" x14ac:dyDescent="0.2">
      <c r="A46" s="138"/>
      <c r="B46" s="592"/>
      <c r="C46" s="474" t="s">
        <v>265</v>
      </c>
      <c r="D46" s="928"/>
      <c r="E46" s="942"/>
      <c r="F46" s="943"/>
      <c r="G46" s="943"/>
      <c r="H46" s="941"/>
      <c r="I46" s="942"/>
      <c r="J46" s="941"/>
      <c r="K46" s="942"/>
      <c r="L46" s="637"/>
      <c r="M46" s="942"/>
      <c r="N46" s="941"/>
      <c r="O46" s="942"/>
      <c r="P46" s="943"/>
      <c r="Q46" s="942"/>
      <c r="R46" s="572"/>
      <c r="S46" s="942"/>
      <c r="T46" s="943"/>
      <c r="U46" s="170"/>
      <c r="V46" s="943"/>
      <c r="W46" s="170"/>
      <c r="X46" s="943"/>
      <c r="Y46" s="942"/>
      <c r="Z46" s="610"/>
      <c r="AA46" s="942"/>
      <c r="AB46" s="943"/>
      <c r="AC46" s="170"/>
      <c r="AD46" s="943"/>
      <c r="AE46" s="942"/>
      <c r="AF46" s="632"/>
      <c r="AG46" s="170"/>
      <c r="AH46" s="572"/>
      <c r="AI46" s="943"/>
      <c r="AJ46" s="632"/>
      <c r="AK46" s="942"/>
      <c r="AL46" s="941"/>
      <c r="AM46" s="942"/>
      <c r="AN46" s="138"/>
      <c r="AO46" s="144">
        <f t="shared" si="0"/>
        <v>0</v>
      </c>
      <c r="AP46" s="587" t="str">
        <f t="shared" si="1"/>
        <v xml:space="preserve"> </v>
      </c>
      <c r="AQ46" s="568">
        <f>COUNTIF(D46:AM46,"(1)")</f>
        <v>0</v>
      </c>
      <c r="AR46" s="142">
        <f>COUNTIF(D46:AM46,"(2)")</f>
        <v>0</v>
      </c>
      <c r="AS46" s="142">
        <f>COUNTIF(D46:AM46,"(3)")</f>
        <v>0</v>
      </c>
      <c r="AT46" s="567">
        <f t="shared" si="2"/>
        <v>0</v>
      </c>
      <c r="AU46" s="171">
        <v>13</v>
      </c>
      <c r="AV46" s="589" t="e">
        <f>IF((LARGE(D46:AM46,1))&gt;=500,"16"," ")</f>
        <v>#NUM!</v>
      </c>
      <c r="AW46" s="645" t="e">
        <f>IF((LARGE(D46:AM46,1))&gt;=540,"16"," ")</f>
        <v>#NUM!</v>
      </c>
      <c r="AX46" s="645" t="e">
        <f t="shared" si="3"/>
        <v>#NUM!</v>
      </c>
      <c r="AY46" s="138"/>
    </row>
    <row r="47" spans="1:51" x14ac:dyDescent="0.2">
      <c r="A47" s="138"/>
      <c r="B47" s="559"/>
      <c r="C47" s="138"/>
      <c r="D47" s="604"/>
      <c r="E47" s="604"/>
      <c r="F47" s="604"/>
      <c r="G47" s="604"/>
      <c r="H47" s="604"/>
      <c r="I47" s="604"/>
      <c r="J47" s="604"/>
      <c r="K47" s="604"/>
      <c r="L47" s="615"/>
      <c r="M47" s="604"/>
      <c r="N47" s="604"/>
      <c r="O47" s="604"/>
      <c r="P47" s="604"/>
      <c r="Q47" s="604"/>
      <c r="R47" s="615"/>
      <c r="S47" s="604"/>
      <c r="T47" s="604"/>
      <c r="U47" s="604"/>
      <c r="V47" s="604"/>
      <c r="W47" s="604"/>
      <c r="X47" s="604"/>
      <c r="Y47" s="604"/>
      <c r="Z47" s="623"/>
      <c r="AA47" s="604"/>
      <c r="AB47" s="604"/>
      <c r="AC47" s="604"/>
      <c r="AD47" s="604"/>
      <c r="AE47" s="604"/>
      <c r="AF47" s="623"/>
      <c r="AG47" s="604"/>
      <c r="AH47" s="615"/>
      <c r="AI47" s="604"/>
      <c r="AJ47" s="604"/>
      <c r="AK47" s="604"/>
      <c r="AL47" s="604"/>
      <c r="AM47" s="604"/>
      <c r="AN47" s="138"/>
      <c r="AO47" s="144"/>
      <c r="AP47" s="587"/>
      <c r="AQ47" s="144"/>
      <c r="AR47" s="144"/>
      <c r="AS47" s="144"/>
      <c r="AT47" s="145"/>
      <c r="AU47" s="152"/>
      <c r="AV47" s="152"/>
      <c r="AW47" s="152"/>
      <c r="AX47" s="152"/>
      <c r="AY47" s="138"/>
    </row>
    <row r="48" spans="1:51" x14ac:dyDescent="0.2">
      <c r="A48" s="138"/>
      <c r="B48" s="569"/>
      <c r="C48" s="92" t="s">
        <v>305</v>
      </c>
      <c r="D48" s="943"/>
      <c r="E48" s="943"/>
      <c r="F48" s="943"/>
      <c r="G48" s="943"/>
      <c r="H48" s="943"/>
      <c r="I48" s="943"/>
      <c r="J48" s="943"/>
      <c r="K48" s="943"/>
      <c r="L48" s="572"/>
      <c r="M48" s="943"/>
      <c r="N48" s="943"/>
      <c r="O48" s="943"/>
      <c r="P48" s="943"/>
      <c r="Q48" s="943"/>
      <c r="R48" s="572"/>
      <c r="S48" s="943"/>
      <c r="T48" s="943"/>
      <c r="U48" s="943"/>
      <c r="V48" s="943"/>
      <c r="W48" s="943"/>
      <c r="X48" s="943"/>
      <c r="Y48" s="943"/>
      <c r="Z48" s="610"/>
      <c r="AA48" s="943"/>
      <c r="AB48" s="943"/>
      <c r="AC48" s="943"/>
      <c r="AD48" s="943"/>
      <c r="AE48" s="943"/>
      <c r="AF48" s="943"/>
      <c r="AG48" s="943"/>
      <c r="AH48" s="572"/>
      <c r="AI48" s="943"/>
      <c r="AJ48" s="943"/>
      <c r="AK48" s="943"/>
      <c r="AL48" s="943"/>
      <c r="AM48" s="943"/>
      <c r="AN48" s="138"/>
      <c r="AO48" s="144"/>
      <c r="AP48" s="587"/>
      <c r="AQ48" s="156"/>
      <c r="AR48" s="156"/>
      <c r="AS48" s="156"/>
      <c r="AT48" s="153"/>
      <c r="AU48" s="156"/>
      <c r="AV48" s="153"/>
      <c r="AW48" s="153"/>
      <c r="AX48" s="153"/>
      <c r="AY48" s="138"/>
    </row>
    <row r="49" spans="1:51" x14ac:dyDescent="0.2">
      <c r="A49" s="138"/>
      <c r="B49" s="603"/>
      <c r="C49" s="166" t="s">
        <v>135</v>
      </c>
      <c r="D49" s="930"/>
      <c r="E49" s="931"/>
      <c r="F49" s="940"/>
      <c r="G49" s="169"/>
      <c r="H49" s="939"/>
      <c r="I49" s="169"/>
      <c r="J49" s="939"/>
      <c r="K49" s="169"/>
      <c r="L49" s="633"/>
      <c r="M49" s="931"/>
      <c r="N49" s="930"/>
      <c r="O49" s="931"/>
      <c r="P49" s="604"/>
      <c r="Q49" s="931"/>
      <c r="R49" s="615"/>
      <c r="S49" s="169"/>
      <c r="T49" s="604"/>
      <c r="U49" s="931"/>
      <c r="V49" s="604"/>
      <c r="W49" s="931"/>
      <c r="X49" s="604"/>
      <c r="Y49" s="931"/>
      <c r="Z49" s="623"/>
      <c r="AA49" s="931"/>
      <c r="AB49" s="604"/>
      <c r="AC49" s="931"/>
      <c r="AD49" s="604"/>
      <c r="AE49" s="169"/>
      <c r="AF49" s="930"/>
      <c r="AG49" s="169"/>
      <c r="AH49" s="633"/>
      <c r="AI49" s="931"/>
      <c r="AJ49" s="604"/>
      <c r="AK49" s="931"/>
      <c r="AL49" s="939"/>
      <c r="AM49" s="169"/>
      <c r="AN49" s="138"/>
      <c r="AO49" s="144">
        <f>COUNT(D49:AM49)</f>
        <v>0</v>
      </c>
      <c r="AP49" s="587" t="str">
        <f>IF(AO49&lt;3," ",(LARGE(D49:AM49,1)+LARGE(D49:AM49,2)+LARGE(D49:AM49,3))/3)</f>
        <v xml:space="preserve"> </v>
      </c>
      <c r="AQ49" s="568">
        <f>COUNTIF(D49:AM49,"(1)")</f>
        <v>0</v>
      </c>
      <c r="AR49" s="142">
        <f>COUNTIF(D49:AM49,"(2)")</f>
        <v>0</v>
      </c>
      <c r="AS49" s="142">
        <f>COUNTIF(D49:AM49,"(3)")</f>
        <v>0</v>
      </c>
      <c r="AT49" s="153">
        <f>SUM(AQ49:AS49)</f>
        <v>0</v>
      </c>
      <c r="AU49" s="154" t="s">
        <v>220</v>
      </c>
      <c r="AV49" s="154" t="s">
        <v>220</v>
      </c>
      <c r="AW49" s="588" t="e">
        <f>IF((LARGE(D49:AM49,1))&gt;=540,"16"," ")</f>
        <v>#NUM!</v>
      </c>
      <c r="AX49" s="588" t="e">
        <f>IF((LARGE(D49:AM49,1))&gt;=570,"16"," ")</f>
        <v>#NUM!</v>
      </c>
      <c r="AY49" s="138"/>
    </row>
    <row r="50" spans="1:51" x14ac:dyDescent="0.2">
      <c r="A50" s="138"/>
      <c r="B50" s="603"/>
      <c r="C50" s="166" t="s">
        <v>22</v>
      </c>
      <c r="D50" s="930"/>
      <c r="E50" s="931"/>
      <c r="F50" s="940"/>
      <c r="G50" s="169"/>
      <c r="H50" s="939"/>
      <c r="I50" s="169"/>
      <c r="J50" s="939"/>
      <c r="K50" s="169"/>
      <c r="L50" s="633"/>
      <c r="M50" s="931"/>
      <c r="N50" s="930"/>
      <c r="O50" s="931"/>
      <c r="P50" s="604"/>
      <c r="Q50" s="169"/>
      <c r="R50" s="615"/>
      <c r="S50" s="169"/>
      <c r="T50" s="604"/>
      <c r="U50" s="931"/>
      <c r="V50" s="604"/>
      <c r="W50" s="931"/>
      <c r="X50" s="604"/>
      <c r="Y50" s="931"/>
      <c r="Z50" s="623"/>
      <c r="AA50" s="931"/>
      <c r="AB50" s="604"/>
      <c r="AC50" s="931"/>
      <c r="AD50" s="604"/>
      <c r="AE50" s="169"/>
      <c r="AF50" s="930"/>
      <c r="AG50" s="169"/>
      <c r="AH50" s="633"/>
      <c r="AI50" s="931"/>
      <c r="AJ50" s="604"/>
      <c r="AK50" s="931"/>
      <c r="AL50" s="939"/>
      <c r="AM50" s="169"/>
      <c r="AN50" s="138"/>
      <c r="AO50" s="144">
        <f>COUNT(D50:AM50)</f>
        <v>0</v>
      </c>
      <c r="AP50" s="587" t="str">
        <f>IF(AO50&lt;3," ",(LARGE(D50:AM50,1)+LARGE(D50:AM50,2)+LARGE(D50:AM50,3))/3)</f>
        <v xml:space="preserve"> </v>
      </c>
      <c r="AQ50" s="568">
        <f>COUNTIF(D50:AM50,"(1)")</f>
        <v>0</v>
      </c>
      <c r="AR50" s="142">
        <f>COUNTIF(D50:AM50,"(2)")</f>
        <v>0</v>
      </c>
      <c r="AS50" s="142">
        <f>COUNTIF(D50:AM50,"(3)")</f>
        <v>0</v>
      </c>
      <c r="AT50" s="153">
        <f>SUM(AQ50:AS50)</f>
        <v>0</v>
      </c>
      <c r="AU50" s="154" t="s">
        <v>220</v>
      </c>
      <c r="AV50" s="154" t="s">
        <v>220</v>
      </c>
      <c r="AW50" s="588" t="e">
        <f>IF((LARGE(D50:AM50,1))&gt;=540,"16"," ")</f>
        <v>#NUM!</v>
      </c>
      <c r="AX50" s="588" t="e">
        <f>IF((LARGE(D50:AM50,1))&gt;=570,"16"," ")</f>
        <v>#NUM!</v>
      </c>
      <c r="AY50" s="138"/>
    </row>
    <row r="51" spans="1:51" x14ac:dyDescent="0.2">
      <c r="A51" s="138"/>
      <c r="B51" s="603">
        <v>1</v>
      </c>
      <c r="C51" s="166" t="s">
        <v>26</v>
      </c>
      <c r="D51" s="941"/>
      <c r="E51" s="942"/>
      <c r="F51" s="940">
        <v>378</v>
      </c>
      <c r="G51" s="984" t="s">
        <v>357</v>
      </c>
      <c r="H51" s="939"/>
      <c r="I51" s="169"/>
      <c r="J51" s="939"/>
      <c r="K51" s="169"/>
      <c r="L51" s="633"/>
      <c r="M51" s="931"/>
      <c r="N51" s="930"/>
      <c r="O51" s="931"/>
      <c r="P51" s="604"/>
      <c r="Q51" s="169"/>
      <c r="R51" s="615"/>
      <c r="S51" s="169"/>
      <c r="T51" s="604"/>
      <c r="U51" s="169"/>
      <c r="V51" s="604"/>
      <c r="W51" s="169"/>
      <c r="X51" s="604"/>
      <c r="Y51" s="169"/>
      <c r="Z51" s="623">
        <v>367</v>
      </c>
      <c r="AA51" s="979" t="s">
        <v>358</v>
      </c>
      <c r="AB51" s="604"/>
      <c r="AC51" s="169"/>
      <c r="AD51" s="604"/>
      <c r="AE51" s="169"/>
      <c r="AF51" s="930">
        <v>365</v>
      </c>
      <c r="AG51" s="1024" t="s">
        <v>357</v>
      </c>
      <c r="AH51" s="633">
        <v>421</v>
      </c>
      <c r="AI51" s="169" t="s">
        <v>380</v>
      </c>
      <c r="AJ51" s="604"/>
      <c r="AK51" s="931"/>
      <c r="AL51" s="939"/>
      <c r="AM51" s="169"/>
      <c r="AN51" s="138"/>
      <c r="AO51" s="144">
        <f>COUNT(D51:AM51)</f>
        <v>4</v>
      </c>
      <c r="AP51" s="587">
        <f>IF(AO51&lt;3," ",(LARGE(D51:AM51,1)+LARGE(D51:AM51,2)+LARGE(D51:AM51,3))/3)</f>
        <v>388.66666666666669</v>
      </c>
      <c r="AQ51" s="568">
        <f>COUNTIF(D51:AM51,"(1)")</f>
        <v>0</v>
      </c>
      <c r="AR51" s="142">
        <f>COUNTIF(D51:AM51,"(2)")</f>
        <v>1</v>
      </c>
      <c r="AS51" s="142">
        <f>COUNTIF(D51:AM51,"(3)")</f>
        <v>2</v>
      </c>
      <c r="AT51" s="153">
        <f>SUM(AQ51:AS51)</f>
        <v>3</v>
      </c>
      <c r="AU51" s="154" t="s">
        <v>220</v>
      </c>
      <c r="AV51" s="588" t="str">
        <f>IF((LARGE(D51:AM51,1))&gt;=500,"16"," ")</f>
        <v xml:space="preserve"> </v>
      </c>
      <c r="AW51" s="588" t="str">
        <f>IF((LARGE(D51:AM51,1))&gt;=540,"16"," ")</f>
        <v xml:space="preserve"> </v>
      </c>
      <c r="AX51" s="588" t="str">
        <f>IF((LARGE(D51:AM51,1))&gt;=570,"16"," ")</f>
        <v xml:space="preserve"> </v>
      </c>
      <c r="AY51" s="138"/>
    </row>
    <row r="52" spans="1:51" x14ac:dyDescent="0.2">
      <c r="A52" s="138"/>
      <c r="B52" s="625"/>
      <c r="C52" s="626"/>
      <c r="D52" s="940"/>
      <c r="E52" s="940"/>
      <c r="F52" s="937"/>
      <c r="G52" s="937"/>
      <c r="H52" s="937"/>
      <c r="I52" s="937"/>
      <c r="J52" s="937"/>
      <c r="K52" s="937"/>
      <c r="L52" s="619"/>
      <c r="M52" s="937"/>
      <c r="N52" s="937"/>
      <c r="O52" s="937"/>
      <c r="P52" s="937"/>
      <c r="Q52" s="937"/>
      <c r="R52" s="619"/>
      <c r="S52" s="937"/>
      <c r="T52" s="937"/>
      <c r="U52" s="937"/>
      <c r="V52" s="937"/>
      <c r="W52" s="937"/>
      <c r="X52" s="937"/>
      <c r="Y52" s="937"/>
      <c r="Z52" s="618"/>
      <c r="AA52" s="937"/>
      <c r="AB52" s="937"/>
      <c r="AC52" s="937"/>
      <c r="AD52" s="937"/>
      <c r="AE52" s="937"/>
      <c r="AF52" s="937"/>
      <c r="AG52" s="937"/>
      <c r="AH52" s="619"/>
      <c r="AI52" s="937"/>
      <c r="AJ52" s="937"/>
      <c r="AK52" s="937"/>
      <c r="AL52" s="937"/>
      <c r="AM52" s="937"/>
      <c r="AN52" s="138"/>
      <c r="AO52" s="144"/>
      <c r="AP52" s="587"/>
      <c r="AQ52" s="144"/>
      <c r="AR52" s="144"/>
      <c r="AS52" s="144"/>
      <c r="AT52" s="145"/>
      <c r="AU52" s="145"/>
      <c r="AV52" s="145"/>
      <c r="AW52" s="152"/>
      <c r="AX52" s="152"/>
      <c r="AY52" s="138"/>
    </row>
    <row r="53" spans="1:51" x14ac:dyDescent="0.2">
      <c r="A53" s="138"/>
      <c r="B53" s="569"/>
      <c r="C53" s="92" t="s">
        <v>330</v>
      </c>
      <c r="D53" s="570"/>
      <c r="E53" s="570"/>
      <c r="F53" s="570"/>
      <c r="G53" s="570"/>
      <c r="H53" s="570"/>
      <c r="I53" s="570"/>
      <c r="J53" s="570"/>
      <c r="K53" s="570"/>
      <c r="L53" s="656"/>
      <c r="M53" s="570"/>
      <c r="N53" s="570"/>
      <c r="O53" s="570"/>
      <c r="P53" s="570"/>
      <c r="Q53" s="570"/>
      <c r="R53" s="656"/>
      <c r="S53" s="570"/>
      <c r="T53" s="570"/>
      <c r="U53" s="570"/>
      <c r="V53" s="570"/>
      <c r="W53" s="570"/>
      <c r="X53" s="570"/>
      <c r="Y53" s="570"/>
      <c r="Z53" s="571"/>
      <c r="AA53" s="570"/>
      <c r="AB53" s="570"/>
      <c r="AC53" s="570"/>
      <c r="AD53" s="570"/>
      <c r="AE53" s="570"/>
      <c r="AF53" s="943"/>
      <c r="AG53" s="943"/>
      <c r="AH53" s="572"/>
      <c r="AI53" s="943"/>
      <c r="AJ53" s="570"/>
      <c r="AK53" s="943"/>
      <c r="AL53" s="573"/>
      <c r="AM53" s="573"/>
      <c r="AN53" s="138"/>
      <c r="AO53" s="144"/>
      <c r="AP53" s="587"/>
      <c r="AQ53" s="156"/>
      <c r="AR53" s="156"/>
      <c r="AS53" s="156"/>
      <c r="AT53" s="153"/>
      <c r="AU53" s="156"/>
      <c r="AV53" s="156"/>
      <c r="AW53" s="156"/>
      <c r="AX53" s="156"/>
      <c r="AY53" s="138"/>
    </row>
    <row r="54" spans="1:51" x14ac:dyDescent="0.2">
      <c r="A54" s="138"/>
      <c r="B54" s="603">
        <v>1</v>
      </c>
      <c r="C54" s="166" t="s">
        <v>320</v>
      </c>
      <c r="D54" s="926"/>
      <c r="E54" s="927"/>
      <c r="F54" s="934"/>
      <c r="G54" s="935"/>
      <c r="H54" s="934"/>
      <c r="I54" s="612"/>
      <c r="J54" s="936"/>
      <c r="K54" s="833"/>
      <c r="L54" s="636"/>
      <c r="M54" s="612"/>
      <c r="N54" s="934"/>
      <c r="O54" s="612"/>
      <c r="P54" s="936"/>
      <c r="Q54" s="176"/>
      <c r="R54" s="658"/>
      <c r="S54" s="927"/>
      <c r="T54" s="936"/>
      <c r="U54" s="927"/>
      <c r="V54" s="936"/>
      <c r="W54" s="927"/>
      <c r="X54" s="936"/>
      <c r="Y54" s="176"/>
      <c r="Z54" s="616"/>
      <c r="AA54" s="176"/>
      <c r="AB54" s="936"/>
      <c r="AC54" s="927"/>
      <c r="AD54" s="936">
        <v>502</v>
      </c>
      <c r="AE54" s="1029" t="s">
        <v>357</v>
      </c>
      <c r="AF54" s="932"/>
      <c r="AG54" s="933"/>
      <c r="AH54" s="606"/>
      <c r="AI54" s="940"/>
      <c r="AJ54" s="926"/>
      <c r="AK54" s="931"/>
      <c r="AL54" s="585"/>
      <c r="AM54" s="248"/>
      <c r="AN54" s="138"/>
      <c r="AO54" s="144">
        <f>COUNT(D54:AM54)</f>
        <v>1</v>
      </c>
      <c r="AP54" s="587" t="str">
        <f>IF(AO54&lt;3," ",(LARGE(D54:AM54,1)+LARGE(D54:AM54,2)+LARGE(D54:AM54,3))/3)</f>
        <v xml:space="preserve"> </v>
      </c>
      <c r="AQ54" s="568">
        <f>COUNTIF(D54:AM54,"(1)")</f>
        <v>0</v>
      </c>
      <c r="AR54" s="142">
        <f>COUNTIF(D54:AM54,"(2)")</f>
        <v>0</v>
      </c>
      <c r="AS54" s="142">
        <f>COUNTIF(D54:AM54,"(3)")</f>
        <v>1</v>
      </c>
      <c r="AT54" s="567">
        <f>SUM(AQ54:AS54)</f>
        <v>1</v>
      </c>
      <c r="AU54" s="146" t="str">
        <f>IF((LARGE(D54:AM54,1))&gt;=450,"16"," ")</f>
        <v>16</v>
      </c>
      <c r="AV54" s="148" t="str">
        <f>IF((LARGE(D54:AM54,1))&gt;=500,"16"," ")</f>
        <v>16</v>
      </c>
      <c r="AW54" s="645" t="str">
        <f>IF((LARGE(D54:AM54,1))&gt;=540,"16"," ")</f>
        <v xml:space="preserve"> </v>
      </c>
      <c r="AX54" s="645" t="str">
        <f>IF((LARGE(D54:AM54,1))&gt;=570,"16"," ")</f>
        <v xml:space="preserve"> </v>
      </c>
      <c r="AY54" s="138"/>
    </row>
    <row r="55" spans="1:51" x14ac:dyDescent="0.2">
      <c r="A55" s="138"/>
      <c r="B55" s="592"/>
      <c r="C55" s="165"/>
      <c r="D55" s="570"/>
      <c r="E55" s="570"/>
      <c r="F55" s="941"/>
      <c r="G55" s="170"/>
      <c r="H55" s="621"/>
      <c r="I55" s="170"/>
      <c r="J55" s="621"/>
      <c r="K55" s="170"/>
      <c r="L55" s="637"/>
      <c r="M55" s="942"/>
      <c r="N55" s="941"/>
      <c r="O55" s="942"/>
      <c r="P55" s="943"/>
      <c r="Q55" s="170"/>
      <c r="R55" s="572"/>
      <c r="S55" s="170"/>
      <c r="T55" s="943"/>
      <c r="U55" s="170"/>
      <c r="V55" s="943"/>
      <c r="W55" s="170"/>
      <c r="X55" s="943"/>
      <c r="Y55" s="170"/>
      <c r="Z55" s="610"/>
      <c r="AA55" s="942"/>
      <c r="AB55" s="943"/>
      <c r="AC55" s="170"/>
      <c r="AD55" s="943"/>
      <c r="AE55" s="170"/>
      <c r="AF55" s="943"/>
      <c r="AG55" s="942"/>
      <c r="AH55" s="572"/>
      <c r="AI55" s="943"/>
      <c r="AJ55" s="941"/>
      <c r="AK55" s="170"/>
      <c r="AL55" s="941"/>
      <c r="AM55" s="942"/>
      <c r="AN55" s="138"/>
      <c r="AO55" s="144">
        <f>COUNT(D55:AM55)</f>
        <v>0</v>
      </c>
      <c r="AP55" s="587" t="str">
        <f>IF(AO55&lt;3," ",(LARGE(D55:AM55,1)+LARGE(D55:AM55,2)+LARGE(D55:AM55,3))/3)</f>
        <v xml:space="preserve"> </v>
      </c>
      <c r="AQ55" s="568">
        <f>COUNTIF(D55:AM55,"(1)")</f>
        <v>0</v>
      </c>
      <c r="AR55" s="142">
        <f>COUNTIF(D55:AM55,"(2)")</f>
        <v>0</v>
      </c>
      <c r="AS55" s="142">
        <f>COUNTIF(D55:AM55,"(3)")</f>
        <v>0</v>
      </c>
      <c r="AT55" s="567">
        <f>SUM(AQ55:AS55)</f>
        <v>0</v>
      </c>
      <c r="AU55" s="647" t="e">
        <f>IF((LARGE(D55:AM55,1))&gt;=450,"16"," ")</f>
        <v>#NUM!</v>
      </c>
      <c r="AV55" s="589" t="e">
        <f>IF((LARGE(D55:AM55,1))&gt;=500,"16"," ")</f>
        <v>#NUM!</v>
      </c>
      <c r="AW55" s="588" t="e">
        <f>IF((LARGE(D55:AM55,1))&gt;=540,"16"," ")</f>
        <v>#NUM!</v>
      </c>
      <c r="AX55" s="645" t="e">
        <f>IF((LARGE(D55:AM55,1))&gt;=570,"16"," ")</f>
        <v>#NUM!</v>
      </c>
      <c r="AY55" s="138"/>
    </row>
    <row r="56" spans="1:51" x14ac:dyDescent="0.2">
      <c r="A56" s="138"/>
      <c r="B56" s="559"/>
      <c r="C56" s="626"/>
      <c r="D56" s="937"/>
      <c r="E56" s="937"/>
      <c r="F56" s="604"/>
      <c r="G56" s="604"/>
      <c r="H56" s="604"/>
      <c r="I56" s="604"/>
      <c r="J56" s="604"/>
      <c r="K56" s="604"/>
      <c r="L56" s="615"/>
      <c r="M56" s="604"/>
      <c r="N56" s="604"/>
      <c r="O56" s="604"/>
      <c r="P56" s="604"/>
      <c r="Q56" s="604"/>
      <c r="R56" s="615"/>
      <c r="S56" s="604"/>
      <c r="T56" s="604"/>
      <c r="U56" s="604"/>
      <c r="V56" s="604"/>
      <c r="W56" s="604"/>
      <c r="X56" s="604"/>
      <c r="Y56" s="604"/>
      <c r="Z56" s="623"/>
      <c r="AA56" s="604"/>
      <c r="AB56" s="604"/>
      <c r="AC56" s="604"/>
      <c r="AD56" s="604"/>
      <c r="AE56" s="604"/>
      <c r="AF56" s="604"/>
      <c r="AG56" s="604"/>
      <c r="AH56" s="615"/>
      <c r="AI56" s="604"/>
      <c r="AJ56" s="604"/>
      <c r="AK56" s="604"/>
      <c r="AL56" s="604"/>
      <c r="AM56" s="604"/>
      <c r="AN56" s="138"/>
      <c r="AO56" s="144"/>
      <c r="AP56" s="587"/>
      <c r="AQ56" s="144"/>
      <c r="AR56" s="144"/>
      <c r="AS56" s="144"/>
      <c r="AT56" s="145"/>
      <c r="AU56" s="145"/>
      <c r="AV56" s="145"/>
      <c r="AW56" s="145"/>
      <c r="AX56" s="152"/>
      <c r="AY56" s="138"/>
    </row>
    <row r="57" spans="1:51" x14ac:dyDescent="0.2">
      <c r="A57" s="138"/>
      <c r="B57" s="569"/>
      <c r="C57" s="92" t="s">
        <v>21</v>
      </c>
      <c r="D57" s="943"/>
      <c r="E57" s="943"/>
      <c r="F57" s="943"/>
      <c r="G57" s="943"/>
      <c r="H57" s="943"/>
      <c r="I57" s="943"/>
      <c r="J57" s="943"/>
      <c r="K57" s="943"/>
      <c r="L57" s="572"/>
      <c r="M57" s="943"/>
      <c r="N57" s="943"/>
      <c r="O57" s="943"/>
      <c r="P57" s="943"/>
      <c r="Q57" s="943"/>
      <c r="R57" s="572"/>
      <c r="S57" s="943"/>
      <c r="T57" s="943"/>
      <c r="U57" s="943"/>
      <c r="V57" s="943"/>
      <c r="W57" s="943"/>
      <c r="X57" s="943"/>
      <c r="Y57" s="943"/>
      <c r="Z57" s="610"/>
      <c r="AA57" s="943"/>
      <c r="AB57" s="943"/>
      <c r="AC57" s="943"/>
      <c r="AD57" s="943"/>
      <c r="AE57" s="943"/>
      <c r="AF57" s="943"/>
      <c r="AG57" s="943"/>
      <c r="AH57" s="572"/>
      <c r="AI57" s="943"/>
      <c r="AJ57" s="943"/>
      <c r="AK57" s="943"/>
      <c r="AL57" s="943"/>
      <c r="AM57" s="943"/>
      <c r="AN57" s="138"/>
      <c r="AO57" s="144"/>
      <c r="AP57" s="587"/>
      <c r="AQ57" s="156"/>
      <c r="AR57" s="156"/>
      <c r="AS57" s="156"/>
      <c r="AT57" s="153"/>
      <c r="AU57" s="153"/>
      <c r="AV57" s="153"/>
      <c r="AW57" s="153"/>
      <c r="AX57" s="153"/>
      <c r="AY57" s="138"/>
    </row>
    <row r="58" spans="1:51" x14ac:dyDescent="0.2">
      <c r="A58" s="138"/>
      <c r="B58" s="603">
        <v>1</v>
      </c>
      <c r="C58" s="166" t="s">
        <v>22</v>
      </c>
      <c r="D58" s="930">
        <v>573</v>
      </c>
      <c r="E58" s="979" t="s">
        <v>358</v>
      </c>
      <c r="F58" s="932"/>
      <c r="G58" s="173"/>
      <c r="H58" s="172"/>
      <c r="I58" s="173"/>
      <c r="J58" s="167"/>
      <c r="K58" s="167"/>
      <c r="L58" s="1012">
        <v>563</v>
      </c>
      <c r="M58" s="173" t="s">
        <v>353</v>
      </c>
      <c r="N58" s="172">
        <v>558</v>
      </c>
      <c r="O58" s="1018" t="s">
        <v>357</v>
      </c>
      <c r="P58" s="604">
        <v>582</v>
      </c>
      <c r="Q58" s="976" t="s">
        <v>356</v>
      </c>
      <c r="R58" s="615">
        <v>573</v>
      </c>
      <c r="S58" s="979" t="s">
        <v>358</v>
      </c>
      <c r="T58" s="604">
        <v>572</v>
      </c>
      <c r="U58" s="169" t="s">
        <v>377</v>
      </c>
      <c r="V58" s="604">
        <v>568</v>
      </c>
      <c r="W58" s="169" t="s">
        <v>355</v>
      </c>
      <c r="X58" s="604"/>
      <c r="Y58" s="169"/>
      <c r="Z58" s="623"/>
      <c r="AA58" s="169"/>
      <c r="AB58" s="604"/>
      <c r="AC58" s="169"/>
      <c r="AD58" s="604">
        <v>569</v>
      </c>
      <c r="AE58" s="1024" t="s">
        <v>357</v>
      </c>
      <c r="AF58" s="932">
        <v>572</v>
      </c>
      <c r="AG58" s="980" t="s">
        <v>358</v>
      </c>
      <c r="AH58" s="606"/>
      <c r="AI58" s="179"/>
      <c r="AJ58" s="930"/>
      <c r="AK58" s="169"/>
      <c r="AL58" s="172"/>
      <c r="AM58" s="173"/>
      <c r="AN58" s="138"/>
      <c r="AO58" s="144">
        <f>COUNT(D58:AM58)</f>
        <v>9</v>
      </c>
      <c r="AP58" s="587">
        <f>IF(AO58&lt;3," ",(LARGE(D58:AM58,1)+LARGE(D58:AM58,2)+LARGE(D58:AM58,3))/3)</f>
        <v>576</v>
      </c>
      <c r="AQ58" s="568">
        <f>COUNTIF(D58:AM58,"(1)")</f>
        <v>1</v>
      </c>
      <c r="AR58" s="142">
        <f>COUNTIF(D58:AM58,"(2)")</f>
        <v>3</v>
      </c>
      <c r="AS58" s="142">
        <f>COUNTIF(D58:AM58,"(3)")</f>
        <v>2</v>
      </c>
      <c r="AT58" s="567">
        <f>SUM(AQ58:AS58)</f>
        <v>6</v>
      </c>
      <c r="AU58" s="157" t="s">
        <v>131</v>
      </c>
      <c r="AV58" s="154" t="s">
        <v>131</v>
      </c>
      <c r="AW58" s="154" t="s">
        <v>131</v>
      </c>
      <c r="AX58" s="155" t="s">
        <v>131</v>
      </c>
      <c r="AY58" s="138"/>
    </row>
    <row r="59" spans="1:51" x14ac:dyDescent="0.2">
      <c r="A59" s="138"/>
      <c r="B59" s="603">
        <v>2</v>
      </c>
      <c r="C59" s="166" t="s">
        <v>247</v>
      </c>
      <c r="D59" s="930"/>
      <c r="E59" s="169"/>
      <c r="F59" s="930"/>
      <c r="G59" s="169"/>
      <c r="H59" s="989"/>
      <c r="I59" s="169"/>
      <c r="J59" s="179"/>
      <c r="K59" s="179"/>
      <c r="L59" s="1013">
        <v>571</v>
      </c>
      <c r="M59" s="979" t="s">
        <v>358</v>
      </c>
      <c r="N59" s="989"/>
      <c r="O59" s="169"/>
      <c r="P59" s="604"/>
      <c r="Q59" s="169"/>
      <c r="R59" s="615"/>
      <c r="S59" s="169"/>
      <c r="T59" s="604">
        <v>578</v>
      </c>
      <c r="U59" s="169" t="s">
        <v>365</v>
      </c>
      <c r="V59" s="604"/>
      <c r="W59" s="169"/>
      <c r="X59" s="604"/>
      <c r="Y59" s="169"/>
      <c r="Z59" s="623"/>
      <c r="AA59" s="169"/>
      <c r="AB59" s="604"/>
      <c r="AC59" s="169"/>
      <c r="AD59" s="604"/>
      <c r="AE59" s="169"/>
      <c r="AF59" s="930"/>
      <c r="AG59" s="169"/>
      <c r="AH59" s="606"/>
      <c r="AI59" s="179"/>
      <c r="AJ59" s="930"/>
      <c r="AK59" s="169"/>
      <c r="AL59" s="939"/>
      <c r="AM59" s="169"/>
      <c r="AN59" s="138"/>
      <c r="AO59" s="144">
        <f>COUNT(D59:AM59)</f>
        <v>2</v>
      </c>
      <c r="AP59" s="587" t="str">
        <f>IF(AO59&lt;3," ",(LARGE(D59:AM59,1)+LARGE(D59:AM59,2)+LARGE(D59:AM59,3))/3)</f>
        <v xml:space="preserve"> </v>
      </c>
      <c r="AQ59" s="568">
        <f>COUNTIF(D59:AM59,"(1)")</f>
        <v>0</v>
      </c>
      <c r="AR59" s="142">
        <f>COUNTIF(D59:AM59,"(2)")</f>
        <v>1</v>
      </c>
      <c r="AS59" s="142">
        <f>COUNTIF(D59:AM59,"(3)")</f>
        <v>0</v>
      </c>
      <c r="AT59" s="567">
        <f>SUM(AQ59:AS59)</f>
        <v>1</v>
      </c>
      <c r="AU59" s="171">
        <v>12</v>
      </c>
      <c r="AV59" s="147">
        <v>12</v>
      </c>
      <c r="AW59" s="143">
        <v>12</v>
      </c>
      <c r="AX59" s="661">
        <v>12</v>
      </c>
      <c r="AY59" s="138"/>
    </row>
    <row r="60" spans="1:51" x14ac:dyDescent="0.2">
      <c r="A60" s="138"/>
      <c r="B60" s="603">
        <v>3</v>
      </c>
      <c r="C60" s="166" t="s">
        <v>331</v>
      </c>
      <c r="D60" s="985">
        <v>529</v>
      </c>
      <c r="E60" s="169" t="s">
        <v>353</v>
      </c>
      <c r="F60" s="930"/>
      <c r="G60" s="931"/>
      <c r="H60" s="985"/>
      <c r="I60" s="986"/>
      <c r="J60" s="988"/>
      <c r="K60" s="988"/>
      <c r="L60" s="1013"/>
      <c r="M60" s="169"/>
      <c r="N60" s="989"/>
      <c r="O60" s="169"/>
      <c r="P60" s="604"/>
      <c r="Q60" s="169"/>
      <c r="R60" s="615"/>
      <c r="S60" s="169"/>
      <c r="T60" s="604"/>
      <c r="U60" s="931"/>
      <c r="V60" s="604">
        <v>549</v>
      </c>
      <c r="W60" s="169" t="s">
        <v>380</v>
      </c>
      <c r="X60" s="604">
        <v>561</v>
      </c>
      <c r="Y60" s="169" t="s">
        <v>353</v>
      </c>
      <c r="Z60" s="623">
        <v>550</v>
      </c>
      <c r="AA60" s="1024" t="s">
        <v>357</v>
      </c>
      <c r="AB60" s="604"/>
      <c r="AC60" s="931"/>
      <c r="AD60" s="604">
        <v>557</v>
      </c>
      <c r="AE60" s="169" t="s">
        <v>353</v>
      </c>
      <c r="AF60" s="985">
        <v>545</v>
      </c>
      <c r="AG60" s="169" t="s">
        <v>353</v>
      </c>
      <c r="AH60" s="606"/>
      <c r="AI60" s="179"/>
      <c r="AJ60" s="985">
        <v>560</v>
      </c>
      <c r="AK60" s="169" t="s">
        <v>353</v>
      </c>
      <c r="AL60" s="985"/>
      <c r="AM60" s="986"/>
      <c r="AN60" s="138"/>
      <c r="AO60" s="144">
        <f>COUNT(D60:AM60)</f>
        <v>7</v>
      </c>
      <c r="AP60" s="587">
        <f>IF(AO60&lt;3," ",(LARGE(D60:AM60,1)+LARGE(D60:AM60,2)+LARGE(D60:AM60,3))/3)</f>
        <v>559.33333333333337</v>
      </c>
      <c r="AQ60" s="568">
        <f>COUNTIF(D60:AM60,"(1)")</f>
        <v>0</v>
      </c>
      <c r="AR60" s="142">
        <f>COUNTIF(D60:AM60,"(2)")</f>
        <v>0</v>
      </c>
      <c r="AS60" s="142">
        <f>COUNTIF(D60:AM60,"(3)")</f>
        <v>1</v>
      </c>
      <c r="AT60" s="567">
        <f>SUM(AQ60:AS60)</f>
        <v>1</v>
      </c>
      <c r="AU60" s="154">
        <v>15</v>
      </c>
      <c r="AV60" s="147">
        <v>15</v>
      </c>
      <c r="AW60" s="146">
        <v>15</v>
      </c>
      <c r="AX60" s="589" t="str">
        <f>IF((LARGE(D60:AM60,1))&gt;=570,"16"," ")</f>
        <v xml:space="preserve"> </v>
      </c>
      <c r="AY60" s="138"/>
    </row>
    <row r="61" spans="1:51" x14ac:dyDescent="0.2">
      <c r="A61" s="138"/>
      <c r="B61" s="603">
        <v>4</v>
      </c>
      <c r="C61" s="178" t="s">
        <v>336</v>
      </c>
      <c r="D61" s="985"/>
      <c r="E61" s="987"/>
      <c r="F61" s="604"/>
      <c r="G61" s="627"/>
      <c r="H61" s="630"/>
      <c r="I61" s="628"/>
      <c r="J61" s="630"/>
      <c r="K61" s="628"/>
      <c r="L61" s="1013">
        <v>532</v>
      </c>
      <c r="M61" s="168" t="s">
        <v>366</v>
      </c>
      <c r="N61" s="1013">
        <v>530</v>
      </c>
      <c r="O61" s="168" t="s">
        <v>365</v>
      </c>
      <c r="P61" s="604"/>
      <c r="Q61" s="628"/>
      <c r="R61" s="615"/>
      <c r="S61" s="628"/>
      <c r="T61" s="604"/>
      <c r="U61" s="168"/>
      <c r="V61" s="615">
        <v>536</v>
      </c>
      <c r="W61" s="168" t="s">
        <v>362</v>
      </c>
      <c r="X61" s="604"/>
      <c r="Y61" s="168"/>
      <c r="Z61" s="623"/>
      <c r="AA61" s="628"/>
      <c r="AB61" s="604">
        <v>524</v>
      </c>
      <c r="AC61" s="168" t="s">
        <v>369</v>
      </c>
      <c r="AD61" s="604">
        <v>536</v>
      </c>
      <c r="AE61" s="168" t="s">
        <v>365</v>
      </c>
      <c r="AF61" s="631">
        <v>528</v>
      </c>
      <c r="AG61" s="168" t="s">
        <v>362</v>
      </c>
      <c r="AH61" s="606"/>
      <c r="AI61" s="168"/>
      <c r="AJ61" s="623">
        <v>523</v>
      </c>
      <c r="AK61" s="168" t="s">
        <v>393</v>
      </c>
      <c r="AL61" s="985"/>
      <c r="AM61" s="169"/>
      <c r="AN61" s="138"/>
      <c r="AO61" s="144">
        <f>COUNT(D61:AM61)</f>
        <v>7</v>
      </c>
      <c r="AP61" s="587">
        <f>IF(AO61&lt;3," ",(LARGE(D61:AM61,1)+LARGE(D61:AM61,2)+LARGE(D61:AM61,3))/3)</f>
        <v>534.66666666666663</v>
      </c>
      <c r="AQ61" s="568">
        <f>COUNTIF(F61:AM61,"(1)")</f>
        <v>0</v>
      </c>
      <c r="AR61" s="142">
        <f>COUNTIF(F61:AM61,"(2)")</f>
        <v>0</v>
      </c>
      <c r="AS61" s="142">
        <f>COUNTIF(F61:AM61,"(3)")</f>
        <v>0</v>
      </c>
      <c r="AT61" s="567">
        <f t="shared" ref="AT61" si="5">SUM(AQ61:AS61)</f>
        <v>0</v>
      </c>
      <c r="AU61" s="171">
        <v>15</v>
      </c>
      <c r="AV61" s="995" t="str">
        <f>IF((LARGE(D61:AM61,1))&gt;=500,"16"," ")</f>
        <v>16</v>
      </c>
      <c r="AW61" s="588" t="str">
        <f>IF((LARGE(D61:AM61,1))&gt;=540,"16"," ")</f>
        <v xml:space="preserve"> </v>
      </c>
      <c r="AX61" s="142" t="str">
        <f>IF((LARGE(D61:AM61,1))&gt;=570,"16"," ")</f>
        <v xml:space="preserve"> </v>
      </c>
      <c r="AY61" s="138"/>
    </row>
    <row r="62" spans="1:51" x14ac:dyDescent="0.2">
      <c r="A62" s="138"/>
      <c r="B62" s="592">
        <v>5</v>
      </c>
      <c r="C62" s="165" t="s">
        <v>264</v>
      </c>
      <c r="D62" s="941"/>
      <c r="E62" s="170"/>
      <c r="F62" s="941"/>
      <c r="G62" s="170"/>
      <c r="H62" s="621"/>
      <c r="I62" s="170"/>
      <c r="J62" s="249"/>
      <c r="K62" s="249"/>
      <c r="L62" s="637">
        <v>566</v>
      </c>
      <c r="M62" s="170" t="s">
        <v>354</v>
      </c>
      <c r="N62" s="941"/>
      <c r="O62" s="942"/>
      <c r="P62" s="943"/>
      <c r="Q62" s="170"/>
      <c r="R62" s="572"/>
      <c r="S62" s="170"/>
      <c r="T62" s="943"/>
      <c r="U62" s="170"/>
      <c r="V62" s="943"/>
      <c r="W62" s="942"/>
      <c r="X62" s="943">
        <v>569</v>
      </c>
      <c r="Y62" s="170" t="s">
        <v>354</v>
      </c>
      <c r="Z62" s="610"/>
      <c r="AA62" s="170"/>
      <c r="AB62" s="943"/>
      <c r="AC62" s="942"/>
      <c r="AD62" s="943"/>
      <c r="AE62" s="170"/>
      <c r="AF62" s="941"/>
      <c r="AG62" s="942"/>
      <c r="AH62" s="572"/>
      <c r="AI62" s="943"/>
      <c r="AJ62" s="941"/>
      <c r="AK62" s="942"/>
      <c r="AL62" s="941"/>
      <c r="AM62" s="942"/>
      <c r="AN62" s="138"/>
      <c r="AO62" s="144">
        <f>COUNT(D62:AM62)</f>
        <v>2</v>
      </c>
      <c r="AP62" s="587" t="str">
        <f>IF(AO62&lt;3," ",(LARGE(D62:AM62,1)+LARGE(D62:AM62,2)+LARGE(D62:AM62,3))/3)</f>
        <v xml:space="preserve"> </v>
      </c>
      <c r="AQ62" s="568">
        <f>COUNTIF(D62:AM62,"(1)")</f>
        <v>0</v>
      </c>
      <c r="AR62" s="142">
        <f>COUNTIF(D62:AM62,"(2)")</f>
        <v>0</v>
      </c>
      <c r="AS62" s="142">
        <f>COUNTIF(D62:AM62,"(3)")</f>
        <v>0</v>
      </c>
      <c r="AT62" s="567">
        <f>SUM(AQ62:AS62)</f>
        <v>0</v>
      </c>
      <c r="AU62" s="146">
        <v>15</v>
      </c>
      <c r="AV62" s="146">
        <v>15</v>
      </c>
      <c r="AW62" s="143">
        <v>15</v>
      </c>
      <c r="AX62" s="645" t="str">
        <f>IF((LARGE(D62:AM62,1))&gt;=570,"16"," ")</f>
        <v xml:space="preserve"> </v>
      </c>
      <c r="AY62" s="138"/>
    </row>
    <row r="63" spans="1:51" x14ac:dyDescent="0.2">
      <c r="A63" s="138"/>
      <c r="B63" s="559"/>
      <c r="C63" s="138"/>
      <c r="D63" s="604"/>
      <c r="E63" s="604"/>
      <c r="F63" s="604"/>
      <c r="G63" s="604"/>
      <c r="H63" s="604"/>
      <c r="I63" s="604"/>
      <c r="J63" s="604"/>
      <c r="K63" s="604"/>
      <c r="L63" s="615"/>
      <c r="M63" s="604"/>
      <c r="N63" s="604"/>
      <c r="O63" s="604"/>
      <c r="P63" s="604"/>
      <c r="Q63" s="604"/>
      <c r="R63" s="615"/>
      <c r="S63" s="604"/>
      <c r="T63" s="604"/>
      <c r="U63" s="604"/>
      <c r="V63" s="604"/>
      <c r="W63" s="604"/>
      <c r="X63" s="604"/>
      <c r="Y63" s="604"/>
      <c r="Z63" s="623"/>
      <c r="AA63" s="604"/>
      <c r="AB63" s="604"/>
      <c r="AC63" s="604"/>
      <c r="AD63" s="604"/>
      <c r="AE63" s="604"/>
      <c r="AF63" s="604"/>
      <c r="AG63" s="604"/>
      <c r="AH63" s="615"/>
      <c r="AI63" s="604"/>
      <c r="AJ63" s="604"/>
      <c r="AK63" s="604"/>
      <c r="AL63" s="604"/>
      <c r="AM63" s="604"/>
      <c r="AN63" s="138"/>
      <c r="AO63" s="144"/>
      <c r="AP63" s="587"/>
      <c r="AQ63" s="144"/>
      <c r="AR63" s="144"/>
      <c r="AS63" s="144"/>
      <c r="AT63" s="145"/>
      <c r="AU63" s="145"/>
      <c r="AV63" s="145"/>
      <c r="AW63" s="145"/>
      <c r="AX63" s="646"/>
      <c r="AY63" s="138"/>
    </row>
    <row r="64" spans="1:51" x14ac:dyDescent="0.2">
      <c r="A64" s="138"/>
      <c r="B64" s="569"/>
      <c r="C64" s="92" t="s">
        <v>24</v>
      </c>
      <c r="D64" s="943"/>
      <c r="E64" s="943"/>
      <c r="F64" s="943"/>
      <c r="G64" s="943"/>
      <c r="H64" s="943"/>
      <c r="I64" s="943"/>
      <c r="J64" s="943"/>
      <c r="K64" s="943"/>
      <c r="L64" s="572"/>
      <c r="M64" s="943"/>
      <c r="N64" s="943"/>
      <c r="O64" s="943"/>
      <c r="P64" s="943"/>
      <c r="Q64" s="943"/>
      <c r="R64" s="572"/>
      <c r="S64" s="943"/>
      <c r="T64" s="943"/>
      <c r="U64" s="943"/>
      <c r="V64" s="943"/>
      <c r="W64" s="943"/>
      <c r="X64" s="943"/>
      <c r="Y64" s="943"/>
      <c r="Z64" s="610"/>
      <c r="AA64" s="943"/>
      <c r="AB64" s="943"/>
      <c r="AC64" s="943"/>
      <c r="AD64" s="943"/>
      <c r="AE64" s="943"/>
      <c r="AF64" s="943"/>
      <c r="AG64" s="943"/>
      <c r="AH64" s="572"/>
      <c r="AI64" s="943"/>
      <c r="AJ64" s="943"/>
      <c r="AK64" s="943"/>
      <c r="AL64" s="943"/>
      <c r="AM64" s="943"/>
      <c r="AN64" s="138"/>
      <c r="AO64" s="144"/>
      <c r="AP64" s="587"/>
      <c r="AQ64" s="156"/>
      <c r="AR64" s="156"/>
      <c r="AS64" s="156"/>
      <c r="AT64" s="153"/>
      <c r="AU64" s="153"/>
      <c r="AV64" s="153"/>
      <c r="AW64" s="153"/>
      <c r="AX64" s="156"/>
      <c r="AY64" s="138"/>
    </row>
    <row r="65" spans="1:51" x14ac:dyDescent="0.2">
      <c r="A65" s="138"/>
      <c r="B65" s="603"/>
      <c r="C65" s="166" t="s">
        <v>252</v>
      </c>
      <c r="D65" s="604"/>
      <c r="E65" s="931"/>
      <c r="F65" s="604"/>
      <c r="G65" s="931"/>
      <c r="H65" s="930"/>
      <c r="I65" s="931"/>
      <c r="J65" s="930"/>
      <c r="K65" s="931"/>
      <c r="L65" s="1013"/>
      <c r="M65" s="169"/>
      <c r="N65" s="939"/>
      <c r="O65" s="169"/>
      <c r="P65" s="604"/>
      <c r="Q65" s="169"/>
      <c r="R65" s="615"/>
      <c r="S65" s="169"/>
      <c r="T65" s="604"/>
      <c r="U65" s="169"/>
      <c r="V65" s="604"/>
      <c r="W65" s="169"/>
      <c r="X65" s="604"/>
      <c r="Y65" s="169"/>
      <c r="Z65" s="623"/>
      <c r="AA65" s="169"/>
      <c r="AB65" s="604"/>
      <c r="AC65" s="169"/>
      <c r="AD65" s="604"/>
      <c r="AE65" s="169"/>
      <c r="AF65" s="930"/>
      <c r="AG65" s="931"/>
      <c r="AH65" s="606"/>
      <c r="AI65" s="169"/>
      <c r="AJ65" s="604"/>
      <c r="AK65" s="169"/>
      <c r="AL65" s="939"/>
      <c r="AM65" s="169"/>
      <c r="AN65" s="138"/>
      <c r="AO65" s="144">
        <f>COUNT(D65:AM65)</f>
        <v>0</v>
      </c>
      <c r="AP65" s="587" t="str">
        <f>IF(AO65&lt;3," ",(LARGE(D65:AM65,1)+LARGE(D65:AM65,2)+LARGE(D65:AM65,3))/3)</f>
        <v xml:space="preserve"> </v>
      </c>
      <c r="AQ65" s="568">
        <f>COUNTIF(D65:AM65,"(1)")</f>
        <v>0</v>
      </c>
      <c r="AR65" s="142">
        <f>COUNTIF(D65:AM65,"(2)")</f>
        <v>0</v>
      </c>
      <c r="AS65" s="142">
        <f>COUNTIF(D65:AM65,"(3)")</f>
        <v>0</v>
      </c>
      <c r="AT65" s="567">
        <f>SUM(AQ65:AS65)</f>
        <v>0</v>
      </c>
      <c r="AU65" s="588" t="e">
        <f>IF((LARGE(D65:AM65,1))&gt;=450,"16"," ")</f>
        <v>#NUM!</v>
      </c>
      <c r="AV65" s="588" t="e">
        <f>IF((LARGE(D65:AM65,1))&gt;=500,"16"," ")</f>
        <v>#NUM!</v>
      </c>
      <c r="AW65" s="142" t="e">
        <f>IF((LARGE(D65:AM65,1))&gt;=540,"16"," ")</f>
        <v>#NUM!</v>
      </c>
      <c r="AX65" s="588" t="e">
        <f>IF((LARGE(D65:AM65,1))&gt;=570,"16"," ")</f>
        <v>#NUM!</v>
      </c>
      <c r="AY65" s="138"/>
    </row>
    <row r="66" spans="1:51" x14ac:dyDescent="0.2">
      <c r="A66" s="138"/>
      <c r="B66" s="592">
        <v>1</v>
      </c>
      <c r="C66" s="165" t="s">
        <v>190</v>
      </c>
      <c r="D66" s="943"/>
      <c r="E66" s="942"/>
      <c r="F66" s="943"/>
      <c r="G66" s="942"/>
      <c r="H66" s="941"/>
      <c r="I66" s="942"/>
      <c r="J66" s="941"/>
      <c r="K66" s="942"/>
      <c r="L66" s="637"/>
      <c r="M66" s="942"/>
      <c r="N66" s="941">
        <v>400</v>
      </c>
      <c r="O66" s="170" t="s">
        <v>355</v>
      </c>
      <c r="P66" s="943"/>
      <c r="Q66" s="942"/>
      <c r="R66" s="572"/>
      <c r="S66" s="942"/>
      <c r="T66" s="943"/>
      <c r="U66" s="942"/>
      <c r="V66" s="943">
        <v>415</v>
      </c>
      <c r="W66" s="170" t="s">
        <v>353</v>
      </c>
      <c r="X66" s="943"/>
      <c r="Y66" s="170"/>
      <c r="Z66" s="610"/>
      <c r="AA66" s="170"/>
      <c r="AB66" s="943"/>
      <c r="AC66" s="170"/>
      <c r="AD66" s="943">
        <v>427</v>
      </c>
      <c r="AE66" s="994" t="s">
        <v>357</v>
      </c>
      <c r="AF66" s="941"/>
      <c r="AG66" s="170"/>
      <c r="AH66" s="572"/>
      <c r="AI66" s="942"/>
      <c r="AJ66" s="943"/>
      <c r="AK66" s="942"/>
      <c r="AL66" s="941"/>
      <c r="AM66" s="942"/>
      <c r="AN66" s="138"/>
      <c r="AO66" s="144">
        <f>COUNT(D66:AM66)</f>
        <v>3</v>
      </c>
      <c r="AP66" s="587">
        <f>IF(AO66&lt;3," ",(LARGE(D66:AM66,1)+LARGE(D66:AM66,2)+LARGE(D66:AM66,3))/3)</f>
        <v>414</v>
      </c>
      <c r="AQ66" s="588">
        <f>COUNTIF(D66:AM66,"(1)")</f>
        <v>0</v>
      </c>
      <c r="AR66" s="589">
        <f>COUNTIF(D66:AM66,"(2)")</f>
        <v>0</v>
      </c>
      <c r="AS66" s="589">
        <f>COUNTIF(D66:AM66,"(3)")</f>
        <v>1</v>
      </c>
      <c r="AT66" s="590">
        <f>SUM(AQ66:AS66)</f>
        <v>1</v>
      </c>
      <c r="AU66" s="154" t="s">
        <v>19</v>
      </c>
      <c r="AV66" s="158" t="s">
        <v>19</v>
      </c>
      <c r="AW66" s="159" t="s">
        <v>54</v>
      </c>
      <c r="AX66" s="645" t="str">
        <f>IF((LARGE(D66:AM66,1))&gt;=570,"16"," ")</f>
        <v xml:space="preserve"> </v>
      </c>
      <c r="AY66" s="138"/>
    </row>
    <row r="67" spans="1:51" x14ac:dyDescent="0.2">
      <c r="A67" s="138"/>
      <c r="B67" s="559"/>
      <c r="C67" s="138"/>
      <c r="D67" s="604"/>
      <c r="E67" s="604"/>
      <c r="F67" s="604"/>
      <c r="G67" s="604"/>
      <c r="H67" s="604"/>
      <c r="I67" s="604"/>
      <c r="J67" s="604"/>
      <c r="K67" s="604"/>
      <c r="L67" s="615"/>
      <c r="M67" s="604"/>
      <c r="N67" s="604"/>
      <c r="O67" s="604"/>
      <c r="P67" s="604"/>
      <c r="Q67" s="604"/>
      <c r="R67" s="615"/>
      <c r="S67" s="604"/>
      <c r="T67" s="604"/>
      <c r="U67" s="604"/>
      <c r="V67" s="604"/>
      <c r="W67" s="604"/>
      <c r="X67" s="604"/>
      <c r="Y67" s="604"/>
      <c r="Z67" s="623"/>
      <c r="AA67" s="604"/>
      <c r="AB67" s="604"/>
      <c r="AC67" s="604"/>
      <c r="AD67" s="604"/>
      <c r="AE67" s="604"/>
      <c r="AF67" s="604"/>
      <c r="AG67" s="604"/>
      <c r="AH67" s="615"/>
      <c r="AI67" s="604"/>
      <c r="AJ67" s="604"/>
      <c r="AK67" s="604"/>
      <c r="AL67" s="604"/>
      <c r="AM67" s="604"/>
      <c r="AN67" s="138"/>
      <c r="AO67" s="144"/>
      <c r="AP67" s="587"/>
      <c r="AQ67" s="624"/>
      <c r="AR67" s="624"/>
      <c r="AS67" s="624"/>
      <c r="AT67" s="162"/>
      <c r="AU67" s="145"/>
      <c r="AV67" s="145"/>
      <c r="AW67" s="145"/>
      <c r="AX67" s="152"/>
      <c r="AY67" s="138"/>
    </row>
    <row r="68" spans="1:51" x14ac:dyDescent="0.2">
      <c r="A68" s="138"/>
      <c r="B68" s="569"/>
      <c r="C68" s="92" t="s">
        <v>25</v>
      </c>
      <c r="D68" s="943"/>
      <c r="E68" s="943"/>
      <c r="F68" s="943"/>
      <c r="G68" s="943"/>
      <c r="H68" s="943"/>
      <c r="I68" s="943"/>
      <c r="J68" s="943"/>
      <c r="K68" s="943"/>
      <c r="L68" s="572"/>
      <c r="M68" s="943"/>
      <c r="N68" s="943"/>
      <c r="O68" s="943"/>
      <c r="P68" s="943"/>
      <c r="Q68" s="943"/>
      <c r="R68" s="572"/>
      <c r="S68" s="943"/>
      <c r="T68" s="943"/>
      <c r="U68" s="943"/>
      <c r="V68" s="943"/>
      <c r="W68" s="943"/>
      <c r="X68" s="943"/>
      <c r="Y68" s="943"/>
      <c r="Z68" s="610"/>
      <c r="AA68" s="943"/>
      <c r="AB68" s="943"/>
      <c r="AC68" s="943"/>
      <c r="AD68" s="943"/>
      <c r="AE68" s="943"/>
      <c r="AF68" s="943"/>
      <c r="AG68" s="943"/>
      <c r="AH68" s="572"/>
      <c r="AI68" s="943"/>
      <c r="AJ68" s="943"/>
      <c r="AK68" s="943"/>
      <c r="AL68" s="943"/>
      <c r="AM68" s="943"/>
      <c r="AN68" s="138"/>
      <c r="AO68" s="144"/>
      <c r="AP68" s="587"/>
      <c r="AQ68" s="624"/>
      <c r="AR68" s="624"/>
      <c r="AS68" s="624"/>
      <c r="AT68" s="162"/>
      <c r="AU68" s="153"/>
      <c r="AV68" s="153"/>
      <c r="AW68" s="153"/>
      <c r="AX68" s="153"/>
      <c r="AY68" s="138"/>
    </row>
    <row r="69" spans="1:51" x14ac:dyDescent="0.2">
      <c r="A69" s="138"/>
      <c r="B69" s="635"/>
      <c r="C69" s="138" t="s">
        <v>337</v>
      </c>
      <c r="D69" s="585"/>
      <c r="E69" s="935"/>
      <c r="H69" s="934"/>
      <c r="I69" s="935"/>
      <c r="J69" s="934"/>
      <c r="K69" s="935"/>
      <c r="L69" s="636"/>
      <c r="M69" s="935"/>
      <c r="N69" s="934"/>
      <c r="O69" s="935"/>
      <c r="P69" s="934"/>
      <c r="Q69" s="935"/>
      <c r="T69" s="934"/>
      <c r="U69" s="935"/>
      <c r="X69" s="934"/>
      <c r="Y69" s="612"/>
      <c r="Z69" s="934"/>
      <c r="AA69" s="935"/>
      <c r="AD69" s="934"/>
      <c r="AE69" s="935"/>
      <c r="AH69" s="636"/>
      <c r="AI69" s="612"/>
      <c r="AL69" s="585"/>
      <c r="AM69" s="609"/>
      <c r="AN69" s="138"/>
      <c r="AO69" s="144">
        <f>COUNT(D69:AM69)</f>
        <v>0</v>
      </c>
      <c r="AP69" s="587" t="str">
        <f>IF(AO69&lt;3," ",(LARGE(D69:AM69,1)+LARGE(D69:AM69,2)+LARGE(D69:AM69,3))/3)</f>
        <v xml:space="preserve"> </v>
      </c>
      <c r="AQ69" s="588">
        <f>COUNTIF(D69:AM69,"(1)")</f>
        <v>0</v>
      </c>
      <c r="AR69" s="589">
        <f>COUNTIF(D69:AM69,"(2)")</f>
        <v>0</v>
      </c>
      <c r="AS69" s="589">
        <f>COUNTIF(D69:AM69,"(3)")</f>
        <v>0</v>
      </c>
      <c r="AT69" s="147">
        <f>SUM(AQ69:AS69)</f>
        <v>0</v>
      </c>
      <c r="AU69" s="146">
        <v>15</v>
      </c>
      <c r="AV69" s="146">
        <v>15</v>
      </c>
      <c r="AW69" s="588" t="e">
        <f>IF((LARGE(D69:AM69,1))&gt;=540,"16"," ")</f>
        <v>#NUM!</v>
      </c>
      <c r="AX69" s="588" t="e">
        <f>IF((LARGE(D69:AM69,1))&gt;=570,"16"," ")</f>
        <v>#NUM!</v>
      </c>
      <c r="AY69" s="138"/>
    </row>
    <row r="70" spans="1:51" x14ac:dyDescent="0.2">
      <c r="A70" s="138"/>
      <c r="B70" s="603">
        <v>1</v>
      </c>
      <c r="C70" s="138" t="s">
        <v>236</v>
      </c>
      <c r="D70" s="834"/>
      <c r="E70" s="1020"/>
      <c r="H70" s="1019"/>
      <c r="I70" s="1020"/>
      <c r="J70" s="1019"/>
      <c r="K70" s="1020"/>
      <c r="L70" s="1008"/>
      <c r="M70" s="1020"/>
      <c r="N70" s="1019"/>
      <c r="O70" s="1020"/>
      <c r="P70" s="1019"/>
      <c r="Q70" s="1020"/>
      <c r="T70" s="1019"/>
      <c r="U70" s="1020"/>
      <c r="V70" s="560">
        <v>512</v>
      </c>
      <c r="W70" s="874" t="s">
        <v>355</v>
      </c>
      <c r="X70" s="1019">
        <v>516</v>
      </c>
      <c r="Y70" s="176" t="s">
        <v>354</v>
      </c>
      <c r="Z70" s="1019">
        <v>520</v>
      </c>
      <c r="AA70" s="176" t="s">
        <v>354</v>
      </c>
      <c r="AD70" s="1019">
        <v>543</v>
      </c>
      <c r="AE70" s="1016" t="s">
        <v>356</v>
      </c>
      <c r="AF70" s="560">
        <v>519</v>
      </c>
      <c r="AG70" s="1034" t="s">
        <v>358</v>
      </c>
      <c r="AH70" s="1008"/>
      <c r="AI70" s="176"/>
      <c r="AJ70" s="560">
        <v>488</v>
      </c>
      <c r="AK70" s="1035" t="s">
        <v>357</v>
      </c>
      <c r="AL70" s="834"/>
      <c r="AM70" s="607"/>
      <c r="AN70" s="138"/>
      <c r="AO70" s="144">
        <f>COUNT(D70:AM70)</f>
        <v>6</v>
      </c>
      <c r="AP70" s="587">
        <f>IF(AO70&lt;3," ",(LARGE(D70:AM70,1)+LARGE(D70:AM70,2)+LARGE(D70:AM70,3))/3)</f>
        <v>527.33333333333337</v>
      </c>
      <c r="AQ70" s="588">
        <f>COUNTIF(D70:AM70,"(1)")</f>
        <v>1</v>
      </c>
      <c r="AR70" s="589">
        <f>COUNTIF(D70:AM70,"(2)")</f>
        <v>1</v>
      </c>
      <c r="AS70" s="589">
        <f>COUNTIF(D70:AM70,"(3)")</f>
        <v>1</v>
      </c>
      <c r="AT70" s="147">
        <f>SUM(AQ70:AS70)</f>
        <v>3</v>
      </c>
      <c r="AU70" s="151">
        <v>99</v>
      </c>
      <c r="AV70" s="143">
        <v>99</v>
      </c>
      <c r="AW70" s="993" t="str">
        <f>IF((LARGE(D70:AM70,1))&gt;=540,"16"," ")</f>
        <v>16</v>
      </c>
      <c r="AX70" s="588" t="str">
        <f>IF((LARGE(D70:AM70,1))&gt;=570,"16"," ")</f>
        <v xml:space="preserve"> </v>
      </c>
      <c r="AY70" s="138"/>
    </row>
    <row r="71" spans="1:51" x14ac:dyDescent="0.2">
      <c r="A71" s="138"/>
      <c r="B71" s="592">
        <v>2</v>
      </c>
      <c r="C71" s="474" t="s">
        <v>134</v>
      </c>
      <c r="D71" s="941"/>
      <c r="E71" s="175"/>
      <c r="F71" s="943"/>
      <c r="G71" s="249"/>
      <c r="H71" s="941">
        <v>535</v>
      </c>
      <c r="I71" s="981" t="s">
        <v>358</v>
      </c>
      <c r="J71" s="941"/>
      <c r="K71" s="170"/>
      <c r="L71" s="637"/>
      <c r="M71" s="170"/>
      <c r="N71" s="941">
        <v>536</v>
      </c>
      <c r="O71" s="994" t="s">
        <v>357</v>
      </c>
      <c r="P71" s="941"/>
      <c r="Q71" s="170"/>
      <c r="R71" s="572"/>
      <c r="S71" s="249"/>
      <c r="T71" s="941"/>
      <c r="U71" s="170"/>
      <c r="V71" s="943">
        <v>530</v>
      </c>
      <c r="W71" s="1022" t="s">
        <v>357</v>
      </c>
      <c r="X71" s="941"/>
      <c r="Y71" s="170"/>
      <c r="Z71" s="632"/>
      <c r="AA71" s="170"/>
      <c r="AB71" s="943">
        <v>504</v>
      </c>
      <c r="AC71" s="249" t="s">
        <v>354</v>
      </c>
      <c r="AD71" s="941"/>
      <c r="AE71" s="170"/>
      <c r="AF71" s="943"/>
      <c r="AG71" s="249"/>
      <c r="AH71" s="637"/>
      <c r="AI71" s="170"/>
      <c r="AJ71" s="943">
        <v>500</v>
      </c>
      <c r="AK71" s="991" t="s">
        <v>358</v>
      </c>
      <c r="AL71" s="621"/>
      <c r="AM71" s="170"/>
      <c r="AN71" s="138"/>
      <c r="AO71" s="144">
        <f>COUNT(D71:AM71)</f>
        <v>5</v>
      </c>
      <c r="AP71" s="587">
        <f>IF(AO71&lt;3," ",(LARGE(D71:AM71,1)+LARGE(D71:AM71,2)+LARGE(D71:AM71,3))/3)</f>
        <v>533.66666666666663</v>
      </c>
      <c r="AQ71" s="568">
        <f>COUNTIF(D71:AM71,"(1)")</f>
        <v>0</v>
      </c>
      <c r="AR71" s="142">
        <f>COUNTIF(D71:AM71,"(2)")</f>
        <v>2</v>
      </c>
      <c r="AS71" s="142">
        <f>COUNTIF(D71:AM71,"(3)")</f>
        <v>2</v>
      </c>
      <c r="AT71" s="567">
        <f>SUM(AQ71:AS71)</f>
        <v>4</v>
      </c>
      <c r="AU71" s="157" t="s">
        <v>144</v>
      </c>
      <c r="AV71" s="155" t="s">
        <v>144</v>
      </c>
      <c r="AW71" s="160" t="s">
        <v>167</v>
      </c>
      <c r="AX71" s="588" t="str">
        <f>IF((LARGE(D71:AM71,1))&gt;=570,"16"," ")</f>
        <v xml:space="preserve"> </v>
      </c>
      <c r="AY71" s="138"/>
    </row>
    <row r="72" spans="1:51" x14ac:dyDescent="0.2">
      <c r="A72" s="138"/>
      <c r="B72" s="559"/>
      <c r="C72" s="138"/>
      <c r="D72" s="604"/>
      <c r="E72" s="604"/>
      <c r="F72" s="604"/>
      <c r="G72" s="604"/>
      <c r="H72" s="604"/>
      <c r="I72" s="604"/>
      <c r="J72" s="604"/>
      <c r="K72" s="604"/>
      <c r="L72" s="615"/>
      <c r="M72" s="604"/>
      <c r="N72" s="604"/>
      <c r="O72" s="604"/>
      <c r="P72" s="604"/>
      <c r="Q72" s="604"/>
      <c r="R72" s="615"/>
      <c r="S72" s="604"/>
      <c r="T72" s="604"/>
      <c r="U72" s="604"/>
      <c r="V72" s="604"/>
      <c r="W72" s="604"/>
      <c r="X72" s="604"/>
      <c r="Y72" s="604"/>
      <c r="Z72" s="623"/>
      <c r="AA72" s="604"/>
      <c r="AB72" s="604"/>
      <c r="AC72" s="604"/>
      <c r="AD72" s="604"/>
      <c r="AE72" s="604"/>
      <c r="AF72" s="604"/>
      <c r="AG72" s="604"/>
      <c r="AH72" s="615"/>
      <c r="AI72" s="604"/>
      <c r="AJ72" s="604"/>
      <c r="AK72" s="604"/>
      <c r="AL72" s="604"/>
      <c r="AM72" s="604"/>
      <c r="AN72" s="138"/>
      <c r="AO72" s="144"/>
      <c r="AP72" s="587"/>
      <c r="AQ72" s="144"/>
      <c r="AR72" s="144"/>
      <c r="AS72" s="144"/>
      <c r="AT72" s="145"/>
      <c r="AU72" s="145"/>
      <c r="AV72" s="145"/>
      <c r="AW72" s="152"/>
      <c r="AX72" s="152"/>
      <c r="AY72" s="138"/>
    </row>
    <row r="73" spans="1:51" x14ac:dyDescent="0.2">
      <c r="A73" s="138"/>
      <c r="B73" s="569"/>
      <c r="C73" s="92" t="s">
        <v>28</v>
      </c>
      <c r="D73" s="943"/>
      <c r="E73" s="943"/>
      <c r="F73" s="943"/>
      <c r="G73" s="943"/>
      <c r="H73" s="943"/>
      <c r="I73" s="943"/>
      <c r="J73" s="943"/>
      <c r="K73" s="943"/>
      <c r="L73" s="572"/>
      <c r="M73" s="943"/>
      <c r="N73" s="943"/>
      <c r="O73" s="943"/>
      <c r="P73" s="943"/>
      <c r="Q73" s="943"/>
      <c r="R73" s="572"/>
      <c r="S73" s="943"/>
      <c r="T73" s="943"/>
      <c r="U73" s="943"/>
      <c r="V73" s="943"/>
      <c r="W73" s="943"/>
      <c r="X73" s="943"/>
      <c r="Y73" s="943"/>
      <c r="Z73" s="610"/>
      <c r="AA73" s="943"/>
      <c r="AB73" s="943"/>
      <c r="AC73" s="943"/>
      <c r="AD73" s="943"/>
      <c r="AE73" s="943"/>
      <c r="AF73" s="943"/>
      <c r="AG73" s="943"/>
      <c r="AH73" s="572"/>
      <c r="AI73" s="943"/>
      <c r="AJ73" s="943"/>
      <c r="AK73" s="943"/>
      <c r="AL73" s="943"/>
      <c r="AM73" s="943"/>
      <c r="AN73" s="138"/>
      <c r="AO73" s="144"/>
      <c r="AP73" s="587"/>
      <c r="AQ73" s="156"/>
      <c r="AR73" s="156"/>
      <c r="AS73" s="156"/>
      <c r="AT73" s="153"/>
      <c r="AU73" s="153"/>
      <c r="AV73" s="153"/>
      <c r="AW73" s="153"/>
      <c r="AX73" s="153"/>
      <c r="AY73" s="138"/>
    </row>
    <row r="74" spans="1:51" x14ac:dyDescent="0.2">
      <c r="A74" s="138"/>
      <c r="B74" s="635">
        <v>1</v>
      </c>
      <c r="C74" s="638" t="s">
        <v>304</v>
      </c>
      <c r="D74" s="932">
        <v>562</v>
      </c>
      <c r="E74" s="980" t="s">
        <v>358</v>
      </c>
      <c r="F74" s="932">
        <v>566</v>
      </c>
      <c r="G74" s="980" t="s">
        <v>358</v>
      </c>
      <c r="H74" s="172"/>
      <c r="I74" s="173"/>
      <c r="J74" s="172"/>
      <c r="K74" s="173"/>
      <c r="L74" s="641"/>
      <c r="M74" s="933"/>
      <c r="N74" s="932">
        <v>563</v>
      </c>
      <c r="O74" s="173" t="s">
        <v>354</v>
      </c>
      <c r="P74" s="937"/>
      <c r="Q74" s="173"/>
      <c r="R74" s="619">
        <v>563</v>
      </c>
      <c r="S74" s="980" t="s">
        <v>358</v>
      </c>
      <c r="T74" s="937">
        <v>563</v>
      </c>
      <c r="U74" s="173" t="s">
        <v>378</v>
      </c>
      <c r="V74" s="937"/>
      <c r="W74" s="933"/>
      <c r="X74" s="937"/>
      <c r="Y74" s="173"/>
      <c r="Z74" s="618"/>
      <c r="AA74" s="173"/>
      <c r="AB74" s="937"/>
      <c r="AC74" s="933"/>
      <c r="AD74" s="937"/>
      <c r="AE74" s="173"/>
      <c r="AF74" s="932"/>
      <c r="AG74" s="173"/>
      <c r="AH74" s="619"/>
      <c r="AI74" s="391"/>
      <c r="AJ74" s="932"/>
      <c r="AK74" s="173"/>
      <c r="AL74" s="932"/>
      <c r="AM74" s="933"/>
      <c r="AN74" s="138"/>
      <c r="AO74" s="144">
        <f>COUNT(D74:AM74)</f>
        <v>5</v>
      </c>
      <c r="AP74" s="587">
        <f>IF(AO74&lt;3," ",(LARGE(D74:AM74,1)+LARGE(D74:AM74,2)+LARGE(D74:AM74,3))/3)</f>
        <v>564</v>
      </c>
      <c r="AQ74" s="568">
        <f>COUNTIF(D74:AM74,"(1)")</f>
        <v>0</v>
      </c>
      <c r="AR74" s="142">
        <f>COUNTIF(D74:AM74,"(2)")</f>
        <v>3</v>
      </c>
      <c r="AS74" s="142">
        <f>COUNTIF(D74:AM74,"(3)")</f>
        <v>0</v>
      </c>
      <c r="AT74" s="567">
        <f>SUM(AQ74:AS74)</f>
        <v>3</v>
      </c>
      <c r="AU74" s="146">
        <v>14</v>
      </c>
      <c r="AV74" s="147">
        <v>14</v>
      </c>
      <c r="AW74" s="143">
        <v>14</v>
      </c>
      <c r="AX74" s="143">
        <v>14</v>
      </c>
      <c r="AY74" s="138"/>
    </row>
    <row r="75" spans="1:51" x14ac:dyDescent="0.2">
      <c r="A75" s="138"/>
      <c r="B75" s="592"/>
      <c r="C75" s="165" t="s">
        <v>192</v>
      </c>
      <c r="D75" s="941"/>
      <c r="E75" s="170"/>
      <c r="F75" s="941"/>
      <c r="G75" s="942"/>
      <c r="H75" s="941"/>
      <c r="I75" s="942"/>
      <c r="J75" s="941"/>
      <c r="K75" s="942"/>
      <c r="L75" s="637"/>
      <c r="M75" s="942"/>
      <c r="N75" s="941"/>
      <c r="O75" s="942"/>
      <c r="P75" s="943"/>
      <c r="Q75" s="170"/>
      <c r="R75" s="572"/>
      <c r="S75" s="942"/>
      <c r="T75" s="943"/>
      <c r="U75" s="170"/>
      <c r="V75" s="943"/>
      <c r="W75" s="942"/>
      <c r="X75" s="943"/>
      <c r="Y75" s="942"/>
      <c r="Z75" s="610"/>
      <c r="AA75" s="942"/>
      <c r="AB75" s="943"/>
      <c r="AC75" s="170"/>
      <c r="AD75" s="943"/>
      <c r="AE75" s="170"/>
      <c r="AF75" s="941"/>
      <c r="AG75" s="942"/>
      <c r="AH75" s="572"/>
      <c r="AI75" s="943"/>
      <c r="AJ75" s="941"/>
      <c r="AK75" s="942"/>
      <c r="AL75" s="941"/>
      <c r="AM75" s="942"/>
      <c r="AN75" s="138"/>
      <c r="AO75" s="144">
        <f>COUNT(D75:AM75)</f>
        <v>0</v>
      </c>
      <c r="AP75" s="587" t="str">
        <f>IF(AO75&lt;3," ",(LARGE(D75:AM75,1)+LARGE(D75:AM75,2)+LARGE(D75:AM75,3))/3)</f>
        <v xml:space="preserve"> </v>
      </c>
      <c r="AQ75" s="568">
        <f>COUNTIF(D75:AM75,"(1)")</f>
        <v>0</v>
      </c>
      <c r="AR75" s="142">
        <f>COUNTIF(D75:AM75,"(2)")</f>
        <v>0</v>
      </c>
      <c r="AS75" s="142">
        <f>COUNTIF(D75:AM75,"(3)")</f>
        <v>0</v>
      </c>
      <c r="AT75" s="567">
        <f>SUM(AQ75:AS75)</f>
        <v>0</v>
      </c>
      <c r="AU75" s="154" t="s">
        <v>194</v>
      </c>
      <c r="AV75" s="158" t="s">
        <v>194</v>
      </c>
      <c r="AW75" s="158" t="s">
        <v>194</v>
      </c>
      <c r="AX75" s="589" t="e">
        <f>IF((LARGE(D75:AM75,1))&gt;=570,"16"," ")</f>
        <v>#NUM!</v>
      </c>
      <c r="AY75" s="138"/>
    </row>
    <row r="76" spans="1:51" x14ac:dyDescent="0.2">
      <c r="A76" s="138"/>
      <c r="B76" s="559"/>
      <c r="C76" s="138"/>
      <c r="D76" s="604"/>
      <c r="E76" s="604"/>
      <c r="F76" s="604"/>
      <c r="G76" s="604"/>
      <c r="H76" s="604"/>
      <c r="I76" s="604"/>
      <c r="J76" s="604"/>
      <c r="K76" s="604"/>
      <c r="L76" s="615"/>
      <c r="M76" s="604"/>
      <c r="N76" s="604"/>
      <c r="O76" s="604"/>
      <c r="P76" s="604"/>
      <c r="Q76" s="604"/>
      <c r="R76" s="615"/>
      <c r="S76" s="604"/>
      <c r="T76" s="604"/>
      <c r="U76" s="604"/>
      <c r="V76" s="604"/>
      <c r="W76" s="604"/>
      <c r="X76" s="604"/>
      <c r="Y76" s="604"/>
      <c r="Z76" s="623"/>
      <c r="AA76" s="604"/>
      <c r="AB76" s="604"/>
      <c r="AC76" s="604"/>
      <c r="AD76" s="604"/>
      <c r="AE76" s="604"/>
      <c r="AF76" s="604"/>
      <c r="AG76" s="604"/>
      <c r="AH76" s="615"/>
      <c r="AI76" s="604"/>
      <c r="AJ76" s="604"/>
      <c r="AK76" s="604"/>
      <c r="AL76" s="604"/>
      <c r="AM76" s="604"/>
      <c r="AN76" s="138"/>
      <c r="AO76" s="144"/>
      <c r="AP76" s="587"/>
      <c r="AQ76" s="144"/>
      <c r="AR76" s="144"/>
      <c r="AS76" s="144"/>
      <c r="AT76" s="145"/>
      <c r="AU76" s="145"/>
      <c r="AV76" s="145"/>
      <c r="AW76" s="152"/>
      <c r="AX76" s="152"/>
      <c r="AY76" s="138"/>
    </row>
    <row r="77" spans="1:51" x14ac:dyDescent="0.2">
      <c r="A77" s="138"/>
      <c r="B77" s="569"/>
      <c r="C77" s="92" t="s">
        <v>29</v>
      </c>
      <c r="D77" s="943"/>
      <c r="E77" s="943"/>
      <c r="F77" s="943"/>
      <c r="G77" s="943"/>
      <c r="H77" s="943"/>
      <c r="I77" s="943"/>
      <c r="J77" s="943"/>
      <c r="K77" s="943"/>
      <c r="L77" s="572"/>
      <c r="M77" s="943"/>
      <c r="N77" s="943"/>
      <c r="O77" s="943"/>
      <c r="P77" s="943"/>
      <c r="Q77" s="943"/>
      <c r="R77" s="572"/>
      <c r="S77" s="943"/>
      <c r="T77" s="943"/>
      <c r="U77" s="943"/>
      <c r="V77" s="943"/>
      <c r="W77" s="943"/>
      <c r="X77" s="943"/>
      <c r="Y77" s="943"/>
      <c r="Z77" s="610"/>
      <c r="AA77" s="943"/>
      <c r="AB77" s="943"/>
      <c r="AC77" s="943"/>
      <c r="AD77" s="943"/>
      <c r="AE77" s="943"/>
      <c r="AF77" s="943"/>
      <c r="AG77" s="943"/>
      <c r="AH77" s="572"/>
      <c r="AI77" s="943"/>
      <c r="AJ77" s="943"/>
      <c r="AK77" s="943"/>
      <c r="AL77" s="943"/>
      <c r="AM77" s="943"/>
      <c r="AN77" s="138"/>
      <c r="AO77" s="144"/>
      <c r="AP77" s="587"/>
      <c r="AQ77" s="156"/>
      <c r="AR77" s="156"/>
      <c r="AS77" s="156"/>
      <c r="AT77" s="153"/>
      <c r="AU77" s="153"/>
      <c r="AV77" s="153"/>
      <c r="AW77" s="153"/>
      <c r="AX77" s="153"/>
      <c r="AY77" s="138"/>
    </row>
    <row r="78" spans="1:51" x14ac:dyDescent="0.2">
      <c r="A78" s="138"/>
      <c r="B78" s="603">
        <v>1</v>
      </c>
      <c r="C78" s="166" t="s">
        <v>137</v>
      </c>
      <c r="D78" s="982">
        <v>482</v>
      </c>
      <c r="E78" s="990" t="s">
        <v>356</v>
      </c>
      <c r="F78" s="983"/>
      <c r="G78" s="173"/>
      <c r="H78" s="982">
        <v>495</v>
      </c>
      <c r="I78" s="990" t="s">
        <v>356</v>
      </c>
      <c r="J78" s="982"/>
      <c r="K78" s="173"/>
      <c r="L78" s="1012"/>
      <c r="M78" s="173"/>
      <c r="N78" s="172">
        <v>478</v>
      </c>
      <c r="O78" s="990" t="s">
        <v>356</v>
      </c>
      <c r="P78" s="983"/>
      <c r="Q78" s="173"/>
      <c r="R78" s="619">
        <v>485</v>
      </c>
      <c r="S78" s="990" t="s">
        <v>356</v>
      </c>
      <c r="T78" s="983"/>
      <c r="U78" s="173"/>
      <c r="V78" s="983">
        <v>467</v>
      </c>
      <c r="W78" s="980" t="s">
        <v>358</v>
      </c>
      <c r="X78" s="983"/>
      <c r="Y78" s="173"/>
      <c r="Z78" s="618">
        <v>459</v>
      </c>
      <c r="AA78" s="980" t="s">
        <v>358</v>
      </c>
      <c r="AB78" s="983"/>
      <c r="AC78" s="173"/>
      <c r="AD78" s="983"/>
      <c r="AE78" s="173"/>
      <c r="AF78" s="982">
        <v>481</v>
      </c>
      <c r="AG78" s="980" t="s">
        <v>358</v>
      </c>
      <c r="AH78" s="619"/>
      <c r="AI78" s="173"/>
      <c r="AJ78" s="983"/>
      <c r="AK78" s="173"/>
      <c r="AL78" s="172"/>
      <c r="AM78" s="173"/>
      <c r="AN78" s="138"/>
      <c r="AO78" s="144">
        <f>COUNT(D78:AM78)</f>
        <v>7</v>
      </c>
      <c r="AP78" s="587">
        <f>IF(AO78&lt;3," ",(LARGE(D78:AM78,1)+LARGE(D78:AM78,2)+LARGE(D78:AM78,3))/3)</f>
        <v>487.33333333333331</v>
      </c>
      <c r="AQ78" s="568">
        <f>COUNTIF(D78:AM78,"(1)")</f>
        <v>4</v>
      </c>
      <c r="AR78" s="142">
        <f>COUNTIF(D78:AM78,"(2)")</f>
        <v>3</v>
      </c>
      <c r="AS78" s="142">
        <f>COUNTIF(D78:AM78,"(3)")</f>
        <v>0</v>
      </c>
      <c r="AT78" s="567">
        <f>SUM(AQ78:AS78)</f>
        <v>7</v>
      </c>
      <c r="AU78" s="157" t="s">
        <v>169</v>
      </c>
      <c r="AV78" s="158" t="s">
        <v>168</v>
      </c>
      <c r="AW78" s="589" t="str">
        <f>IF((LARGE(D78:AM78,1))&gt;=540,"16"," ")</f>
        <v xml:space="preserve"> </v>
      </c>
      <c r="AX78" s="142" t="str">
        <f>IF((LARGE(D78:AM78,1))&gt;=570,"16"," ")</f>
        <v xml:space="preserve"> </v>
      </c>
      <c r="AY78" s="138"/>
    </row>
    <row r="79" spans="1:51" x14ac:dyDescent="0.2">
      <c r="A79" s="138"/>
      <c r="B79" s="592"/>
      <c r="C79" s="165"/>
      <c r="D79" s="941"/>
      <c r="E79" s="942"/>
      <c r="F79" s="943"/>
      <c r="G79" s="170"/>
      <c r="H79" s="621"/>
      <c r="I79" s="170"/>
      <c r="J79" s="621"/>
      <c r="K79" s="170"/>
      <c r="L79" s="637"/>
      <c r="M79" s="942"/>
      <c r="N79" s="941"/>
      <c r="O79" s="942"/>
      <c r="P79" s="943"/>
      <c r="Q79" s="170"/>
      <c r="R79" s="572"/>
      <c r="S79" s="170"/>
      <c r="T79" s="943"/>
      <c r="U79" s="942"/>
      <c r="V79" s="943"/>
      <c r="W79" s="170"/>
      <c r="X79" s="943"/>
      <c r="Y79" s="170"/>
      <c r="Z79" s="943"/>
      <c r="AA79" s="170"/>
      <c r="AB79" s="943"/>
      <c r="AC79" s="170"/>
      <c r="AD79" s="943"/>
      <c r="AE79" s="170"/>
      <c r="AF79" s="943"/>
      <c r="AG79" s="170"/>
      <c r="AH79" s="572"/>
      <c r="AI79" s="170"/>
      <c r="AJ79" s="943"/>
      <c r="AK79" s="942"/>
      <c r="AL79" s="941"/>
      <c r="AM79" s="942"/>
      <c r="AN79" s="138"/>
      <c r="AO79" s="144">
        <f>COUNT(D79:AM79)</f>
        <v>0</v>
      </c>
      <c r="AP79" s="587" t="str">
        <f>IF(AO79&lt;3," ",(LARGE(D79:AM79,1)+LARGE(D79:AM79,2)+LARGE(D79:AM79,3))/3)</f>
        <v xml:space="preserve"> </v>
      </c>
      <c r="AQ79" s="568">
        <f>COUNTIF(D79:AM79,"(1)")</f>
        <v>0</v>
      </c>
      <c r="AR79" s="142">
        <f>COUNTIF(D79:AM79,"(2)")</f>
        <v>0</v>
      </c>
      <c r="AS79" s="142">
        <f>COUNTIF(D79:AM79,"(3)")</f>
        <v>0</v>
      </c>
      <c r="AT79" s="567">
        <f>SUM(AQ79:AS79)</f>
        <v>0</v>
      </c>
      <c r="AU79" s="588" t="e">
        <f>IF((LARGE(D79:AM79,1))&gt;=450,"16"," ")</f>
        <v>#NUM!</v>
      </c>
      <c r="AV79" s="589" t="e">
        <f>IF((LARGE(D79:AM79,1))&gt;=500,"16"," ")</f>
        <v>#NUM!</v>
      </c>
      <c r="AW79" s="589" t="e">
        <f>IF((LARGE(D79:AM79,1))&gt;=540,"16"," ")</f>
        <v>#NUM!</v>
      </c>
      <c r="AX79" s="589" t="e">
        <f>IF((LARGE(D79:AM79,1))&gt;=570,"16"," ")</f>
        <v>#NUM!</v>
      </c>
      <c r="AY79" s="138"/>
    </row>
    <row r="80" spans="1:51" x14ac:dyDescent="0.2">
      <c r="A80" s="138"/>
      <c r="B80" s="559"/>
      <c r="C80" s="138"/>
      <c r="D80" s="604"/>
      <c r="E80" s="604"/>
      <c r="F80" s="604"/>
      <c r="G80" s="604"/>
      <c r="H80" s="604"/>
      <c r="I80" s="604"/>
      <c r="J80" s="604"/>
      <c r="K80" s="604"/>
      <c r="L80" s="615"/>
      <c r="M80" s="604"/>
      <c r="N80" s="604"/>
      <c r="O80" s="604"/>
      <c r="P80" s="604"/>
      <c r="Q80" s="604"/>
      <c r="R80" s="615"/>
      <c r="S80" s="604"/>
      <c r="T80" s="604"/>
      <c r="U80" s="604"/>
      <c r="V80" s="604"/>
      <c r="W80" s="604"/>
      <c r="X80" s="604"/>
      <c r="Y80" s="604"/>
      <c r="Z80" s="623"/>
      <c r="AA80" s="604"/>
      <c r="AB80" s="604"/>
      <c r="AC80" s="604"/>
      <c r="AD80" s="604"/>
      <c r="AE80" s="604"/>
      <c r="AF80" s="604"/>
      <c r="AG80" s="604"/>
      <c r="AH80" s="615"/>
      <c r="AI80" s="604"/>
      <c r="AJ80" s="604"/>
      <c r="AK80" s="604"/>
      <c r="AL80" s="604"/>
      <c r="AM80" s="604"/>
      <c r="AN80" s="138"/>
      <c r="AO80" s="144"/>
      <c r="AP80" s="587"/>
      <c r="AQ80" s="144"/>
      <c r="AR80" s="144"/>
      <c r="AS80" s="144"/>
      <c r="AT80" s="145"/>
      <c r="AU80" s="145"/>
      <c r="AV80" s="145"/>
      <c r="AW80" s="152"/>
      <c r="AX80" s="152"/>
      <c r="AY80" s="138"/>
    </row>
    <row r="81" spans="1:51" x14ac:dyDescent="0.2">
      <c r="A81" s="138"/>
      <c r="B81" s="569"/>
      <c r="C81" s="92" t="s">
        <v>30</v>
      </c>
      <c r="D81" s="943"/>
      <c r="E81" s="943"/>
      <c r="F81" s="943"/>
      <c r="G81" s="943"/>
      <c r="H81" s="943"/>
      <c r="I81" s="943"/>
      <c r="J81" s="943"/>
      <c r="K81" s="943"/>
      <c r="L81" s="572"/>
      <c r="M81" s="943"/>
      <c r="N81" s="943"/>
      <c r="O81" s="943"/>
      <c r="P81" s="943"/>
      <c r="Q81" s="943"/>
      <c r="R81" s="572"/>
      <c r="S81" s="943"/>
      <c r="T81" s="943"/>
      <c r="U81" s="943"/>
      <c r="V81" s="943"/>
      <c r="W81" s="943"/>
      <c r="X81" s="943"/>
      <c r="Y81" s="943"/>
      <c r="Z81" s="610"/>
      <c r="AA81" s="943"/>
      <c r="AB81" s="943"/>
      <c r="AC81" s="943"/>
      <c r="AD81" s="943"/>
      <c r="AE81" s="943"/>
      <c r="AF81" s="943"/>
      <c r="AG81" s="943"/>
      <c r="AH81" s="572"/>
      <c r="AI81" s="943"/>
      <c r="AJ81" s="943"/>
      <c r="AK81" s="943"/>
      <c r="AL81" s="943"/>
      <c r="AM81" s="943"/>
      <c r="AN81" s="138"/>
      <c r="AO81" s="144"/>
      <c r="AP81" s="587"/>
      <c r="AQ81" s="156"/>
      <c r="AR81" s="156"/>
      <c r="AS81" s="156"/>
      <c r="AT81" s="153"/>
      <c r="AU81" s="153"/>
      <c r="AV81" s="153"/>
      <c r="AW81" s="153"/>
      <c r="AX81" s="153"/>
      <c r="AY81" s="138"/>
    </row>
    <row r="82" spans="1:51" x14ac:dyDescent="0.2">
      <c r="A82" s="138"/>
      <c r="B82" s="603">
        <v>1</v>
      </c>
      <c r="C82" s="166" t="s">
        <v>136</v>
      </c>
      <c r="D82" s="930"/>
      <c r="E82" s="179"/>
      <c r="F82" s="930">
        <v>349</v>
      </c>
      <c r="G82" s="169" t="s">
        <v>353</v>
      </c>
      <c r="H82" s="172"/>
      <c r="I82" s="173"/>
      <c r="J82" s="167"/>
      <c r="K82" s="167"/>
      <c r="L82" s="1013">
        <v>313</v>
      </c>
      <c r="M82" s="169" t="s">
        <v>365</v>
      </c>
      <c r="N82" s="939">
        <v>373</v>
      </c>
      <c r="O82" s="169" t="s">
        <v>371</v>
      </c>
      <c r="P82" s="604"/>
      <c r="Q82" s="169"/>
      <c r="R82" s="615"/>
      <c r="S82" s="169"/>
      <c r="T82" s="604"/>
      <c r="U82" s="169"/>
      <c r="V82" s="604">
        <v>304</v>
      </c>
      <c r="W82" s="169" t="s">
        <v>353</v>
      </c>
      <c r="X82" s="604"/>
      <c r="Y82" s="169"/>
      <c r="Z82" s="623"/>
      <c r="AA82" s="169"/>
      <c r="AB82" s="604"/>
      <c r="AC82" s="169"/>
      <c r="AD82" s="604"/>
      <c r="AE82" s="179"/>
      <c r="AF82" s="930"/>
      <c r="AG82" s="169"/>
      <c r="AH82" s="615"/>
      <c r="AI82" s="167"/>
      <c r="AJ82" s="930"/>
      <c r="AK82" s="169"/>
      <c r="AL82" s="939"/>
      <c r="AM82" s="169"/>
      <c r="AN82" s="138"/>
      <c r="AO82" s="144">
        <f t="shared" ref="AO82:AO88" si="6">COUNT(D82:AM82)</f>
        <v>4</v>
      </c>
      <c r="AP82" s="587">
        <f t="shared" ref="AP82:AP88" si="7">IF(AO82&lt;3," ",(LARGE(D82:AM82,1)+LARGE(D82:AM82,2)+LARGE(D82:AM82,3))/3)</f>
        <v>345</v>
      </c>
      <c r="AQ82" s="568">
        <f>COUNTIF(D82:AM82,"(1)")</f>
        <v>0</v>
      </c>
      <c r="AR82" s="142">
        <f t="shared" ref="AR82:AR88" si="8">COUNTIF(D82:AM82,"(2)")</f>
        <v>0</v>
      </c>
      <c r="AS82" s="142">
        <f t="shared" ref="AS82:AS88" si="9">COUNTIF(D82:AM82,"(3)")</f>
        <v>0</v>
      </c>
      <c r="AT82" s="567">
        <f t="shared" ref="AT82:AT88" si="10">SUM(AQ82:AS82)</f>
        <v>0</v>
      </c>
      <c r="AU82" s="154" t="s">
        <v>144</v>
      </c>
      <c r="AV82" s="158" t="s">
        <v>167</v>
      </c>
      <c r="AW82" s="589" t="str">
        <f t="shared" ref="AW82:AW87" si="11">IF((LARGE(D82:AM82,1))&gt;=540,"16"," ")</f>
        <v xml:space="preserve"> </v>
      </c>
      <c r="AX82" s="589" t="str">
        <f t="shared" ref="AX82:AX88" si="12">IF((LARGE(D82:AM82,1))&gt;=570,"16"," ")</f>
        <v xml:space="preserve"> </v>
      </c>
      <c r="AY82" s="138"/>
    </row>
    <row r="83" spans="1:51" x14ac:dyDescent="0.2">
      <c r="A83" s="138"/>
      <c r="B83" s="603">
        <v>2</v>
      </c>
      <c r="C83" s="166" t="s">
        <v>238</v>
      </c>
      <c r="D83" s="930">
        <v>504</v>
      </c>
      <c r="E83" s="978" t="s">
        <v>357</v>
      </c>
      <c r="F83" s="930">
        <v>494</v>
      </c>
      <c r="G83" s="976" t="s">
        <v>356</v>
      </c>
      <c r="H83" s="939"/>
      <c r="I83" s="169"/>
      <c r="J83" s="167"/>
      <c r="K83" s="167"/>
      <c r="L83" s="633"/>
      <c r="M83" s="931"/>
      <c r="N83" s="930"/>
      <c r="O83" s="931"/>
      <c r="P83" s="604"/>
      <c r="Q83" s="169"/>
      <c r="R83" s="615">
        <v>450</v>
      </c>
      <c r="S83" s="169" t="s">
        <v>354</v>
      </c>
      <c r="T83" s="604"/>
      <c r="U83" s="169"/>
      <c r="V83" s="604">
        <v>503</v>
      </c>
      <c r="W83" s="979" t="s">
        <v>358</v>
      </c>
      <c r="X83" s="604">
        <v>469</v>
      </c>
      <c r="Y83" s="169" t="s">
        <v>354</v>
      </c>
      <c r="Z83" s="623"/>
      <c r="AA83" s="169"/>
      <c r="AB83" s="604"/>
      <c r="AC83" s="169"/>
      <c r="AD83" s="604"/>
      <c r="AE83" s="179"/>
      <c r="AF83" s="930"/>
      <c r="AG83" s="169"/>
      <c r="AH83" s="615">
        <v>479</v>
      </c>
      <c r="AI83" s="167" t="s">
        <v>365</v>
      </c>
      <c r="AJ83" s="930"/>
      <c r="AK83" s="169"/>
      <c r="AL83" s="939"/>
      <c r="AM83" s="169"/>
      <c r="AN83" s="138"/>
      <c r="AO83" s="144">
        <f t="shared" si="6"/>
        <v>6</v>
      </c>
      <c r="AP83" s="587">
        <f t="shared" si="7"/>
        <v>500.33333333333331</v>
      </c>
      <c r="AQ83" s="568">
        <f>COUNTIF(D83:AM83,"(1)")</f>
        <v>1</v>
      </c>
      <c r="AR83" s="142">
        <f t="shared" si="8"/>
        <v>1</v>
      </c>
      <c r="AS83" s="142">
        <f t="shared" si="9"/>
        <v>1</v>
      </c>
      <c r="AT83" s="567">
        <f t="shared" si="10"/>
        <v>3</v>
      </c>
      <c r="AU83" s="146">
        <v>11</v>
      </c>
      <c r="AV83" s="147">
        <v>12</v>
      </c>
      <c r="AW83" s="589" t="str">
        <f t="shared" si="11"/>
        <v xml:space="preserve"> </v>
      </c>
      <c r="AX83" s="589" t="str">
        <f t="shared" si="12"/>
        <v xml:space="preserve"> </v>
      </c>
      <c r="AY83" s="138"/>
    </row>
    <row r="84" spans="1:51" x14ac:dyDescent="0.2">
      <c r="A84" s="138"/>
      <c r="B84" s="603"/>
      <c r="C84" s="166" t="s">
        <v>303</v>
      </c>
      <c r="D84" s="930"/>
      <c r="E84" s="940"/>
      <c r="F84" s="930"/>
      <c r="G84" s="169"/>
      <c r="H84" s="939"/>
      <c r="I84" s="169"/>
      <c r="J84" s="167"/>
      <c r="K84" s="167"/>
      <c r="L84" s="633"/>
      <c r="M84" s="931"/>
      <c r="N84" s="930"/>
      <c r="O84" s="931"/>
      <c r="P84" s="604"/>
      <c r="Q84" s="169"/>
      <c r="R84" s="615"/>
      <c r="S84" s="169"/>
      <c r="T84" s="604"/>
      <c r="U84" s="169"/>
      <c r="V84" s="604"/>
      <c r="W84" s="169"/>
      <c r="X84" s="604"/>
      <c r="Y84" s="169"/>
      <c r="Z84" s="623"/>
      <c r="AA84" s="169"/>
      <c r="AB84" s="604"/>
      <c r="AC84" s="169"/>
      <c r="AD84" s="604"/>
      <c r="AE84" s="179"/>
      <c r="AF84" s="930"/>
      <c r="AG84" s="169"/>
      <c r="AH84" s="615"/>
      <c r="AI84" s="167"/>
      <c r="AJ84" s="930"/>
      <c r="AK84" s="931"/>
      <c r="AL84" s="939"/>
      <c r="AM84" s="169"/>
      <c r="AN84" s="138"/>
      <c r="AO84" s="144">
        <f t="shared" si="6"/>
        <v>0</v>
      </c>
      <c r="AP84" s="587" t="str">
        <f t="shared" si="7"/>
        <v xml:space="preserve"> </v>
      </c>
      <c r="AQ84" s="568">
        <f>COUNTIF(D84:AM84,"(1)")</f>
        <v>0</v>
      </c>
      <c r="AR84" s="142">
        <f t="shared" si="8"/>
        <v>0</v>
      </c>
      <c r="AS84" s="142">
        <f t="shared" si="9"/>
        <v>0</v>
      </c>
      <c r="AT84" s="567">
        <f t="shared" si="10"/>
        <v>0</v>
      </c>
      <c r="AU84" s="146">
        <v>15</v>
      </c>
      <c r="AV84" s="589" t="e">
        <f>IF((LARGE(D84:AM84,1))&gt;=500,"16"," ")</f>
        <v>#NUM!</v>
      </c>
      <c r="AW84" s="589" t="e">
        <f t="shared" si="11"/>
        <v>#NUM!</v>
      </c>
      <c r="AX84" s="589" t="e">
        <f t="shared" si="12"/>
        <v>#NUM!</v>
      </c>
      <c r="AY84" s="138"/>
    </row>
    <row r="85" spans="1:51" x14ac:dyDescent="0.2">
      <c r="A85" s="138"/>
      <c r="B85" s="603"/>
      <c r="C85" s="166" t="s">
        <v>31</v>
      </c>
      <c r="D85" s="930"/>
      <c r="E85" s="940"/>
      <c r="F85" s="930"/>
      <c r="G85" s="169"/>
      <c r="H85" s="939"/>
      <c r="I85" s="169"/>
      <c r="J85" s="167"/>
      <c r="K85" s="167"/>
      <c r="L85" s="633"/>
      <c r="M85" s="931"/>
      <c r="N85" s="930"/>
      <c r="O85" s="931"/>
      <c r="P85" s="604"/>
      <c r="Q85" s="169"/>
      <c r="R85" s="615"/>
      <c r="S85" s="169"/>
      <c r="T85" s="604"/>
      <c r="U85" s="169"/>
      <c r="V85" s="604"/>
      <c r="W85" s="169"/>
      <c r="X85" s="604"/>
      <c r="Y85" s="169"/>
      <c r="Z85" s="623"/>
      <c r="AA85" s="169"/>
      <c r="AB85" s="604"/>
      <c r="AC85" s="169"/>
      <c r="AD85" s="604"/>
      <c r="AE85" s="179"/>
      <c r="AF85" s="930"/>
      <c r="AG85" s="169"/>
      <c r="AH85" s="615"/>
      <c r="AI85" s="167"/>
      <c r="AJ85" s="930"/>
      <c r="AK85" s="931"/>
      <c r="AL85" s="939"/>
      <c r="AM85" s="169"/>
      <c r="AN85" s="138"/>
      <c r="AO85" s="144">
        <f t="shared" si="6"/>
        <v>0</v>
      </c>
      <c r="AP85" s="587" t="str">
        <f t="shared" si="7"/>
        <v xml:space="preserve"> </v>
      </c>
      <c r="AQ85" s="568">
        <v>0</v>
      </c>
      <c r="AR85" s="142">
        <f t="shared" si="8"/>
        <v>0</v>
      </c>
      <c r="AS85" s="142">
        <f t="shared" si="9"/>
        <v>0</v>
      </c>
      <c r="AT85" s="567">
        <f t="shared" si="10"/>
        <v>0</v>
      </c>
      <c r="AU85" s="588" t="e">
        <f>IF((LARGE(D85:AM85,1))&gt;=450,"16"," ")</f>
        <v>#NUM!</v>
      </c>
      <c r="AV85" s="589" t="e">
        <f>IF((LARGE(D85:AM85,1))&gt;=500,"16"," ")</f>
        <v>#NUM!</v>
      </c>
      <c r="AW85" s="589" t="e">
        <f t="shared" si="11"/>
        <v>#NUM!</v>
      </c>
      <c r="AX85" s="589" t="e">
        <f t="shared" si="12"/>
        <v>#NUM!</v>
      </c>
      <c r="AY85" s="138"/>
    </row>
    <row r="86" spans="1:51" x14ac:dyDescent="0.2">
      <c r="A86" s="138"/>
      <c r="B86" s="603"/>
      <c r="C86" s="166" t="s">
        <v>266</v>
      </c>
      <c r="D86" s="930"/>
      <c r="E86" s="940"/>
      <c r="F86" s="930"/>
      <c r="G86" s="169"/>
      <c r="H86" s="939"/>
      <c r="I86" s="169"/>
      <c r="J86" s="167"/>
      <c r="K86" s="167"/>
      <c r="L86" s="633"/>
      <c r="M86" s="931"/>
      <c r="N86" s="930"/>
      <c r="O86" s="931"/>
      <c r="P86" s="604"/>
      <c r="Q86" s="169"/>
      <c r="R86" s="615"/>
      <c r="S86" s="169"/>
      <c r="T86" s="604"/>
      <c r="U86" s="169"/>
      <c r="V86" s="604"/>
      <c r="W86" s="169"/>
      <c r="X86" s="604"/>
      <c r="Y86" s="169"/>
      <c r="Z86" s="623"/>
      <c r="AA86" s="169"/>
      <c r="AB86" s="604"/>
      <c r="AC86" s="169"/>
      <c r="AD86" s="604"/>
      <c r="AE86" s="179"/>
      <c r="AF86" s="930"/>
      <c r="AG86" s="169"/>
      <c r="AH86" s="615"/>
      <c r="AI86" s="167"/>
      <c r="AJ86" s="930"/>
      <c r="AK86" s="931"/>
      <c r="AL86" s="939"/>
      <c r="AM86" s="169"/>
      <c r="AN86" s="138"/>
      <c r="AO86" s="144">
        <f t="shared" si="6"/>
        <v>0</v>
      </c>
      <c r="AP86" s="587" t="str">
        <f t="shared" si="7"/>
        <v xml:space="preserve"> </v>
      </c>
      <c r="AQ86" s="568">
        <v>0</v>
      </c>
      <c r="AR86" s="142">
        <f t="shared" si="8"/>
        <v>0</v>
      </c>
      <c r="AS86" s="142">
        <f t="shared" si="9"/>
        <v>0</v>
      </c>
      <c r="AT86" s="567">
        <f t="shared" ref="AT86" si="13">SUM(AQ86:AS86)</f>
        <v>0</v>
      </c>
      <c r="AU86" s="146">
        <v>13</v>
      </c>
      <c r="AV86" s="589" t="e">
        <f>IF((LARGE(D86:AM86,1))&gt;=500,"16"," ")</f>
        <v>#NUM!</v>
      </c>
      <c r="AW86" s="589" t="e">
        <f t="shared" si="11"/>
        <v>#NUM!</v>
      </c>
      <c r="AX86" s="589" t="e">
        <f t="shared" si="12"/>
        <v>#NUM!</v>
      </c>
      <c r="AY86" s="138"/>
    </row>
    <row r="87" spans="1:51" x14ac:dyDescent="0.2">
      <c r="A87" s="138"/>
      <c r="B87" s="603">
        <v>3</v>
      </c>
      <c r="C87" s="166" t="s">
        <v>312</v>
      </c>
      <c r="D87" s="930"/>
      <c r="E87" s="940"/>
      <c r="F87" s="930"/>
      <c r="G87" s="169"/>
      <c r="H87" s="939"/>
      <c r="I87" s="169"/>
      <c r="J87" s="167"/>
      <c r="K87" s="167"/>
      <c r="L87" s="633"/>
      <c r="M87" s="931"/>
      <c r="N87" s="930">
        <v>408</v>
      </c>
      <c r="O87" s="169" t="s">
        <v>370</v>
      </c>
      <c r="P87" s="604"/>
      <c r="Q87" s="169"/>
      <c r="R87" s="615"/>
      <c r="S87" s="169"/>
      <c r="T87" s="604"/>
      <c r="U87" s="169"/>
      <c r="V87" s="604"/>
      <c r="W87" s="169"/>
      <c r="X87" s="604"/>
      <c r="Y87" s="169"/>
      <c r="Z87" s="623"/>
      <c r="AA87" s="169"/>
      <c r="AB87" s="604">
        <v>454</v>
      </c>
      <c r="AC87" s="169" t="s">
        <v>353</v>
      </c>
      <c r="AD87" s="604">
        <v>394</v>
      </c>
      <c r="AE87" s="179" t="s">
        <v>380</v>
      </c>
      <c r="AF87" s="930">
        <v>448</v>
      </c>
      <c r="AG87" s="169" t="s">
        <v>353</v>
      </c>
      <c r="AH87" s="615"/>
      <c r="AI87" s="167"/>
      <c r="AJ87" s="930"/>
      <c r="AK87" s="931"/>
      <c r="AL87" s="939"/>
      <c r="AM87" s="169"/>
      <c r="AN87" s="138"/>
      <c r="AO87" s="144">
        <f t="shared" si="6"/>
        <v>4</v>
      </c>
      <c r="AP87" s="587">
        <f t="shared" si="7"/>
        <v>436.66666666666669</v>
      </c>
      <c r="AQ87" s="568">
        <v>0</v>
      </c>
      <c r="AR87" s="142">
        <f t="shared" si="8"/>
        <v>0</v>
      </c>
      <c r="AS87" s="142">
        <f t="shared" si="9"/>
        <v>0</v>
      </c>
      <c r="AT87" s="567">
        <f t="shared" si="10"/>
        <v>0</v>
      </c>
      <c r="AU87" s="993" t="str">
        <f>IF((LARGE(D87:AM87,1))&gt;=450,"16"," ")</f>
        <v>16</v>
      </c>
      <c r="AV87" s="589" t="str">
        <f>IF((LARGE(D87:AM87,1))&gt;=500,"16"," ")</f>
        <v xml:space="preserve"> </v>
      </c>
      <c r="AW87" s="589" t="str">
        <f t="shared" si="11"/>
        <v xml:space="preserve"> </v>
      </c>
      <c r="AX87" s="589" t="str">
        <f t="shared" si="12"/>
        <v xml:space="preserve"> </v>
      </c>
      <c r="AY87" s="138"/>
    </row>
    <row r="88" spans="1:51" x14ac:dyDescent="0.2">
      <c r="A88" s="138"/>
      <c r="B88" s="592">
        <v>4</v>
      </c>
      <c r="C88" s="639" t="s">
        <v>26</v>
      </c>
      <c r="D88" s="941">
        <v>517</v>
      </c>
      <c r="E88" s="977" t="s">
        <v>356</v>
      </c>
      <c r="F88" s="941"/>
      <c r="G88" s="170"/>
      <c r="H88" s="621">
        <v>520</v>
      </c>
      <c r="I88" s="981" t="s">
        <v>358</v>
      </c>
      <c r="J88" s="249">
        <v>510</v>
      </c>
      <c r="K88" s="991" t="s">
        <v>358</v>
      </c>
      <c r="L88" s="1014">
        <v>507</v>
      </c>
      <c r="M88" s="994" t="s">
        <v>357</v>
      </c>
      <c r="N88" s="621">
        <v>505</v>
      </c>
      <c r="O88" s="170" t="s">
        <v>354</v>
      </c>
      <c r="P88" s="943"/>
      <c r="Q88" s="170"/>
      <c r="R88" s="572"/>
      <c r="S88" s="170"/>
      <c r="T88" s="943"/>
      <c r="U88" s="170"/>
      <c r="V88" s="943"/>
      <c r="W88" s="170"/>
      <c r="X88" s="943">
        <v>524</v>
      </c>
      <c r="Y88" s="1023" t="s">
        <v>356</v>
      </c>
      <c r="Z88" s="610">
        <v>509</v>
      </c>
      <c r="AA88" s="981" t="s">
        <v>358</v>
      </c>
      <c r="AB88" s="943"/>
      <c r="AC88" s="170"/>
      <c r="AD88" s="943">
        <v>533</v>
      </c>
      <c r="AE88" s="991" t="s">
        <v>358</v>
      </c>
      <c r="AF88" s="941">
        <v>508</v>
      </c>
      <c r="AG88" s="994" t="s">
        <v>357</v>
      </c>
      <c r="AH88" s="572">
        <v>507</v>
      </c>
      <c r="AI88" s="1022" t="s">
        <v>357</v>
      </c>
      <c r="AJ88" s="941"/>
      <c r="AK88" s="170"/>
      <c r="AL88" s="621"/>
      <c r="AM88" s="170"/>
      <c r="AN88" s="138"/>
      <c r="AO88" s="144">
        <f t="shared" si="6"/>
        <v>10</v>
      </c>
      <c r="AP88" s="587">
        <f t="shared" si="7"/>
        <v>525.66666666666663</v>
      </c>
      <c r="AQ88" s="568">
        <f>COUNTIF(D88:AM88,"(1)")</f>
        <v>2</v>
      </c>
      <c r="AR88" s="142">
        <f t="shared" si="8"/>
        <v>4</v>
      </c>
      <c r="AS88" s="142">
        <f t="shared" si="9"/>
        <v>3</v>
      </c>
      <c r="AT88" s="567">
        <f t="shared" si="10"/>
        <v>9</v>
      </c>
      <c r="AU88" s="146">
        <v>95</v>
      </c>
      <c r="AV88" s="143">
        <v>96</v>
      </c>
      <c r="AW88" s="143">
        <v>96</v>
      </c>
      <c r="AX88" s="645" t="str">
        <f t="shared" si="12"/>
        <v xml:space="preserve"> </v>
      </c>
      <c r="AY88" s="138"/>
    </row>
    <row r="89" spans="1:51" x14ac:dyDescent="0.2">
      <c r="A89" s="138"/>
      <c r="B89" s="559"/>
      <c r="C89" s="138"/>
      <c r="AN89" s="138"/>
      <c r="AO89" s="144"/>
      <c r="AP89" s="587"/>
      <c r="AQ89" s="144"/>
      <c r="AR89" s="144"/>
      <c r="AS89" s="144"/>
      <c r="AT89" s="144"/>
      <c r="AU89" s="145"/>
      <c r="AV89" s="145"/>
      <c r="AW89" s="145"/>
      <c r="AX89" s="152"/>
      <c r="AY89" s="138"/>
    </row>
    <row r="90" spans="1:51" x14ac:dyDescent="0.2">
      <c r="A90" s="138"/>
      <c r="B90" s="569"/>
      <c r="C90" s="92" t="s">
        <v>32</v>
      </c>
      <c r="D90" s="943"/>
      <c r="E90" s="943"/>
      <c r="F90" s="943"/>
      <c r="G90" s="943"/>
      <c r="H90" s="943"/>
      <c r="I90" s="943"/>
      <c r="J90" s="943"/>
      <c r="K90" s="943"/>
      <c r="L90" s="572"/>
      <c r="M90" s="943"/>
      <c r="N90" s="943"/>
      <c r="O90" s="943"/>
      <c r="P90" s="943"/>
      <c r="Q90" s="943"/>
      <c r="R90" s="572"/>
      <c r="S90" s="943"/>
      <c r="T90" s="943"/>
      <c r="U90" s="943"/>
      <c r="V90" s="943"/>
      <c r="W90" s="943"/>
      <c r="X90" s="943"/>
      <c r="Y90" s="943"/>
      <c r="Z90" s="610"/>
      <c r="AA90" s="943"/>
      <c r="AB90" s="943"/>
      <c r="AC90" s="943"/>
      <c r="AD90" s="943"/>
      <c r="AE90" s="943"/>
      <c r="AF90" s="943"/>
      <c r="AG90" s="943"/>
      <c r="AH90" s="572"/>
      <c r="AI90" s="943"/>
      <c r="AJ90" s="943"/>
      <c r="AK90" s="943"/>
      <c r="AL90" s="943"/>
      <c r="AM90" s="943"/>
      <c r="AN90" s="138"/>
      <c r="AO90" s="144"/>
      <c r="AP90" s="587"/>
      <c r="AQ90" s="156"/>
      <c r="AR90" s="156"/>
      <c r="AS90" s="156"/>
      <c r="AT90" s="153"/>
      <c r="AU90" s="153"/>
      <c r="AV90" s="153"/>
      <c r="AW90" s="153"/>
      <c r="AX90" s="153"/>
      <c r="AY90" s="138"/>
    </row>
    <row r="91" spans="1:51" x14ac:dyDescent="0.2">
      <c r="A91" s="138"/>
      <c r="B91" s="603"/>
      <c r="C91" s="166"/>
      <c r="D91" s="930"/>
      <c r="E91" s="931"/>
      <c r="F91" s="932"/>
      <c r="G91" s="933"/>
      <c r="H91" s="932"/>
      <c r="I91" s="933"/>
      <c r="J91" s="604"/>
      <c r="K91" s="604"/>
      <c r="L91" s="641"/>
      <c r="M91" s="933"/>
      <c r="N91" s="932"/>
      <c r="O91" s="933"/>
      <c r="P91" s="604"/>
      <c r="Q91" s="931"/>
      <c r="R91" s="615"/>
      <c r="S91" s="169"/>
      <c r="T91" s="604"/>
      <c r="U91" s="931"/>
      <c r="V91" s="604"/>
      <c r="W91" s="931"/>
      <c r="X91" s="604"/>
      <c r="Y91" s="931"/>
      <c r="Z91" s="623"/>
      <c r="AA91" s="931"/>
      <c r="AB91" s="604"/>
      <c r="AC91" s="169"/>
      <c r="AD91" s="604"/>
      <c r="AE91" s="933"/>
      <c r="AF91" s="604"/>
      <c r="AG91" s="933"/>
      <c r="AH91" s="615"/>
      <c r="AI91" s="604"/>
      <c r="AJ91" s="930"/>
      <c r="AK91" s="931"/>
      <c r="AL91" s="932"/>
      <c r="AM91" s="933"/>
      <c r="AN91" s="138"/>
      <c r="AO91" s="144">
        <f>COUNT(D91:AM91)</f>
        <v>0</v>
      </c>
      <c r="AP91" s="587" t="str">
        <f>IF(AO91&lt;3," ",(LARGE(D91:AM91,1)+LARGE(D91:AM91,2)+LARGE(D91:AM91,3))/3)</f>
        <v xml:space="preserve"> </v>
      </c>
      <c r="AQ91" s="568">
        <f>COUNTIF(D91:AM91,"(1)")</f>
        <v>0</v>
      </c>
      <c r="AR91" s="142">
        <f>COUNTIF(D91:AM91,"(2)")</f>
        <v>0</v>
      </c>
      <c r="AS91" s="142">
        <f>COUNTIF(D91:AM91,"(3)")</f>
        <v>0</v>
      </c>
      <c r="AT91" s="567">
        <f>SUM(AQ91:AS91)</f>
        <v>0</v>
      </c>
      <c r="AU91" s="588" t="e">
        <f>IF((LARGE(D91:AM91,1))&gt;=450,"16"," ")</f>
        <v>#NUM!</v>
      </c>
      <c r="AV91" s="589" t="e">
        <f>IF((LARGE(D91:AM91,1))&gt;=500,"16"," ")</f>
        <v>#NUM!</v>
      </c>
      <c r="AW91" s="589" t="e">
        <f>IF((LARGE(D91:AM91,1))&gt;=540,"16"," ")</f>
        <v>#NUM!</v>
      </c>
      <c r="AX91" s="142" t="e">
        <f>IF((LARGE(D91:AM91,1))&gt;=570,"16"," ")</f>
        <v>#NUM!</v>
      </c>
      <c r="AY91" s="138"/>
    </row>
    <row r="92" spans="1:51" x14ac:dyDescent="0.2">
      <c r="A92" s="138"/>
      <c r="B92" s="592"/>
      <c r="C92" s="165"/>
      <c r="D92" s="941"/>
      <c r="E92" s="942"/>
      <c r="F92" s="941"/>
      <c r="G92" s="942"/>
      <c r="H92" s="941"/>
      <c r="I92" s="942"/>
      <c r="J92" s="943"/>
      <c r="K92" s="943"/>
      <c r="L92" s="637"/>
      <c r="M92" s="942"/>
      <c r="N92" s="941"/>
      <c r="O92" s="942"/>
      <c r="P92" s="943"/>
      <c r="Q92" s="942"/>
      <c r="R92" s="572"/>
      <c r="S92" s="942"/>
      <c r="T92" s="943"/>
      <c r="U92" s="942"/>
      <c r="V92" s="943"/>
      <c r="W92" s="942"/>
      <c r="X92" s="943"/>
      <c r="Y92" s="942"/>
      <c r="Z92" s="610"/>
      <c r="AA92" s="942"/>
      <c r="AB92" s="943"/>
      <c r="AC92" s="942"/>
      <c r="AD92" s="943"/>
      <c r="AE92" s="942"/>
      <c r="AF92" s="943"/>
      <c r="AG92" s="942"/>
      <c r="AH92" s="572"/>
      <c r="AI92" s="943"/>
      <c r="AJ92" s="941"/>
      <c r="AK92" s="942"/>
      <c r="AL92" s="941"/>
      <c r="AM92" s="942"/>
      <c r="AN92" s="138"/>
      <c r="AO92" s="144">
        <f>COUNT(D92:AM92)</f>
        <v>0</v>
      </c>
      <c r="AP92" s="587" t="str">
        <f>IF(AO92&lt;3," ",(LARGE(D92:AM92,1)+LARGE(D92:AM92,2)+LARGE(D92:AM92,3))/3)</f>
        <v xml:space="preserve"> </v>
      </c>
      <c r="AQ92" s="588">
        <f>COUNTIF(D92:AM92,"(1)")</f>
        <v>0</v>
      </c>
      <c r="AR92" s="589">
        <f>COUNTIF(D92:AM92,"(2)")</f>
        <v>0</v>
      </c>
      <c r="AS92" s="589">
        <f>COUNTIF(D92:AM92,"(3)")</f>
        <v>0</v>
      </c>
      <c r="AT92" s="590">
        <f>SUM(AQ92:AS92)</f>
        <v>0</v>
      </c>
      <c r="AU92" s="588" t="e">
        <f>IF((LARGE(D92:AM92,1))&gt;=450,"16"," ")</f>
        <v>#NUM!</v>
      </c>
      <c r="AV92" s="589" t="e">
        <f>IF((LARGE(D92:AM92,1))&gt;=500,"16"," ")</f>
        <v>#NUM!</v>
      </c>
      <c r="AW92" s="589" t="e">
        <f>IF((LARGE(D92:AM92,1))&gt;=540,"16"," ")</f>
        <v>#NUM!</v>
      </c>
      <c r="AX92" s="589" t="e">
        <f>IF((LARGE(D92:AM92,1))&gt;=570,"16"," ")</f>
        <v>#NUM!</v>
      </c>
      <c r="AY92" s="138"/>
    </row>
    <row r="93" spans="1:51" x14ac:dyDescent="0.2">
      <c r="A93" s="138"/>
      <c r="B93" s="559"/>
      <c r="C93" s="138"/>
      <c r="AN93" s="138"/>
      <c r="AO93" s="144"/>
      <c r="AP93" s="587"/>
      <c r="AQ93" s="624"/>
      <c r="AR93" s="624"/>
      <c r="AS93" s="624"/>
      <c r="AT93" s="624"/>
      <c r="AU93" s="162"/>
      <c r="AV93" s="162"/>
      <c r="AW93" s="162"/>
      <c r="AX93" s="162"/>
      <c r="AY93" s="138"/>
    </row>
    <row r="94" spans="1:51" x14ac:dyDescent="0.2">
      <c r="A94" s="138"/>
      <c r="B94" s="569"/>
      <c r="C94" s="92" t="s">
        <v>33</v>
      </c>
      <c r="D94" s="943"/>
      <c r="E94" s="943"/>
      <c r="F94" s="943"/>
      <c r="G94" s="943"/>
      <c r="H94" s="943"/>
      <c r="I94" s="943"/>
      <c r="J94" s="943"/>
      <c r="K94" s="943"/>
      <c r="L94" s="572"/>
      <c r="M94" s="943"/>
      <c r="N94" s="943"/>
      <c r="O94" s="943"/>
      <c r="P94" s="943"/>
      <c r="Q94" s="943"/>
      <c r="R94" s="572"/>
      <c r="S94" s="943"/>
      <c r="T94" s="943"/>
      <c r="U94" s="943"/>
      <c r="V94" s="943"/>
      <c r="W94" s="943"/>
      <c r="X94" s="943"/>
      <c r="Y94" s="943"/>
      <c r="Z94" s="610"/>
      <c r="AA94" s="943"/>
      <c r="AB94" s="943"/>
      <c r="AC94" s="943"/>
      <c r="AD94" s="943"/>
      <c r="AE94" s="943"/>
      <c r="AF94" s="943"/>
      <c r="AG94" s="943"/>
      <c r="AH94" s="572"/>
      <c r="AI94" s="943"/>
      <c r="AJ94" s="943"/>
      <c r="AK94" s="943"/>
      <c r="AL94" s="943"/>
      <c r="AM94" s="943"/>
      <c r="AN94" s="138"/>
      <c r="AO94" s="144"/>
      <c r="AP94" s="587"/>
      <c r="AQ94" s="156"/>
      <c r="AR94" s="156"/>
      <c r="AS94" s="156"/>
      <c r="AT94" s="153"/>
      <c r="AU94" s="153"/>
      <c r="AV94" s="153"/>
      <c r="AW94" s="153"/>
      <c r="AX94" s="153"/>
      <c r="AY94" s="138"/>
    </row>
    <row r="95" spans="1:51" x14ac:dyDescent="0.2">
      <c r="A95" s="138"/>
      <c r="B95" s="635">
        <v>1</v>
      </c>
      <c r="C95" s="178" t="s">
        <v>34</v>
      </c>
      <c r="D95" s="932">
        <v>508</v>
      </c>
      <c r="E95" s="173" t="s">
        <v>354</v>
      </c>
      <c r="F95" s="932"/>
      <c r="G95" s="173"/>
      <c r="H95" s="167"/>
      <c r="I95" s="167"/>
      <c r="J95" s="172"/>
      <c r="K95" s="173"/>
      <c r="L95" s="619"/>
      <c r="M95" s="391"/>
      <c r="N95" s="932">
        <v>489</v>
      </c>
      <c r="O95" s="173" t="s">
        <v>355</v>
      </c>
      <c r="P95" s="604"/>
      <c r="Q95" s="179"/>
      <c r="R95" s="641"/>
      <c r="S95" s="173"/>
      <c r="T95" s="604"/>
      <c r="U95" s="179"/>
      <c r="V95" s="932">
        <v>503</v>
      </c>
      <c r="W95" s="173" t="s">
        <v>369</v>
      </c>
      <c r="X95" s="604"/>
      <c r="Y95" s="179"/>
      <c r="Z95" s="629"/>
      <c r="AA95" s="173"/>
      <c r="AB95" s="604"/>
      <c r="AC95" s="179"/>
      <c r="AD95" s="932"/>
      <c r="AE95" s="173"/>
      <c r="AF95" s="604"/>
      <c r="AG95" s="391"/>
      <c r="AH95" s="641"/>
      <c r="AI95" s="173"/>
      <c r="AJ95" s="940">
        <v>505</v>
      </c>
      <c r="AK95" s="179" t="s">
        <v>354</v>
      </c>
      <c r="AL95" s="932"/>
      <c r="AM95" s="933"/>
      <c r="AN95" s="138"/>
      <c r="AO95" s="144">
        <f>COUNT(D95:AM95)</f>
        <v>4</v>
      </c>
      <c r="AP95" s="587">
        <f>IF(AO95&lt;3," ",(LARGE(D95:AM95,1)+LARGE(D95:AM95,2)+LARGE(D95:AM95,3))/3)</f>
        <v>505.33333333333331</v>
      </c>
      <c r="AQ95" s="568">
        <f>COUNTIF(D95:AM95,"(1)")</f>
        <v>0</v>
      </c>
      <c r="AR95" s="142">
        <f>COUNTIF(D95:AM95,"(2)")</f>
        <v>0</v>
      </c>
      <c r="AS95" s="142">
        <f>COUNTIF(D95:AM95,"(3)")</f>
        <v>0</v>
      </c>
      <c r="AT95" s="567">
        <f>SUM(AQ95:AS95)</f>
        <v>0</v>
      </c>
      <c r="AU95" s="155" t="s">
        <v>167</v>
      </c>
      <c r="AV95" s="155" t="s">
        <v>167</v>
      </c>
      <c r="AW95" s="589" t="str">
        <f>IF((LARGE(D95:AM95,1))&gt;=540,"16"," ")</f>
        <v xml:space="preserve"> </v>
      </c>
      <c r="AX95" s="142" t="str">
        <f>IF((LARGE(D95:AM95,1))&gt;=570,"16"," ")</f>
        <v xml:space="preserve"> </v>
      </c>
      <c r="AY95" s="138"/>
    </row>
    <row r="96" spans="1:51" x14ac:dyDescent="0.2">
      <c r="A96" s="138"/>
      <c r="B96" s="603"/>
      <c r="C96" s="178" t="s">
        <v>135</v>
      </c>
      <c r="D96" s="930"/>
      <c r="E96" s="169"/>
      <c r="F96" s="930"/>
      <c r="G96" s="169"/>
      <c r="H96" s="179"/>
      <c r="I96" s="179"/>
      <c r="J96" s="939"/>
      <c r="K96" s="169"/>
      <c r="L96" s="477"/>
      <c r="M96" s="179"/>
      <c r="N96" s="939"/>
      <c r="O96" s="169"/>
      <c r="P96" s="940"/>
      <c r="Q96" s="179"/>
      <c r="R96" s="633"/>
      <c r="S96" s="169"/>
      <c r="T96" s="940"/>
      <c r="U96" s="179"/>
      <c r="V96" s="930"/>
      <c r="W96" s="169"/>
      <c r="X96" s="940"/>
      <c r="Y96" s="179"/>
      <c r="Z96" s="631"/>
      <c r="AA96" s="169"/>
      <c r="AB96" s="940"/>
      <c r="AC96" s="179"/>
      <c r="AD96" s="930"/>
      <c r="AE96" s="169"/>
      <c r="AF96" s="940"/>
      <c r="AG96" s="477"/>
      <c r="AH96" s="633"/>
      <c r="AI96" s="169"/>
      <c r="AJ96" s="940"/>
      <c r="AK96" s="179"/>
      <c r="AL96" s="930"/>
      <c r="AM96" s="169"/>
      <c r="AN96" s="138"/>
      <c r="AO96" s="144">
        <f>COUNT(D96:AM96)</f>
        <v>0</v>
      </c>
      <c r="AP96" s="587" t="str">
        <f>IF(AO96&lt;3," ",(LARGE(D96:AM96,1)+LARGE(D96:AM96,2)+LARGE(D96:AM96,3))/3)</f>
        <v xml:space="preserve"> </v>
      </c>
      <c r="AQ96" s="568">
        <f>COUNTIF(D96:AM96,"(1)")</f>
        <v>0</v>
      </c>
      <c r="AR96" s="142">
        <f>COUNTIF(D96:AM96,"(2)")</f>
        <v>0</v>
      </c>
      <c r="AS96" s="142">
        <f>COUNTIF(D96:AM96,"(3)")</f>
        <v>0</v>
      </c>
      <c r="AT96" s="567">
        <f>SUM(AQ96:AS96)</f>
        <v>0</v>
      </c>
      <c r="AU96" s="154" t="s">
        <v>144</v>
      </c>
      <c r="AV96" s="158" t="s">
        <v>144</v>
      </c>
      <c r="AW96" s="161" t="s">
        <v>144</v>
      </c>
      <c r="AX96" s="161" t="s">
        <v>220</v>
      </c>
      <c r="AY96" s="138"/>
    </row>
    <row r="97" spans="1:51" x14ac:dyDescent="0.2">
      <c r="A97" s="138"/>
      <c r="B97" s="603"/>
      <c r="C97" s="166" t="s">
        <v>136</v>
      </c>
      <c r="D97" s="930"/>
      <c r="E97" s="169"/>
      <c r="F97" s="930"/>
      <c r="G97" s="169"/>
      <c r="H97" s="179"/>
      <c r="I97" s="179"/>
      <c r="J97" s="939"/>
      <c r="K97" s="169"/>
      <c r="L97" s="477"/>
      <c r="M97" s="179"/>
      <c r="N97" s="939"/>
      <c r="O97" s="169"/>
      <c r="P97" s="940"/>
      <c r="Q97" s="179"/>
      <c r="R97" s="633"/>
      <c r="S97" s="169"/>
      <c r="T97" s="940"/>
      <c r="U97" s="179"/>
      <c r="V97" s="930"/>
      <c r="W97" s="169"/>
      <c r="X97" s="940"/>
      <c r="Y97" s="179"/>
      <c r="Z97" s="631"/>
      <c r="AA97" s="169"/>
      <c r="AB97" s="940"/>
      <c r="AC97" s="179"/>
      <c r="AD97" s="930"/>
      <c r="AE97" s="169"/>
      <c r="AF97" s="940"/>
      <c r="AG97" s="477"/>
      <c r="AH97" s="633"/>
      <c r="AI97" s="169"/>
      <c r="AJ97" s="940"/>
      <c r="AK97" s="179"/>
      <c r="AL97" s="930"/>
      <c r="AM97" s="169"/>
      <c r="AN97" s="138"/>
      <c r="AO97" s="144">
        <f>COUNT(D97:AM97)</f>
        <v>0</v>
      </c>
      <c r="AP97" s="587" t="str">
        <f>IF(AO97&lt;3," ",(LARGE(D97:AM97,1)+LARGE(D97:AM97,2)+LARGE(D97:AM97,3))/3)</f>
        <v xml:space="preserve"> </v>
      </c>
      <c r="AQ97" s="568">
        <f>COUNTIF(D97:AM97,"(1)")</f>
        <v>0</v>
      </c>
      <c r="AR97" s="142">
        <f>COUNTIF(D97:AM97,"(2)")</f>
        <v>0</v>
      </c>
      <c r="AS97" s="142">
        <f>COUNTIF(D97:AM97,"(3)")</f>
        <v>0</v>
      </c>
      <c r="AT97" s="567">
        <f>SUM(AQ97:AS97)</f>
        <v>0</v>
      </c>
      <c r="AU97" s="146">
        <v>15</v>
      </c>
      <c r="AV97" s="589" t="e">
        <f>IF((LARGE(D97:AM97,1))&gt;=500,"16"," ")</f>
        <v>#NUM!</v>
      </c>
      <c r="AW97" s="589" t="e">
        <f>IF((LARGE(D97:AM97,1))&gt;=540,"16"," ")</f>
        <v>#NUM!</v>
      </c>
      <c r="AX97" s="589" t="e">
        <f>IF((LARGE(D97:AM97,1))&gt;=570,"16"," ")</f>
        <v>#NUM!</v>
      </c>
      <c r="AY97" s="138"/>
    </row>
    <row r="98" spans="1:51" x14ac:dyDescent="0.2">
      <c r="A98" s="138"/>
      <c r="B98" s="592">
        <v>2</v>
      </c>
      <c r="C98" s="474" t="s">
        <v>27</v>
      </c>
      <c r="D98" s="941">
        <v>554</v>
      </c>
      <c r="E98" s="981" t="s">
        <v>358</v>
      </c>
      <c r="F98" s="941"/>
      <c r="G98" s="170"/>
      <c r="H98" s="943">
        <v>546</v>
      </c>
      <c r="I98" s="991" t="s">
        <v>358</v>
      </c>
      <c r="J98" s="941"/>
      <c r="K98" s="942"/>
      <c r="L98" s="572">
        <v>547</v>
      </c>
      <c r="M98" s="991" t="s">
        <v>358</v>
      </c>
      <c r="N98" s="941">
        <v>540</v>
      </c>
      <c r="O98" s="170" t="s">
        <v>354</v>
      </c>
      <c r="P98" s="570"/>
      <c r="Q98" s="249"/>
      <c r="R98" s="637">
        <v>549</v>
      </c>
      <c r="S98" s="981" t="s">
        <v>358</v>
      </c>
      <c r="T98" s="943"/>
      <c r="U98" s="249"/>
      <c r="V98" s="941">
        <v>545</v>
      </c>
      <c r="W98" s="170" t="s">
        <v>354</v>
      </c>
      <c r="X98" s="943">
        <v>535</v>
      </c>
      <c r="Y98" s="1022" t="s">
        <v>357</v>
      </c>
      <c r="Z98" s="632">
        <v>536</v>
      </c>
      <c r="AA98" s="994" t="s">
        <v>357</v>
      </c>
      <c r="AB98" s="943"/>
      <c r="AC98" s="249"/>
      <c r="AD98" s="941">
        <v>519</v>
      </c>
      <c r="AE98" s="994" t="s">
        <v>357</v>
      </c>
      <c r="AF98" s="943">
        <v>543</v>
      </c>
      <c r="AG98" s="249" t="s">
        <v>354</v>
      </c>
      <c r="AH98" s="637"/>
      <c r="AI98" s="170"/>
      <c r="AJ98" s="943"/>
      <c r="AK98" s="249"/>
      <c r="AL98" s="941"/>
      <c r="AM98" s="942"/>
      <c r="AN98" s="138"/>
      <c r="AO98" s="144">
        <f>COUNT(D98:AM98)</f>
        <v>10</v>
      </c>
      <c r="AP98" s="587">
        <f>IF(AO98&lt;3," ",(LARGE(D98:AM98,1)+LARGE(D98:AM98,2)+LARGE(D98:AM98,3))/3)</f>
        <v>550</v>
      </c>
      <c r="AQ98" s="568">
        <f>COUNTIF(D98:AM98,"(1)")</f>
        <v>0</v>
      </c>
      <c r="AR98" s="142">
        <f>COUNTIF(D98:AM98,"(2)")</f>
        <v>4</v>
      </c>
      <c r="AS98" s="142">
        <f>COUNTIF(D98:AM98,"(3)")</f>
        <v>3</v>
      </c>
      <c r="AT98" s="567">
        <f>SUM(AQ98:AS98)</f>
        <v>7</v>
      </c>
      <c r="AU98" s="154" t="s">
        <v>220</v>
      </c>
      <c r="AV98" s="158" t="s">
        <v>220</v>
      </c>
      <c r="AW98" s="158" t="s">
        <v>220</v>
      </c>
      <c r="AX98" s="589" t="str">
        <f>IF((LARGE(D98:AM98,1))&gt;=570,"16"," ")</f>
        <v xml:space="preserve"> </v>
      </c>
      <c r="AY98" s="138"/>
    </row>
    <row r="99" spans="1:51" x14ac:dyDescent="0.2">
      <c r="A99" s="138"/>
      <c r="B99" s="559"/>
      <c r="C99" s="138"/>
      <c r="AN99" s="138"/>
      <c r="AO99" s="144"/>
      <c r="AP99" s="587"/>
      <c r="AQ99" s="156"/>
      <c r="AR99" s="156"/>
      <c r="AS99" s="156"/>
      <c r="AT99" s="156"/>
      <c r="AU99" s="146"/>
      <c r="AV99" s="144"/>
      <c r="AW99" s="145"/>
      <c r="AX99" s="144"/>
      <c r="AY99" s="138"/>
    </row>
    <row r="100" spans="1:51" x14ac:dyDescent="0.2">
      <c r="A100" s="138"/>
      <c r="B100" s="559"/>
      <c r="C100" s="138" t="s">
        <v>35</v>
      </c>
      <c r="AN100" s="138"/>
      <c r="AO100" s="144">
        <f>SUM(AO8:AO99)</f>
        <v>128</v>
      </c>
      <c r="AP100" s="587"/>
      <c r="AQ100" s="564">
        <f>SUM(AQ8:AQ99)</f>
        <v>12</v>
      </c>
      <c r="AR100" s="565">
        <f>SUM(AR8:AR99)</f>
        <v>25</v>
      </c>
      <c r="AS100" s="566">
        <f>SUM(AS8:AS99)</f>
        <v>20</v>
      </c>
      <c r="AT100" s="143">
        <f>SUM(AT8:AT99)</f>
        <v>57</v>
      </c>
      <c r="AU100" s="146" t="e">
        <f>IF((LARGE(D100:AM100,1))&gt;=450,"12"," ")</f>
        <v>#NUM!</v>
      </c>
      <c r="AV100" s="163"/>
      <c r="AW100" s="164"/>
      <c r="AX100" s="163"/>
      <c r="AY100" s="138"/>
    </row>
    <row r="101" spans="1:51" x14ac:dyDescent="0.2">
      <c r="A101" s="138"/>
      <c r="B101" s="559"/>
      <c r="C101" s="138"/>
      <c r="AN101" s="138"/>
      <c r="AO101" s="138"/>
      <c r="AP101" s="659"/>
      <c r="AQ101" s="138"/>
      <c r="AR101" s="138"/>
      <c r="AS101" s="138"/>
      <c r="AT101" s="138"/>
      <c r="AU101" s="138"/>
      <c r="AV101" s="138"/>
      <c r="AW101" s="139"/>
      <c r="AX101" s="138"/>
      <c r="AY101" s="138"/>
    </row>
    <row r="102" spans="1:51" x14ac:dyDescent="0.2">
      <c r="A102" s="138"/>
      <c r="B102" s="559"/>
      <c r="C102" s="138"/>
      <c r="AN102" s="138"/>
      <c r="AO102" s="138"/>
      <c r="AP102" s="659"/>
      <c r="AQ102" s="138"/>
      <c r="AR102" s="138"/>
      <c r="AS102" s="138"/>
      <c r="AT102" s="138"/>
      <c r="AU102" s="138"/>
      <c r="AV102" s="138"/>
      <c r="AW102" s="139"/>
      <c r="AX102" s="138"/>
      <c r="AY102" s="138"/>
    </row>
    <row r="103" spans="1:51" x14ac:dyDescent="0.2">
      <c r="A103" s="138"/>
      <c r="B103" s="559"/>
      <c r="C103" s="138"/>
      <c r="AN103" s="138"/>
      <c r="AO103" s="138"/>
      <c r="AP103" s="659"/>
      <c r="AQ103" s="138"/>
      <c r="AR103" s="138"/>
      <c r="AS103" s="138"/>
      <c r="AT103" s="138"/>
      <c r="AU103" s="138"/>
      <c r="AV103" s="138"/>
      <c r="AW103" s="139"/>
      <c r="AX103" s="138"/>
      <c r="AY103" s="138"/>
    </row>
    <row r="105" spans="1:51" x14ac:dyDescent="0.2">
      <c r="AR105" s="604"/>
      <c r="AS105" s="604"/>
      <c r="AT105" s="604"/>
    </row>
    <row r="108" spans="1:51" x14ac:dyDescent="0.2">
      <c r="B108" s="591"/>
      <c r="D108" s="591"/>
      <c r="E108" s="591"/>
      <c r="F108" s="591"/>
      <c r="G108" s="591"/>
      <c r="H108" s="591"/>
      <c r="I108" s="591"/>
      <c r="J108" s="591"/>
      <c r="K108" s="591"/>
      <c r="L108" s="767"/>
      <c r="M108" s="591"/>
      <c r="N108" s="591"/>
      <c r="O108" s="591"/>
      <c r="P108" s="591"/>
      <c r="Q108" s="591"/>
      <c r="R108" s="767"/>
      <c r="S108" s="591"/>
      <c r="T108" s="591"/>
      <c r="U108" s="591"/>
      <c r="V108" s="591"/>
      <c r="W108" s="591"/>
      <c r="X108" s="591"/>
      <c r="Y108" s="591"/>
      <c r="Z108" s="591"/>
      <c r="AA108" s="591"/>
      <c r="AB108" s="591"/>
      <c r="AC108" s="591"/>
      <c r="AD108" s="591"/>
      <c r="AE108" s="591"/>
      <c r="AF108" s="591"/>
      <c r="AG108" s="591"/>
      <c r="AH108" s="591"/>
      <c r="AI108" s="591"/>
      <c r="AJ108" s="591"/>
      <c r="AK108" s="591"/>
      <c r="AP108" s="768"/>
      <c r="AW108" s="591"/>
    </row>
    <row r="109" spans="1:51" x14ac:dyDescent="0.2">
      <c r="B109" s="591"/>
      <c r="D109" s="591"/>
      <c r="E109" s="591"/>
      <c r="F109" s="591"/>
      <c r="G109" s="591"/>
      <c r="H109" s="591"/>
      <c r="I109" s="591"/>
      <c r="J109" s="591"/>
      <c r="K109" s="591"/>
      <c r="L109" s="767"/>
      <c r="M109" s="591"/>
      <c r="N109" s="591"/>
      <c r="O109" s="591"/>
      <c r="P109" s="591"/>
      <c r="Q109" s="591"/>
      <c r="R109" s="767"/>
      <c r="S109" s="591"/>
      <c r="T109" s="591"/>
      <c r="U109" s="591"/>
      <c r="V109" s="591"/>
      <c r="W109" s="591"/>
      <c r="X109" s="591"/>
      <c r="Y109" s="591"/>
      <c r="Z109" s="591"/>
      <c r="AA109" s="591"/>
      <c r="AB109" s="591"/>
      <c r="AC109" s="591"/>
      <c r="AD109" s="591"/>
      <c r="AE109" s="591"/>
      <c r="AF109" s="591"/>
      <c r="AG109" s="591"/>
      <c r="AH109" s="591"/>
      <c r="AI109" s="591"/>
      <c r="AJ109" s="591"/>
      <c r="AK109" s="591"/>
      <c r="AP109" s="768"/>
      <c r="AW109" s="591"/>
    </row>
    <row r="110" spans="1:51" x14ac:dyDescent="0.2">
      <c r="B110" s="591"/>
      <c r="D110" s="591"/>
      <c r="E110" s="591"/>
      <c r="F110" s="591"/>
      <c r="G110" s="591"/>
      <c r="H110" s="591"/>
      <c r="I110" s="591"/>
      <c r="J110" s="591"/>
      <c r="K110" s="591"/>
      <c r="L110" s="767"/>
      <c r="M110" s="591"/>
      <c r="N110" s="591"/>
      <c r="O110" s="591"/>
      <c r="P110" s="591"/>
      <c r="Q110" s="591"/>
      <c r="R110" s="767"/>
      <c r="S110" s="591"/>
      <c r="T110" s="591"/>
      <c r="U110" s="591"/>
      <c r="V110" s="591"/>
      <c r="W110" s="591"/>
      <c r="X110" s="591"/>
      <c r="Y110" s="591"/>
      <c r="Z110" s="591"/>
      <c r="AA110" s="591"/>
      <c r="AB110" s="591"/>
      <c r="AC110" s="591"/>
      <c r="AD110" s="591"/>
      <c r="AE110" s="591"/>
      <c r="AF110" s="591"/>
      <c r="AG110" s="591"/>
      <c r="AH110" s="591"/>
      <c r="AI110" s="591"/>
      <c r="AJ110" s="591"/>
      <c r="AK110" s="591"/>
      <c r="AP110" s="768"/>
      <c r="AW110" s="591"/>
    </row>
    <row r="111" spans="1:51" x14ac:dyDescent="0.2">
      <c r="B111" s="591"/>
      <c r="D111" s="591"/>
      <c r="E111" s="591"/>
      <c r="F111" s="591"/>
      <c r="G111" s="591"/>
      <c r="H111" s="591"/>
      <c r="I111" s="591"/>
      <c r="J111" s="591"/>
      <c r="K111" s="591"/>
      <c r="L111" s="767"/>
      <c r="M111" s="591"/>
      <c r="N111" s="591"/>
      <c r="O111" s="591"/>
      <c r="P111" s="591"/>
      <c r="Q111" s="591"/>
      <c r="R111" s="767"/>
      <c r="S111" s="591"/>
      <c r="T111" s="591"/>
      <c r="U111" s="591"/>
      <c r="V111" s="591"/>
      <c r="W111" s="591"/>
      <c r="X111" s="591"/>
      <c r="Y111" s="591"/>
      <c r="Z111" s="591"/>
      <c r="AA111" s="591"/>
      <c r="AB111" s="591"/>
      <c r="AC111" s="591"/>
      <c r="AD111" s="591"/>
      <c r="AE111" s="591"/>
      <c r="AF111" s="591"/>
      <c r="AG111" s="591"/>
      <c r="AH111" s="591"/>
      <c r="AI111" s="591"/>
      <c r="AJ111" s="591"/>
      <c r="AK111" s="591"/>
      <c r="AP111" s="768"/>
      <c r="AW111" s="591"/>
    </row>
    <row r="112" spans="1:51" x14ac:dyDescent="0.2">
      <c r="B112" s="591"/>
      <c r="D112" s="591"/>
      <c r="E112" s="591"/>
      <c r="F112" s="591"/>
      <c r="G112" s="591"/>
      <c r="H112" s="591"/>
      <c r="I112" s="591"/>
      <c r="J112" s="591"/>
      <c r="K112" s="591"/>
      <c r="L112" s="767"/>
      <c r="M112" s="591"/>
      <c r="N112" s="591"/>
      <c r="O112" s="591"/>
      <c r="P112" s="591"/>
      <c r="Q112" s="591"/>
      <c r="R112" s="767"/>
      <c r="S112" s="591"/>
      <c r="T112" s="591"/>
      <c r="U112" s="591"/>
      <c r="V112" s="591"/>
      <c r="W112" s="591"/>
      <c r="X112" s="591"/>
      <c r="Y112" s="591"/>
      <c r="Z112" s="591"/>
      <c r="AA112" s="591"/>
      <c r="AB112" s="591"/>
      <c r="AC112" s="591"/>
      <c r="AD112" s="591"/>
      <c r="AE112" s="591"/>
      <c r="AF112" s="591"/>
      <c r="AG112" s="591"/>
      <c r="AH112" s="591"/>
      <c r="AI112" s="591"/>
      <c r="AJ112" s="591"/>
      <c r="AK112" s="591"/>
      <c r="AP112" s="768"/>
      <c r="AW112" s="591"/>
    </row>
    <row r="113" spans="2:49" x14ac:dyDescent="0.2">
      <c r="B113" s="591"/>
      <c r="D113" s="591"/>
      <c r="E113" s="591"/>
      <c r="F113" s="591"/>
      <c r="G113" s="591"/>
      <c r="H113" s="591"/>
      <c r="I113" s="591"/>
      <c r="J113" s="591"/>
      <c r="K113" s="591"/>
      <c r="L113" s="767"/>
      <c r="M113" s="591"/>
      <c r="N113" s="591"/>
      <c r="O113" s="591"/>
      <c r="P113" s="591"/>
      <c r="Q113" s="591"/>
      <c r="R113" s="767"/>
      <c r="S113" s="591"/>
      <c r="T113" s="591"/>
      <c r="U113" s="591"/>
      <c r="V113" s="591"/>
      <c r="W113" s="591"/>
      <c r="X113" s="591"/>
      <c r="Y113" s="591"/>
      <c r="Z113" s="591"/>
      <c r="AA113" s="591"/>
      <c r="AB113" s="591"/>
      <c r="AC113" s="591"/>
      <c r="AD113" s="591"/>
      <c r="AE113" s="591"/>
      <c r="AF113" s="591"/>
      <c r="AG113" s="591"/>
      <c r="AH113" s="591"/>
      <c r="AI113" s="591"/>
      <c r="AJ113" s="591"/>
      <c r="AK113" s="591"/>
      <c r="AP113" s="768"/>
      <c r="AW113" s="591"/>
    </row>
    <row r="114" spans="2:49" x14ac:dyDescent="0.2">
      <c r="B114" s="591"/>
      <c r="D114" s="591"/>
      <c r="E114" s="591"/>
      <c r="F114" s="591"/>
      <c r="G114" s="591"/>
      <c r="H114" s="591"/>
      <c r="I114" s="591"/>
      <c r="J114" s="591"/>
      <c r="K114" s="591"/>
      <c r="L114" s="767"/>
      <c r="M114" s="591"/>
      <c r="N114" s="591"/>
      <c r="O114" s="591"/>
      <c r="P114" s="591"/>
      <c r="Q114" s="591"/>
      <c r="R114" s="767"/>
      <c r="S114" s="591"/>
      <c r="T114" s="591"/>
      <c r="U114" s="591"/>
      <c r="V114" s="591"/>
      <c r="W114" s="591"/>
      <c r="X114" s="591"/>
      <c r="Y114" s="591"/>
      <c r="Z114" s="591"/>
      <c r="AA114" s="591"/>
      <c r="AB114" s="591"/>
      <c r="AC114" s="591"/>
      <c r="AD114" s="591"/>
      <c r="AE114" s="591"/>
      <c r="AF114" s="591"/>
      <c r="AG114" s="591"/>
      <c r="AH114" s="591"/>
      <c r="AI114" s="591"/>
      <c r="AJ114" s="591"/>
      <c r="AK114" s="591"/>
      <c r="AP114" s="768"/>
      <c r="AW114" s="591"/>
    </row>
    <row r="115" spans="2:49" x14ac:dyDescent="0.2">
      <c r="B115" s="591"/>
      <c r="D115" s="591"/>
      <c r="E115" s="591"/>
      <c r="F115" s="591"/>
      <c r="G115" s="591"/>
      <c r="H115" s="591"/>
      <c r="I115" s="591"/>
      <c r="J115" s="591"/>
      <c r="K115" s="591"/>
      <c r="L115" s="767"/>
      <c r="M115" s="591"/>
      <c r="N115" s="591"/>
      <c r="O115" s="591"/>
      <c r="P115" s="591"/>
      <c r="Q115" s="591"/>
      <c r="R115" s="767"/>
      <c r="S115" s="591"/>
      <c r="T115" s="591"/>
      <c r="U115" s="591"/>
      <c r="V115" s="591"/>
      <c r="W115" s="591"/>
      <c r="X115" s="591"/>
      <c r="Y115" s="591"/>
      <c r="Z115" s="591"/>
      <c r="AA115" s="591"/>
      <c r="AB115" s="591"/>
      <c r="AC115" s="591"/>
      <c r="AD115" s="591"/>
      <c r="AE115" s="591"/>
      <c r="AF115" s="591"/>
      <c r="AG115" s="591"/>
      <c r="AH115" s="591"/>
      <c r="AI115" s="591"/>
      <c r="AJ115" s="591"/>
      <c r="AK115" s="591"/>
      <c r="AP115" s="768"/>
      <c r="AW115" s="591"/>
    </row>
    <row r="116" spans="2:49" x14ac:dyDescent="0.2">
      <c r="B116" s="591"/>
      <c r="D116" s="591"/>
      <c r="E116" s="591"/>
      <c r="F116" s="591"/>
      <c r="G116" s="591"/>
      <c r="H116" s="591"/>
      <c r="I116" s="591"/>
      <c r="J116" s="591"/>
      <c r="K116" s="591"/>
      <c r="L116" s="767"/>
      <c r="M116" s="591"/>
      <c r="N116" s="591"/>
      <c r="O116" s="591"/>
      <c r="P116" s="591"/>
      <c r="Q116" s="591"/>
      <c r="R116" s="767"/>
      <c r="S116" s="591"/>
      <c r="T116" s="591"/>
      <c r="U116" s="591"/>
      <c r="V116" s="591"/>
      <c r="W116" s="591"/>
      <c r="X116" s="591"/>
      <c r="Y116" s="591"/>
      <c r="Z116" s="591"/>
      <c r="AA116" s="591"/>
      <c r="AB116" s="591"/>
      <c r="AC116" s="591"/>
      <c r="AD116" s="591"/>
      <c r="AE116" s="591"/>
      <c r="AF116" s="591"/>
      <c r="AG116" s="591"/>
      <c r="AH116" s="591"/>
      <c r="AI116" s="591"/>
      <c r="AJ116" s="591"/>
      <c r="AK116" s="591"/>
      <c r="AP116" s="768"/>
      <c r="AW116" s="591"/>
    </row>
    <row r="117" spans="2:49" x14ac:dyDescent="0.2">
      <c r="B117" s="591"/>
      <c r="D117" s="591"/>
      <c r="E117" s="591"/>
      <c r="F117" s="591"/>
      <c r="G117" s="591"/>
      <c r="H117" s="591"/>
      <c r="I117" s="591"/>
      <c r="J117" s="591"/>
      <c r="K117" s="591"/>
      <c r="L117" s="767"/>
      <c r="M117" s="591"/>
      <c r="N117" s="591"/>
      <c r="O117" s="591"/>
      <c r="P117" s="591"/>
      <c r="Q117" s="591"/>
      <c r="R117" s="767"/>
      <c r="S117" s="591"/>
      <c r="T117" s="591"/>
      <c r="U117" s="591"/>
      <c r="V117" s="591"/>
      <c r="W117" s="591"/>
      <c r="X117" s="591"/>
      <c r="Y117" s="591"/>
      <c r="Z117" s="591"/>
      <c r="AA117" s="591"/>
      <c r="AB117" s="591"/>
      <c r="AC117" s="591"/>
      <c r="AD117" s="591"/>
      <c r="AE117" s="591"/>
      <c r="AF117" s="591"/>
      <c r="AG117" s="591"/>
      <c r="AH117" s="591"/>
      <c r="AI117" s="591"/>
      <c r="AJ117" s="591"/>
      <c r="AK117" s="591"/>
      <c r="AP117" s="768"/>
      <c r="AW117" s="591"/>
    </row>
    <row r="118" spans="2:49" x14ac:dyDescent="0.2">
      <c r="B118" s="591"/>
      <c r="D118" s="591"/>
      <c r="E118" s="591"/>
      <c r="F118" s="591"/>
      <c r="G118" s="591"/>
      <c r="H118" s="591"/>
      <c r="I118" s="591"/>
      <c r="J118" s="591"/>
      <c r="K118" s="591"/>
      <c r="L118" s="767"/>
      <c r="M118" s="591"/>
      <c r="N118" s="591"/>
      <c r="O118" s="591"/>
      <c r="P118" s="591"/>
      <c r="Q118" s="591"/>
      <c r="R118" s="767"/>
      <c r="S118" s="591"/>
      <c r="T118" s="591"/>
      <c r="U118" s="591"/>
      <c r="V118" s="591"/>
      <c r="W118" s="591"/>
      <c r="X118" s="591"/>
      <c r="Y118" s="591"/>
      <c r="Z118" s="591"/>
      <c r="AA118" s="591"/>
      <c r="AB118" s="591"/>
      <c r="AC118" s="591"/>
      <c r="AD118" s="591"/>
      <c r="AE118" s="591"/>
      <c r="AF118" s="591"/>
      <c r="AG118" s="591"/>
      <c r="AH118" s="591"/>
      <c r="AI118" s="591"/>
      <c r="AJ118" s="591"/>
      <c r="AK118" s="591"/>
      <c r="AP118" s="768"/>
      <c r="AW118" s="591"/>
    </row>
    <row r="119" spans="2:49" x14ac:dyDescent="0.2">
      <c r="B119" s="591"/>
      <c r="D119" s="591"/>
      <c r="E119" s="591"/>
      <c r="F119" s="591"/>
      <c r="G119" s="591"/>
      <c r="H119" s="591"/>
      <c r="I119" s="591"/>
      <c r="J119" s="591"/>
      <c r="K119" s="591"/>
      <c r="L119" s="767"/>
      <c r="M119" s="591"/>
      <c r="N119" s="591"/>
      <c r="O119" s="591"/>
      <c r="P119" s="591"/>
      <c r="Q119" s="591"/>
      <c r="R119" s="767"/>
      <c r="S119" s="591"/>
      <c r="T119" s="591"/>
      <c r="U119" s="591"/>
      <c r="V119" s="591"/>
      <c r="W119" s="591"/>
      <c r="X119" s="591"/>
      <c r="Y119" s="591"/>
      <c r="Z119" s="591"/>
      <c r="AA119" s="591"/>
      <c r="AB119" s="591"/>
      <c r="AC119" s="591"/>
      <c r="AD119" s="591"/>
      <c r="AE119" s="591"/>
      <c r="AF119" s="591"/>
      <c r="AG119" s="591"/>
      <c r="AH119" s="591"/>
      <c r="AI119" s="591"/>
      <c r="AJ119" s="591"/>
      <c r="AK119" s="591"/>
      <c r="AP119" s="768"/>
      <c r="AW119" s="591"/>
    </row>
    <row r="120" spans="2:49" x14ac:dyDescent="0.2">
      <c r="B120" s="591"/>
      <c r="D120" s="591"/>
      <c r="E120" s="591"/>
      <c r="F120" s="591"/>
      <c r="G120" s="591"/>
      <c r="H120" s="591"/>
      <c r="I120" s="591"/>
      <c r="J120" s="591"/>
      <c r="K120" s="591"/>
      <c r="L120" s="767"/>
      <c r="M120" s="591"/>
      <c r="N120" s="591"/>
      <c r="O120" s="591"/>
      <c r="P120" s="591"/>
      <c r="Q120" s="591"/>
      <c r="R120" s="767"/>
      <c r="S120" s="591"/>
      <c r="T120" s="591"/>
      <c r="U120" s="591"/>
      <c r="V120" s="591"/>
      <c r="W120" s="591"/>
      <c r="X120" s="591"/>
      <c r="Y120" s="591"/>
      <c r="Z120" s="591"/>
      <c r="AA120" s="591"/>
      <c r="AB120" s="591"/>
      <c r="AC120" s="591"/>
      <c r="AD120" s="591"/>
      <c r="AE120" s="591"/>
      <c r="AF120" s="591"/>
      <c r="AG120" s="591"/>
      <c r="AH120" s="591"/>
      <c r="AI120" s="591"/>
      <c r="AJ120" s="591"/>
      <c r="AK120" s="591"/>
      <c r="AP120" s="768"/>
      <c r="AW120" s="591"/>
    </row>
    <row r="121" spans="2:49" x14ac:dyDescent="0.2">
      <c r="B121" s="591"/>
      <c r="D121" s="591"/>
      <c r="E121" s="591"/>
      <c r="F121" s="591"/>
      <c r="G121" s="591"/>
      <c r="H121" s="591"/>
      <c r="I121" s="591"/>
      <c r="J121" s="591"/>
      <c r="K121" s="591"/>
      <c r="L121" s="767"/>
      <c r="M121" s="591"/>
      <c r="N121" s="591"/>
      <c r="O121" s="591"/>
      <c r="P121" s="591"/>
      <c r="Q121" s="591"/>
      <c r="R121" s="767"/>
      <c r="S121" s="591"/>
      <c r="T121" s="591"/>
      <c r="U121" s="591"/>
      <c r="V121" s="591"/>
      <c r="W121" s="591"/>
      <c r="X121" s="591"/>
      <c r="Y121" s="591"/>
      <c r="Z121" s="591"/>
      <c r="AA121" s="591"/>
      <c r="AB121" s="591"/>
      <c r="AC121" s="591"/>
      <c r="AD121" s="591"/>
      <c r="AE121" s="591"/>
      <c r="AF121" s="591"/>
      <c r="AG121" s="591"/>
      <c r="AH121" s="591"/>
      <c r="AI121" s="591"/>
      <c r="AJ121" s="591"/>
      <c r="AK121" s="591"/>
      <c r="AP121" s="768"/>
      <c r="AW121" s="591"/>
    </row>
    <row r="122" spans="2:49" x14ac:dyDescent="0.2">
      <c r="B122" s="591"/>
      <c r="D122" s="591"/>
      <c r="E122" s="591"/>
      <c r="F122" s="591"/>
      <c r="G122" s="591"/>
      <c r="H122" s="591"/>
      <c r="I122" s="591"/>
      <c r="J122" s="591"/>
      <c r="K122" s="591"/>
      <c r="L122" s="767"/>
      <c r="M122" s="591"/>
      <c r="N122" s="591"/>
      <c r="O122" s="591"/>
      <c r="P122" s="591"/>
      <c r="Q122" s="591"/>
      <c r="R122" s="767"/>
      <c r="S122" s="591"/>
      <c r="T122" s="591"/>
      <c r="U122" s="591"/>
      <c r="V122" s="591"/>
      <c r="W122" s="591"/>
      <c r="X122" s="591"/>
      <c r="Y122" s="591"/>
      <c r="Z122" s="591"/>
      <c r="AA122" s="591"/>
      <c r="AB122" s="591"/>
      <c r="AC122" s="591"/>
      <c r="AD122" s="591"/>
      <c r="AE122" s="591"/>
      <c r="AF122" s="591"/>
      <c r="AG122" s="591"/>
      <c r="AH122" s="591"/>
      <c r="AI122" s="591"/>
      <c r="AJ122" s="591"/>
      <c r="AK122" s="591"/>
      <c r="AP122" s="768"/>
      <c r="AW122" s="591"/>
    </row>
    <row r="123" spans="2:49" x14ac:dyDescent="0.2">
      <c r="B123" s="591"/>
      <c r="D123" s="591"/>
      <c r="E123" s="591"/>
      <c r="F123" s="591"/>
      <c r="G123" s="591"/>
      <c r="H123" s="591"/>
      <c r="I123" s="591"/>
      <c r="J123" s="591"/>
      <c r="K123" s="591"/>
      <c r="L123" s="767"/>
      <c r="M123" s="591"/>
      <c r="N123" s="591"/>
      <c r="O123" s="591"/>
      <c r="P123" s="591"/>
      <c r="Q123" s="591"/>
      <c r="R123" s="767"/>
      <c r="S123" s="591"/>
      <c r="T123" s="591"/>
      <c r="U123" s="591"/>
      <c r="V123" s="591"/>
      <c r="W123" s="591"/>
      <c r="X123" s="591"/>
      <c r="Y123" s="591"/>
      <c r="Z123" s="591"/>
      <c r="AA123" s="591"/>
      <c r="AB123" s="591"/>
      <c r="AC123" s="591"/>
      <c r="AD123" s="591"/>
      <c r="AE123" s="591"/>
      <c r="AF123" s="591"/>
      <c r="AG123" s="591"/>
      <c r="AH123" s="591"/>
      <c r="AI123" s="591"/>
      <c r="AJ123" s="591"/>
      <c r="AK123" s="591"/>
      <c r="AP123" s="768"/>
      <c r="AW123" s="591"/>
    </row>
    <row r="124" spans="2:49" x14ac:dyDescent="0.2">
      <c r="B124" s="591"/>
      <c r="D124" s="591"/>
      <c r="E124" s="591"/>
      <c r="F124" s="591"/>
      <c r="G124" s="591"/>
      <c r="H124" s="591"/>
      <c r="I124" s="591"/>
      <c r="J124" s="591"/>
      <c r="K124" s="591"/>
      <c r="L124" s="767"/>
      <c r="M124" s="591"/>
      <c r="N124" s="591"/>
      <c r="O124" s="591"/>
      <c r="P124" s="591"/>
      <c r="Q124" s="591"/>
      <c r="R124" s="767"/>
      <c r="S124" s="591"/>
      <c r="T124" s="591"/>
      <c r="U124" s="591"/>
      <c r="V124" s="591"/>
      <c r="W124" s="591"/>
      <c r="X124" s="591"/>
      <c r="Y124" s="591"/>
      <c r="Z124" s="591"/>
      <c r="AA124" s="591"/>
      <c r="AB124" s="591"/>
      <c r="AC124" s="591"/>
      <c r="AD124" s="591"/>
      <c r="AE124" s="591"/>
      <c r="AF124" s="591"/>
      <c r="AG124" s="591"/>
      <c r="AH124" s="591"/>
      <c r="AI124" s="591"/>
      <c r="AJ124" s="591"/>
      <c r="AK124" s="591"/>
      <c r="AP124" s="768"/>
      <c r="AW124" s="591"/>
    </row>
    <row r="125" spans="2:49" x14ac:dyDescent="0.2">
      <c r="B125" s="591"/>
      <c r="D125" s="591"/>
      <c r="E125" s="591"/>
      <c r="F125" s="591"/>
      <c r="G125" s="591"/>
      <c r="H125" s="591"/>
      <c r="I125" s="591"/>
      <c r="J125" s="591"/>
      <c r="K125" s="591"/>
      <c r="L125" s="767"/>
      <c r="M125" s="591"/>
      <c r="N125" s="591"/>
      <c r="O125" s="591"/>
      <c r="P125" s="591"/>
      <c r="Q125" s="591"/>
      <c r="R125" s="767"/>
      <c r="S125" s="591"/>
      <c r="T125" s="591"/>
      <c r="U125" s="591"/>
      <c r="V125" s="591"/>
      <c r="W125" s="591"/>
      <c r="X125" s="591"/>
      <c r="Y125" s="591"/>
      <c r="Z125" s="591"/>
      <c r="AA125" s="591"/>
      <c r="AB125" s="591"/>
      <c r="AC125" s="591"/>
      <c r="AD125" s="591"/>
      <c r="AE125" s="591"/>
      <c r="AF125" s="591"/>
      <c r="AG125" s="591"/>
      <c r="AH125" s="591"/>
      <c r="AI125" s="591"/>
      <c r="AJ125" s="591"/>
      <c r="AK125" s="591"/>
      <c r="AP125" s="768"/>
      <c r="AW125" s="591"/>
    </row>
    <row r="126" spans="2:49" x14ac:dyDescent="0.2">
      <c r="B126" s="591"/>
      <c r="D126" s="591"/>
      <c r="E126" s="591"/>
      <c r="F126" s="591"/>
      <c r="G126" s="591"/>
      <c r="H126" s="591"/>
      <c r="I126" s="591"/>
      <c r="J126" s="591"/>
      <c r="K126" s="591"/>
      <c r="L126" s="767"/>
      <c r="M126" s="591"/>
      <c r="N126" s="591"/>
      <c r="O126" s="591"/>
      <c r="P126" s="591"/>
      <c r="Q126" s="591"/>
      <c r="R126" s="767"/>
      <c r="S126" s="591"/>
      <c r="T126" s="591"/>
      <c r="U126" s="591"/>
      <c r="V126" s="591"/>
      <c r="W126" s="591"/>
      <c r="X126" s="591"/>
      <c r="Y126" s="591"/>
      <c r="Z126" s="591"/>
      <c r="AA126" s="591"/>
      <c r="AB126" s="591"/>
      <c r="AC126" s="591"/>
      <c r="AD126" s="591"/>
      <c r="AE126" s="591"/>
      <c r="AF126" s="591"/>
      <c r="AG126" s="591"/>
      <c r="AH126" s="591"/>
      <c r="AI126" s="591"/>
      <c r="AJ126" s="591"/>
      <c r="AK126" s="591"/>
      <c r="AP126" s="768"/>
      <c r="AW126" s="591"/>
    </row>
    <row r="127" spans="2:49" x14ac:dyDescent="0.2">
      <c r="B127" s="591"/>
      <c r="D127" s="591"/>
      <c r="E127" s="591"/>
      <c r="F127" s="591"/>
      <c r="G127" s="591"/>
      <c r="H127" s="591"/>
      <c r="I127" s="591"/>
      <c r="J127" s="591"/>
      <c r="K127" s="591"/>
      <c r="L127" s="767"/>
      <c r="M127" s="591"/>
      <c r="N127" s="591"/>
      <c r="O127" s="591"/>
      <c r="P127" s="591"/>
      <c r="Q127" s="591"/>
      <c r="R127" s="767"/>
      <c r="S127" s="591"/>
      <c r="T127" s="591"/>
      <c r="U127" s="591"/>
      <c r="V127" s="591"/>
      <c r="W127" s="591"/>
      <c r="X127" s="591"/>
      <c r="Y127" s="591"/>
      <c r="Z127" s="591"/>
      <c r="AA127" s="591"/>
      <c r="AB127" s="591"/>
      <c r="AC127" s="591"/>
      <c r="AD127" s="591"/>
      <c r="AE127" s="591"/>
      <c r="AF127" s="591"/>
      <c r="AG127" s="591"/>
      <c r="AH127" s="591"/>
      <c r="AI127" s="591"/>
      <c r="AJ127" s="591"/>
      <c r="AK127" s="591"/>
      <c r="AP127" s="768"/>
      <c r="AW127" s="591"/>
    </row>
    <row r="128" spans="2:49" x14ac:dyDescent="0.2">
      <c r="B128" s="591"/>
      <c r="D128" s="591"/>
      <c r="E128" s="591"/>
      <c r="F128" s="591"/>
      <c r="G128" s="591"/>
      <c r="H128" s="591"/>
      <c r="I128" s="591"/>
      <c r="J128" s="591"/>
      <c r="K128" s="591"/>
      <c r="L128" s="767"/>
      <c r="M128" s="591"/>
      <c r="N128" s="591"/>
      <c r="O128" s="591"/>
      <c r="P128" s="591"/>
      <c r="Q128" s="591"/>
      <c r="R128" s="767"/>
      <c r="S128" s="591"/>
      <c r="T128" s="591"/>
      <c r="U128" s="591"/>
      <c r="V128" s="591"/>
      <c r="W128" s="591"/>
      <c r="X128" s="591"/>
      <c r="Y128" s="591"/>
      <c r="Z128" s="591"/>
      <c r="AA128" s="591"/>
      <c r="AB128" s="591"/>
      <c r="AC128" s="591"/>
      <c r="AD128" s="591"/>
      <c r="AE128" s="591"/>
      <c r="AF128" s="591"/>
      <c r="AG128" s="591"/>
      <c r="AH128" s="591"/>
      <c r="AI128" s="591"/>
      <c r="AJ128" s="591"/>
      <c r="AK128" s="591"/>
      <c r="AP128" s="768"/>
      <c r="AW128" s="591"/>
    </row>
    <row r="129" spans="2:49" x14ac:dyDescent="0.2">
      <c r="B129" s="591"/>
      <c r="D129" s="591"/>
      <c r="E129" s="591"/>
      <c r="F129" s="591"/>
      <c r="G129" s="591"/>
      <c r="H129" s="591"/>
      <c r="I129" s="591"/>
      <c r="J129" s="591"/>
      <c r="K129" s="591"/>
      <c r="L129" s="767"/>
      <c r="M129" s="591"/>
      <c r="N129" s="591"/>
      <c r="O129" s="591"/>
      <c r="P129" s="591"/>
      <c r="Q129" s="591"/>
      <c r="R129" s="767"/>
      <c r="S129" s="591"/>
      <c r="T129" s="591"/>
      <c r="U129" s="591"/>
      <c r="V129" s="591"/>
      <c r="W129" s="591"/>
      <c r="X129" s="591"/>
      <c r="Y129" s="591"/>
      <c r="Z129" s="591"/>
      <c r="AA129" s="591"/>
      <c r="AB129" s="591"/>
      <c r="AC129" s="591"/>
      <c r="AD129" s="591"/>
      <c r="AE129" s="591"/>
      <c r="AF129" s="591"/>
      <c r="AG129" s="591"/>
      <c r="AH129" s="591"/>
      <c r="AI129" s="591"/>
      <c r="AJ129" s="591"/>
      <c r="AK129" s="591"/>
      <c r="AP129" s="768"/>
      <c r="AW129" s="591"/>
    </row>
    <row r="130" spans="2:49" x14ac:dyDescent="0.2">
      <c r="B130" s="591"/>
      <c r="D130" s="591"/>
      <c r="E130" s="591"/>
      <c r="F130" s="591"/>
      <c r="G130" s="591"/>
      <c r="H130" s="591"/>
      <c r="I130" s="591"/>
      <c r="J130" s="591"/>
      <c r="K130" s="591"/>
      <c r="L130" s="767"/>
      <c r="M130" s="591"/>
      <c r="N130" s="591"/>
      <c r="O130" s="591"/>
      <c r="P130" s="591"/>
      <c r="Q130" s="591"/>
      <c r="R130" s="767"/>
      <c r="S130" s="591"/>
      <c r="T130" s="591"/>
      <c r="U130" s="591"/>
      <c r="V130" s="591"/>
      <c r="W130" s="591"/>
      <c r="X130" s="591"/>
      <c r="Y130" s="591"/>
      <c r="Z130" s="591"/>
      <c r="AA130" s="591"/>
      <c r="AB130" s="591"/>
      <c r="AC130" s="591"/>
      <c r="AD130" s="591"/>
      <c r="AE130" s="591"/>
      <c r="AF130" s="591"/>
      <c r="AG130" s="591"/>
      <c r="AH130" s="591"/>
      <c r="AI130" s="591"/>
      <c r="AJ130" s="591"/>
      <c r="AK130" s="591"/>
      <c r="AP130" s="768"/>
      <c r="AW130" s="591"/>
    </row>
    <row r="131" spans="2:49" x14ac:dyDescent="0.2">
      <c r="B131" s="591"/>
      <c r="D131" s="591"/>
      <c r="E131" s="591"/>
      <c r="F131" s="591"/>
      <c r="G131" s="591"/>
      <c r="H131" s="591"/>
      <c r="I131" s="591"/>
      <c r="J131" s="591"/>
      <c r="K131" s="591"/>
      <c r="L131" s="767"/>
      <c r="M131" s="591"/>
      <c r="N131" s="591"/>
      <c r="O131" s="591"/>
      <c r="P131" s="591"/>
      <c r="Q131" s="591"/>
      <c r="R131" s="767"/>
      <c r="S131" s="591"/>
      <c r="T131" s="591"/>
      <c r="U131" s="591"/>
      <c r="V131" s="591"/>
      <c r="W131" s="591"/>
      <c r="X131" s="591"/>
      <c r="Y131" s="591"/>
      <c r="Z131" s="591"/>
      <c r="AA131" s="591"/>
      <c r="AB131" s="591"/>
      <c r="AC131" s="591"/>
      <c r="AD131" s="591"/>
      <c r="AE131" s="591"/>
      <c r="AF131" s="591"/>
      <c r="AG131" s="591"/>
      <c r="AH131" s="591"/>
      <c r="AI131" s="591"/>
      <c r="AJ131" s="591"/>
      <c r="AK131" s="591"/>
      <c r="AP131" s="768"/>
      <c r="AW131" s="591"/>
    </row>
    <row r="132" spans="2:49" x14ac:dyDescent="0.2">
      <c r="B132" s="591"/>
      <c r="D132" s="591"/>
      <c r="E132" s="591"/>
      <c r="F132" s="591"/>
      <c r="G132" s="591"/>
      <c r="H132" s="591"/>
      <c r="I132" s="591"/>
      <c r="J132" s="591"/>
      <c r="K132" s="591"/>
      <c r="L132" s="767"/>
      <c r="M132" s="591"/>
      <c r="N132" s="591"/>
      <c r="O132" s="591"/>
      <c r="P132" s="591"/>
      <c r="Q132" s="591"/>
      <c r="R132" s="767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91"/>
      <c r="AE132" s="591"/>
      <c r="AF132" s="591"/>
      <c r="AG132" s="591"/>
      <c r="AH132" s="591"/>
      <c r="AI132" s="591"/>
      <c r="AJ132" s="591"/>
      <c r="AK132" s="591"/>
      <c r="AP132" s="768"/>
      <c r="AW132" s="591"/>
    </row>
    <row r="133" spans="2:49" x14ac:dyDescent="0.2">
      <c r="B133" s="591"/>
      <c r="D133" s="591"/>
      <c r="E133" s="591"/>
      <c r="F133" s="591"/>
      <c r="G133" s="591"/>
      <c r="H133" s="591"/>
      <c r="I133" s="591"/>
      <c r="J133" s="591"/>
      <c r="K133" s="591"/>
      <c r="L133" s="767"/>
      <c r="M133" s="591"/>
      <c r="N133" s="591"/>
      <c r="O133" s="591"/>
      <c r="P133" s="591"/>
      <c r="Q133" s="591"/>
      <c r="R133" s="767"/>
      <c r="S133" s="591"/>
      <c r="T133" s="591"/>
      <c r="U133" s="591"/>
      <c r="V133" s="591"/>
      <c r="W133" s="591"/>
      <c r="X133" s="591"/>
      <c r="Y133" s="591"/>
      <c r="Z133" s="591"/>
      <c r="AA133" s="591"/>
      <c r="AB133" s="591"/>
      <c r="AC133" s="591"/>
      <c r="AD133" s="591"/>
      <c r="AE133" s="591"/>
      <c r="AF133" s="591"/>
      <c r="AG133" s="591"/>
      <c r="AH133" s="591"/>
      <c r="AI133" s="591"/>
      <c r="AJ133" s="591"/>
      <c r="AK133" s="591"/>
      <c r="AP133" s="768"/>
      <c r="AW133" s="591"/>
    </row>
    <row r="134" spans="2:49" x14ac:dyDescent="0.2">
      <c r="B134" s="591"/>
      <c r="D134" s="591"/>
      <c r="E134" s="591"/>
      <c r="F134" s="591"/>
      <c r="G134" s="591"/>
      <c r="H134" s="591"/>
      <c r="I134" s="591"/>
      <c r="J134" s="591"/>
      <c r="K134" s="591"/>
      <c r="L134" s="767"/>
      <c r="M134" s="591"/>
      <c r="N134" s="591"/>
      <c r="O134" s="591"/>
      <c r="P134" s="591"/>
      <c r="Q134" s="591"/>
      <c r="R134" s="767"/>
      <c r="S134" s="591"/>
      <c r="T134" s="591"/>
      <c r="U134" s="591"/>
      <c r="V134" s="591"/>
      <c r="W134" s="591"/>
      <c r="X134" s="591"/>
      <c r="Y134" s="591"/>
      <c r="Z134" s="591"/>
      <c r="AA134" s="591"/>
      <c r="AB134" s="591"/>
      <c r="AC134" s="591"/>
      <c r="AD134" s="591"/>
      <c r="AE134" s="591"/>
      <c r="AF134" s="591"/>
      <c r="AG134" s="591"/>
      <c r="AH134" s="591"/>
      <c r="AI134" s="591"/>
      <c r="AJ134" s="591"/>
      <c r="AK134" s="591"/>
      <c r="AP134" s="768"/>
      <c r="AW134" s="591"/>
    </row>
    <row r="135" spans="2:49" x14ac:dyDescent="0.2">
      <c r="B135" s="591"/>
      <c r="D135" s="591"/>
      <c r="E135" s="591"/>
      <c r="F135" s="591"/>
      <c r="G135" s="591"/>
      <c r="H135" s="591"/>
      <c r="I135" s="591"/>
      <c r="J135" s="591"/>
      <c r="K135" s="591"/>
      <c r="L135" s="767"/>
      <c r="M135" s="591"/>
      <c r="N135" s="591"/>
      <c r="O135" s="591"/>
      <c r="P135" s="591"/>
      <c r="Q135" s="591"/>
      <c r="R135" s="767"/>
      <c r="S135" s="591"/>
      <c r="T135" s="591"/>
      <c r="U135" s="591"/>
      <c r="V135" s="591"/>
      <c r="W135" s="591"/>
      <c r="X135" s="591"/>
      <c r="Y135" s="591"/>
      <c r="Z135" s="591"/>
      <c r="AA135" s="591"/>
      <c r="AB135" s="591"/>
      <c r="AC135" s="591"/>
      <c r="AD135" s="591"/>
      <c r="AE135" s="591"/>
      <c r="AF135" s="591"/>
      <c r="AG135" s="591"/>
      <c r="AH135" s="591"/>
      <c r="AI135" s="591"/>
      <c r="AJ135" s="591"/>
      <c r="AK135" s="591"/>
      <c r="AP135" s="768"/>
      <c r="AW135" s="591"/>
    </row>
    <row r="136" spans="2:49" x14ac:dyDescent="0.2">
      <c r="B136" s="591"/>
      <c r="D136" s="591"/>
      <c r="E136" s="591"/>
      <c r="F136" s="591"/>
      <c r="G136" s="591"/>
      <c r="H136" s="591"/>
      <c r="I136" s="591"/>
      <c r="J136" s="591"/>
      <c r="K136" s="591"/>
      <c r="L136" s="767"/>
      <c r="M136" s="591"/>
      <c r="N136" s="591"/>
      <c r="O136" s="591"/>
      <c r="P136" s="591"/>
      <c r="Q136" s="591"/>
      <c r="R136" s="767"/>
      <c r="S136" s="591"/>
      <c r="T136" s="591"/>
      <c r="U136" s="591"/>
      <c r="V136" s="591"/>
      <c r="W136" s="591"/>
      <c r="X136" s="591"/>
      <c r="Y136" s="591"/>
      <c r="Z136" s="591"/>
      <c r="AA136" s="591"/>
      <c r="AB136" s="591"/>
      <c r="AC136" s="591"/>
      <c r="AD136" s="591"/>
      <c r="AE136" s="591"/>
      <c r="AF136" s="591"/>
      <c r="AG136" s="591"/>
      <c r="AH136" s="591"/>
      <c r="AI136" s="591"/>
      <c r="AJ136" s="591"/>
      <c r="AK136" s="591"/>
      <c r="AP136" s="768"/>
      <c r="AW136" s="591"/>
    </row>
    <row r="137" spans="2:49" x14ac:dyDescent="0.2">
      <c r="B137" s="591"/>
      <c r="D137" s="591"/>
      <c r="E137" s="591"/>
      <c r="F137" s="591"/>
      <c r="G137" s="591"/>
      <c r="H137" s="591"/>
      <c r="I137" s="591"/>
      <c r="J137" s="591"/>
      <c r="K137" s="591"/>
      <c r="L137" s="767"/>
      <c r="M137" s="591"/>
      <c r="N137" s="591"/>
      <c r="O137" s="591"/>
      <c r="P137" s="591"/>
      <c r="Q137" s="591"/>
      <c r="R137" s="767"/>
      <c r="S137" s="591"/>
      <c r="T137" s="591"/>
      <c r="U137" s="591"/>
      <c r="V137" s="591"/>
      <c r="W137" s="591"/>
      <c r="X137" s="591"/>
      <c r="Y137" s="591"/>
      <c r="Z137" s="591"/>
      <c r="AA137" s="591"/>
      <c r="AB137" s="591"/>
      <c r="AC137" s="591"/>
      <c r="AD137" s="591"/>
      <c r="AE137" s="591"/>
      <c r="AF137" s="591"/>
      <c r="AG137" s="591"/>
      <c r="AH137" s="591"/>
      <c r="AI137" s="591"/>
      <c r="AJ137" s="591"/>
      <c r="AK137" s="591"/>
      <c r="AP137" s="768"/>
      <c r="AW137" s="591"/>
    </row>
    <row r="138" spans="2:49" x14ac:dyDescent="0.2">
      <c r="B138" s="591"/>
      <c r="D138" s="591"/>
      <c r="E138" s="591"/>
      <c r="F138" s="591"/>
      <c r="G138" s="591"/>
      <c r="H138" s="591"/>
      <c r="I138" s="591"/>
      <c r="J138" s="591"/>
      <c r="K138" s="591"/>
      <c r="L138" s="767"/>
      <c r="M138" s="591"/>
      <c r="N138" s="591"/>
      <c r="O138" s="591"/>
      <c r="P138" s="591"/>
      <c r="Q138" s="591"/>
      <c r="R138" s="767"/>
      <c r="S138" s="591"/>
      <c r="T138" s="591"/>
      <c r="U138" s="591"/>
      <c r="V138" s="591"/>
      <c r="W138" s="591"/>
      <c r="X138" s="591"/>
      <c r="Y138" s="591"/>
      <c r="Z138" s="591"/>
      <c r="AA138" s="591"/>
      <c r="AB138" s="591"/>
      <c r="AC138" s="591"/>
      <c r="AD138" s="591"/>
      <c r="AE138" s="591"/>
      <c r="AF138" s="591"/>
      <c r="AG138" s="591"/>
      <c r="AH138" s="591"/>
      <c r="AI138" s="591"/>
      <c r="AJ138" s="591"/>
      <c r="AK138" s="591"/>
      <c r="AP138" s="768"/>
      <c r="AW138" s="591"/>
    </row>
    <row r="139" spans="2:49" x14ac:dyDescent="0.2">
      <c r="B139" s="591"/>
      <c r="D139" s="591"/>
      <c r="E139" s="591"/>
      <c r="F139" s="591"/>
      <c r="G139" s="591"/>
      <c r="H139" s="591"/>
      <c r="I139" s="591"/>
      <c r="J139" s="591"/>
      <c r="K139" s="591"/>
      <c r="L139" s="767"/>
      <c r="M139" s="591"/>
      <c r="N139" s="591"/>
      <c r="O139" s="591"/>
      <c r="P139" s="591"/>
      <c r="Q139" s="591"/>
      <c r="R139" s="767"/>
      <c r="S139" s="591"/>
      <c r="T139" s="591"/>
      <c r="U139" s="591"/>
      <c r="V139" s="591"/>
      <c r="W139" s="591"/>
      <c r="X139" s="591"/>
      <c r="Y139" s="591"/>
      <c r="Z139" s="591"/>
      <c r="AA139" s="591"/>
      <c r="AB139" s="591"/>
      <c r="AC139" s="591"/>
      <c r="AD139" s="591"/>
      <c r="AE139" s="591"/>
      <c r="AF139" s="591"/>
      <c r="AG139" s="591"/>
      <c r="AH139" s="591"/>
      <c r="AI139" s="591"/>
      <c r="AJ139" s="591"/>
      <c r="AK139" s="591"/>
      <c r="AP139" s="768"/>
      <c r="AW139" s="591"/>
    </row>
    <row r="140" spans="2:49" x14ac:dyDescent="0.2">
      <c r="B140" s="591"/>
      <c r="D140" s="591"/>
      <c r="E140" s="591"/>
      <c r="F140" s="591"/>
      <c r="G140" s="591"/>
      <c r="H140" s="591"/>
      <c r="I140" s="591"/>
      <c r="J140" s="591"/>
      <c r="K140" s="591"/>
      <c r="L140" s="767"/>
      <c r="M140" s="591"/>
      <c r="N140" s="591"/>
      <c r="O140" s="591"/>
      <c r="P140" s="591"/>
      <c r="Q140" s="591"/>
      <c r="R140" s="767"/>
      <c r="S140" s="591"/>
      <c r="T140" s="591"/>
      <c r="U140" s="591"/>
      <c r="V140" s="591"/>
      <c r="W140" s="591"/>
      <c r="X140" s="591"/>
      <c r="Y140" s="591"/>
      <c r="Z140" s="591"/>
      <c r="AA140" s="591"/>
      <c r="AB140" s="591"/>
      <c r="AC140" s="591"/>
      <c r="AD140" s="591"/>
      <c r="AE140" s="591"/>
      <c r="AF140" s="591"/>
      <c r="AG140" s="591"/>
      <c r="AH140" s="591"/>
      <c r="AI140" s="591"/>
      <c r="AJ140" s="591"/>
      <c r="AK140" s="591"/>
      <c r="AP140" s="768"/>
      <c r="AW140" s="591"/>
    </row>
    <row r="141" spans="2:49" x14ac:dyDescent="0.2">
      <c r="B141" s="591"/>
      <c r="D141" s="591"/>
      <c r="E141" s="591"/>
      <c r="F141" s="591"/>
      <c r="G141" s="591"/>
      <c r="H141" s="591"/>
      <c r="I141" s="591"/>
      <c r="J141" s="591"/>
      <c r="K141" s="591"/>
      <c r="L141" s="767"/>
      <c r="M141" s="591"/>
      <c r="N141" s="591"/>
      <c r="O141" s="591"/>
      <c r="P141" s="591"/>
      <c r="Q141" s="591"/>
      <c r="R141" s="767"/>
      <c r="S141" s="591"/>
      <c r="T141" s="591"/>
      <c r="U141" s="591"/>
      <c r="V141" s="591"/>
      <c r="W141" s="591"/>
      <c r="X141" s="591"/>
      <c r="Y141" s="591"/>
      <c r="Z141" s="591"/>
      <c r="AA141" s="591"/>
      <c r="AB141" s="591"/>
      <c r="AC141" s="591"/>
      <c r="AD141" s="591"/>
      <c r="AE141" s="591"/>
      <c r="AF141" s="591"/>
      <c r="AG141" s="591"/>
      <c r="AH141" s="591"/>
      <c r="AI141" s="591"/>
      <c r="AJ141" s="591"/>
      <c r="AK141" s="591"/>
      <c r="AP141" s="768"/>
      <c r="AW141" s="591"/>
    </row>
    <row r="142" spans="2:49" x14ac:dyDescent="0.2">
      <c r="B142" s="591"/>
      <c r="D142" s="591"/>
      <c r="E142" s="591"/>
      <c r="F142" s="591"/>
      <c r="G142" s="591"/>
      <c r="H142" s="591"/>
      <c r="I142" s="591"/>
      <c r="J142" s="591"/>
      <c r="K142" s="591"/>
      <c r="L142" s="767"/>
      <c r="M142" s="591"/>
      <c r="N142" s="591"/>
      <c r="O142" s="591"/>
      <c r="P142" s="591"/>
      <c r="Q142" s="591"/>
      <c r="R142" s="767"/>
      <c r="S142" s="591"/>
      <c r="T142" s="591"/>
      <c r="U142" s="591"/>
      <c r="V142" s="591"/>
      <c r="W142" s="591"/>
      <c r="X142" s="591"/>
      <c r="Y142" s="591"/>
      <c r="Z142" s="591"/>
      <c r="AA142" s="591"/>
      <c r="AB142" s="591"/>
      <c r="AC142" s="591"/>
      <c r="AD142" s="591"/>
      <c r="AE142" s="591"/>
      <c r="AF142" s="591"/>
      <c r="AG142" s="591"/>
      <c r="AH142" s="591"/>
      <c r="AI142" s="591"/>
      <c r="AJ142" s="591"/>
      <c r="AK142" s="591"/>
      <c r="AP142" s="768"/>
      <c r="AW142" s="591"/>
    </row>
    <row r="143" spans="2:49" x14ac:dyDescent="0.2">
      <c r="B143" s="591"/>
      <c r="D143" s="591"/>
      <c r="E143" s="591"/>
      <c r="F143" s="591"/>
      <c r="G143" s="591"/>
      <c r="H143" s="591"/>
      <c r="I143" s="591"/>
      <c r="J143" s="591"/>
      <c r="K143" s="591"/>
      <c r="L143" s="767"/>
      <c r="M143" s="591"/>
      <c r="N143" s="591"/>
      <c r="O143" s="591"/>
      <c r="P143" s="591"/>
      <c r="Q143" s="591"/>
      <c r="R143" s="767"/>
      <c r="S143" s="591"/>
      <c r="T143" s="591"/>
      <c r="U143" s="591"/>
      <c r="V143" s="591"/>
      <c r="W143" s="591"/>
      <c r="X143" s="591"/>
      <c r="Y143" s="591"/>
      <c r="Z143" s="591"/>
      <c r="AA143" s="591"/>
      <c r="AB143" s="591"/>
      <c r="AC143" s="591"/>
      <c r="AD143" s="591"/>
      <c r="AE143" s="591"/>
      <c r="AF143" s="591"/>
      <c r="AG143" s="591"/>
      <c r="AH143" s="591"/>
      <c r="AI143" s="591"/>
      <c r="AJ143" s="591"/>
      <c r="AK143" s="591"/>
      <c r="AP143" s="768"/>
      <c r="AW143" s="591"/>
    </row>
    <row r="144" spans="2:49" x14ac:dyDescent="0.2">
      <c r="B144" s="591"/>
      <c r="D144" s="591"/>
      <c r="E144" s="591"/>
      <c r="F144" s="591"/>
      <c r="G144" s="591"/>
      <c r="H144" s="591"/>
      <c r="I144" s="591"/>
      <c r="J144" s="591"/>
      <c r="K144" s="591"/>
      <c r="L144" s="767"/>
      <c r="M144" s="591"/>
      <c r="N144" s="591"/>
      <c r="O144" s="591"/>
      <c r="P144" s="591"/>
      <c r="Q144" s="591"/>
      <c r="R144" s="767"/>
      <c r="S144" s="591"/>
      <c r="T144" s="591"/>
      <c r="U144" s="591"/>
      <c r="V144" s="591"/>
      <c r="W144" s="591"/>
      <c r="X144" s="591"/>
      <c r="Y144" s="591"/>
      <c r="Z144" s="591"/>
      <c r="AA144" s="591"/>
      <c r="AB144" s="591"/>
      <c r="AC144" s="591"/>
      <c r="AD144" s="591"/>
      <c r="AE144" s="591"/>
      <c r="AF144" s="591"/>
      <c r="AG144" s="591"/>
      <c r="AH144" s="591"/>
      <c r="AI144" s="591"/>
      <c r="AJ144" s="591"/>
      <c r="AK144" s="591"/>
      <c r="AP144" s="768"/>
      <c r="AW144" s="591"/>
    </row>
    <row r="145" spans="2:49" x14ac:dyDescent="0.2">
      <c r="B145" s="591"/>
      <c r="D145" s="591"/>
      <c r="E145" s="591"/>
      <c r="F145" s="591"/>
      <c r="G145" s="591"/>
      <c r="H145" s="591"/>
      <c r="I145" s="591"/>
      <c r="J145" s="591"/>
      <c r="K145" s="591"/>
      <c r="L145" s="767"/>
      <c r="M145" s="591"/>
      <c r="N145" s="591"/>
      <c r="O145" s="591"/>
      <c r="P145" s="591"/>
      <c r="Q145" s="591"/>
      <c r="R145" s="767"/>
      <c r="S145" s="591"/>
      <c r="T145" s="591"/>
      <c r="U145" s="591"/>
      <c r="V145" s="591"/>
      <c r="W145" s="591"/>
      <c r="X145" s="591"/>
      <c r="Y145" s="591"/>
      <c r="Z145" s="591"/>
      <c r="AA145" s="591"/>
      <c r="AB145" s="591"/>
      <c r="AC145" s="591"/>
      <c r="AD145" s="591"/>
      <c r="AE145" s="591"/>
      <c r="AF145" s="591"/>
      <c r="AG145" s="591"/>
      <c r="AH145" s="591"/>
      <c r="AI145" s="591"/>
      <c r="AJ145" s="591"/>
      <c r="AK145" s="591"/>
      <c r="AP145" s="768"/>
      <c r="AW145" s="591"/>
    </row>
    <row r="146" spans="2:49" x14ac:dyDescent="0.2">
      <c r="B146" s="591"/>
      <c r="D146" s="591"/>
      <c r="E146" s="591"/>
      <c r="F146" s="591"/>
      <c r="G146" s="591"/>
      <c r="H146" s="591"/>
      <c r="I146" s="591"/>
      <c r="J146" s="591"/>
      <c r="K146" s="591"/>
      <c r="L146" s="767"/>
      <c r="M146" s="591"/>
      <c r="N146" s="591"/>
      <c r="O146" s="591"/>
      <c r="P146" s="591"/>
      <c r="Q146" s="591"/>
      <c r="R146" s="767"/>
      <c r="S146" s="591"/>
      <c r="T146" s="591"/>
      <c r="U146" s="591"/>
      <c r="V146" s="591"/>
      <c r="W146" s="591"/>
      <c r="X146" s="591"/>
      <c r="Y146" s="591"/>
      <c r="Z146" s="591"/>
      <c r="AA146" s="591"/>
      <c r="AB146" s="591"/>
      <c r="AC146" s="591"/>
      <c r="AD146" s="591"/>
      <c r="AE146" s="591"/>
      <c r="AF146" s="591"/>
      <c r="AG146" s="591"/>
      <c r="AH146" s="591"/>
      <c r="AI146" s="591"/>
      <c r="AJ146" s="591"/>
      <c r="AK146" s="591"/>
      <c r="AP146" s="768"/>
      <c r="AW146" s="591"/>
    </row>
    <row r="147" spans="2:49" x14ac:dyDescent="0.2">
      <c r="B147" s="591"/>
      <c r="D147" s="591"/>
      <c r="E147" s="591"/>
      <c r="F147" s="591"/>
      <c r="G147" s="591"/>
      <c r="H147" s="591"/>
      <c r="I147" s="591"/>
      <c r="J147" s="591"/>
      <c r="K147" s="591"/>
      <c r="L147" s="767"/>
      <c r="M147" s="591"/>
      <c r="N147" s="591"/>
      <c r="O147" s="591"/>
      <c r="P147" s="591"/>
      <c r="Q147" s="591"/>
      <c r="R147" s="767"/>
      <c r="S147" s="591"/>
      <c r="T147" s="591"/>
      <c r="U147" s="591"/>
      <c r="V147" s="591"/>
      <c r="W147" s="591"/>
      <c r="X147" s="591"/>
      <c r="Y147" s="591"/>
      <c r="Z147" s="591"/>
      <c r="AA147" s="591"/>
      <c r="AB147" s="591"/>
      <c r="AC147" s="591"/>
      <c r="AD147" s="591"/>
      <c r="AE147" s="591"/>
      <c r="AF147" s="591"/>
      <c r="AG147" s="591"/>
      <c r="AH147" s="591"/>
      <c r="AI147" s="591"/>
      <c r="AJ147" s="591"/>
      <c r="AK147" s="591"/>
      <c r="AP147" s="768"/>
      <c r="AW147" s="591"/>
    </row>
    <row r="148" spans="2:49" x14ac:dyDescent="0.2">
      <c r="B148" s="591"/>
      <c r="D148" s="591"/>
      <c r="E148" s="591"/>
      <c r="F148" s="591"/>
      <c r="G148" s="591"/>
      <c r="H148" s="591"/>
      <c r="I148" s="591"/>
      <c r="J148" s="591"/>
      <c r="K148" s="591"/>
      <c r="L148" s="767"/>
      <c r="M148" s="591"/>
      <c r="N148" s="591"/>
      <c r="O148" s="591"/>
      <c r="P148" s="591"/>
      <c r="Q148" s="591"/>
      <c r="R148" s="767"/>
      <c r="S148" s="591"/>
      <c r="T148" s="591"/>
      <c r="U148" s="591"/>
      <c r="V148" s="591"/>
      <c r="W148" s="591"/>
      <c r="X148" s="591"/>
      <c r="Y148" s="591"/>
      <c r="Z148" s="591"/>
      <c r="AA148" s="591"/>
      <c r="AB148" s="591"/>
      <c r="AC148" s="591"/>
      <c r="AD148" s="591"/>
      <c r="AE148" s="591"/>
      <c r="AF148" s="591"/>
      <c r="AG148" s="591"/>
      <c r="AH148" s="591"/>
      <c r="AI148" s="591"/>
      <c r="AJ148" s="591"/>
      <c r="AK148" s="591"/>
      <c r="AP148" s="768"/>
      <c r="AW148" s="591"/>
    </row>
    <row r="149" spans="2:49" x14ac:dyDescent="0.2">
      <c r="B149" s="591"/>
      <c r="D149" s="591"/>
      <c r="E149" s="591"/>
      <c r="F149" s="591"/>
      <c r="G149" s="591"/>
      <c r="H149" s="591"/>
      <c r="I149" s="591"/>
      <c r="J149" s="591"/>
      <c r="K149" s="591"/>
      <c r="L149" s="767"/>
      <c r="M149" s="591"/>
      <c r="N149" s="591"/>
      <c r="O149" s="591"/>
      <c r="P149" s="591"/>
      <c r="Q149" s="591"/>
      <c r="R149" s="767"/>
      <c r="S149" s="591"/>
      <c r="T149" s="591"/>
      <c r="U149" s="591"/>
      <c r="V149" s="591"/>
      <c r="W149" s="591"/>
      <c r="X149" s="591"/>
      <c r="Y149" s="591"/>
      <c r="Z149" s="591"/>
      <c r="AA149" s="591"/>
      <c r="AB149" s="591"/>
      <c r="AC149" s="591"/>
      <c r="AD149" s="591"/>
      <c r="AE149" s="591"/>
      <c r="AF149" s="591"/>
      <c r="AG149" s="591"/>
      <c r="AH149" s="591"/>
      <c r="AI149" s="591"/>
      <c r="AJ149" s="591"/>
      <c r="AK149" s="591"/>
      <c r="AP149" s="768"/>
      <c r="AW149" s="591"/>
    </row>
    <row r="150" spans="2:49" x14ac:dyDescent="0.2">
      <c r="B150" s="591"/>
      <c r="D150" s="591"/>
      <c r="E150" s="591"/>
      <c r="F150" s="591"/>
      <c r="G150" s="591"/>
      <c r="H150" s="591"/>
      <c r="I150" s="591"/>
      <c r="J150" s="591"/>
      <c r="K150" s="591"/>
      <c r="L150" s="767"/>
      <c r="M150" s="591"/>
      <c r="N150" s="591"/>
      <c r="O150" s="591"/>
      <c r="P150" s="591"/>
      <c r="Q150" s="591"/>
      <c r="R150" s="767"/>
      <c r="S150" s="591"/>
      <c r="T150" s="591"/>
      <c r="U150" s="591"/>
      <c r="V150" s="591"/>
      <c r="W150" s="591"/>
      <c r="X150" s="591"/>
      <c r="Y150" s="591"/>
      <c r="Z150" s="591"/>
      <c r="AA150" s="591"/>
      <c r="AB150" s="591"/>
      <c r="AC150" s="591"/>
      <c r="AD150" s="591"/>
      <c r="AE150" s="591"/>
      <c r="AF150" s="591"/>
      <c r="AG150" s="591"/>
      <c r="AH150" s="591"/>
      <c r="AI150" s="591"/>
      <c r="AJ150" s="591"/>
      <c r="AK150" s="591"/>
      <c r="AP150" s="768"/>
      <c r="AW150" s="591"/>
    </row>
    <row r="151" spans="2:49" x14ac:dyDescent="0.2">
      <c r="B151" s="591"/>
      <c r="D151" s="591"/>
      <c r="E151" s="591"/>
      <c r="F151" s="591"/>
      <c r="G151" s="591"/>
      <c r="H151" s="591"/>
      <c r="I151" s="591"/>
      <c r="J151" s="591"/>
      <c r="K151" s="591"/>
      <c r="L151" s="767"/>
      <c r="M151" s="591"/>
      <c r="N151" s="591"/>
      <c r="O151" s="591"/>
      <c r="P151" s="591"/>
      <c r="Q151" s="591"/>
      <c r="R151" s="767"/>
      <c r="S151" s="591"/>
      <c r="T151" s="591"/>
      <c r="U151" s="591"/>
      <c r="V151" s="591"/>
      <c r="W151" s="591"/>
      <c r="X151" s="591"/>
      <c r="Y151" s="591"/>
      <c r="Z151" s="591"/>
      <c r="AA151" s="591"/>
      <c r="AB151" s="591"/>
      <c r="AC151" s="591"/>
      <c r="AD151" s="591"/>
      <c r="AE151" s="591"/>
      <c r="AF151" s="591"/>
      <c r="AG151" s="591"/>
      <c r="AH151" s="591"/>
      <c r="AI151" s="591"/>
      <c r="AJ151" s="591"/>
      <c r="AK151" s="591"/>
      <c r="AP151" s="768"/>
      <c r="AW151" s="591"/>
    </row>
    <row r="152" spans="2:49" x14ac:dyDescent="0.2">
      <c r="B152" s="591"/>
      <c r="D152" s="591"/>
      <c r="E152" s="591"/>
      <c r="F152" s="591"/>
      <c r="G152" s="591"/>
      <c r="H152" s="591"/>
      <c r="I152" s="591"/>
      <c r="J152" s="591"/>
      <c r="K152" s="591"/>
      <c r="L152" s="767"/>
      <c r="M152" s="591"/>
      <c r="N152" s="591"/>
      <c r="O152" s="591"/>
      <c r="P152" s="591"/>
      <c r="Q152" s="591"/>
      <c r="R152" s="767"/>
      <c r="S152" s="591"/>
      <c r="T152" s="591"/>
      <c r="U152" s="591"/>
      <c r="V152" s="591"/>
      <c r="W152" s="591"/>
      <c r="X152" s="591"/>
      <c r="Y152" s="591"/>
      <c r="Z152" s="591"/>
      <c r="AA152" s="591"/>
      <c r="AB152" s="591"/>
      <c r="AC152" s="591"/>
      <c r="AD152" s="591"/>
      <c r="AE152" s="591"/>
      <c r="AF152" s="591"/>
      <c r="AG152" s="591"/>
      <c r="AH152" s="591"/>
      <c r="AI152" s="591"/>
      <c r="AJ152" s="591"/>
      <c r="AK152" s="591"/>
      <c r="AP152" s="768"/>
      <c r="AW152" s="591"/>
    </row>
    <row r="153" spans="2:49" x14ac:dyDescent="0.2">
      <c r="B153" s="591"/>
      <c r="D153" s="591"/>
      <c r="E153" s="591"/>
      <c r="F153" s="591"/>
      <c r="G153" s="591"/>
      <c r="H153" s="591"/>
      <c r="I153" s="591"/>
      <c r="J153" s="591"/>
      <c r="K153" s="591"/>
      <c r="L153" s="767"/>
      <c r="M153" s="591"/>
      <c r="N153" s="591"/>
      <c r="O153" s="591"/>
      <c r="P153" s="591"/>
      <c r="Q153" s="591"/>
      <c r="R153" s="767"/>
      <c r="S153" s="591"/>
      <c r="T153" s="591"/>
      <c r="U153" s="591"/>
      <c r="V153" s="591"/>
      <c r="W153" s="591"/>
      <c r="X153" s="591"/>
      <c r="Y153" s="591"/>
      <c r="Z153" s="591"/>
      <c r="AA153" s="591"/>
      <c r="AB153" s="591"/>
      <c r="AC153" s="591"/>
      <c r="AD153" s="591"/>
      <c r="AE153" s="591"/>
      <c r="AF153" s="591"/>
      <c r="AG153" s="591"/>
      <c r="AH153" s="591"/>
      <c r="AI153" s="591"/>
      <c r="AJ153" s="591"/>
      <c r="AK153" s="591"/>
      <c r="AP153" s="768"/>
      <c r="AW153" s="591"/>
    </row>
    <row r="154" spans="2:49" x14ac:dyDescent="0.2">
      <c r="B154" s="591"/>
      <c r="D154" s="591"/>
      <c r="E154" s="591"/>
      <c r="F154" s="591"/>
      <c r="G154" s="591"/>
      <c r="H154" s="591"/>
      <c r="I154" s="591"/>
      <c r="J154" s="591"/>
      <c r="K154" s="591"/>
      <c r="L154" s="767"/>
      <c r="M154" s="591"/>
      <c r="N154" s="591"/>
      <c r="O154" s="591"/>
      <c r="P154" s="591"/>
      <c r="Q154" s="591"/>
      <c r="R154" s="767"/>
      <c r="S154" s="591"/>
      <c r="T154" s="591"/>
      <c r="U154" s="591"/>
      <c r="V154" s="591"/>
      <c r="W154" s="591"/>
      <c r="X154" s="591"/>
      <c r="Y154" s="591"/>
      <c r="Z154" s="591"/>
      <c r="AA154" s="591"/>
      <c r="AB154" s="591"/>
      <c r="AC154" s="591"/>
      <c r="AD154" s="591"/>
      <c r="AE154" s="591"/>
      <c r="AF154" s="591"/>
      <c r="AG154" s="591"/>
      <c r="AH154" s="591"/>
      <c r="AI154" s="591"/>
      <c r="AJ154" s="591"/>
      <c r="AK154" s="591"/>
      <c r="AP154" s="768"/>
      <c r="AW154" s="591"/>
    </row>
    <row r="155" spans="2:49" x14ac:dyDescent="0.2">
      <c r="B155" s="591"/>
      <c r="D155" s="591"/>
      <c r="E155" s="591"/>
      <c r="F155" s="591"/>
      <c r="G155" s="591"/>
      <c r="H155" s="591"/>
      <c r="I155" s="591"/>
      <c r="J155" s="591"/>
      <c r="K155" s="591"/>
      <c r="L155" s="767"/>
      <c r="M155" s="591"/>
      <c r="N155" s="591"/>
      <c r="O155" s="591"/>
      <c r="P155" s="591"/>
      <c r="Q155" s="591"/>
      <c r="R155" s="767"/>
      <c r="S155" s="591"/>
      <c r="T155" s="591"/>
      <c r="U155" s="591"/>
      <c r="V155" s="591"/>
      <c r="W155" s="591"/>
      <c r="X155" s="591"/>
      <c r="Y155" s="591"/>
      <c r="Z155" s="591"/>
      <c r="AA155" s="591"/>
      <c r="AB155" s="591"/>
      <c r="AC155" s="591"/>
      <c r="AD155" s="591"/>
      <c r="AE155" s="591"/>
      <c r="AF155" s="591"/>
      <c r="AG155" s="591"/>
      <c r="AH155" s="591"/>
      <c r="AI155" s="591"/>
      <c r="AJ155" s="591"/>
      <c r="AK155" s="591"/>
      <c r="AP155" s="768"/>
      <c r="AW155" s="591"/>
    </row>
    <row r="156" spans="2:49" x14ac:dyDescent="0.2">
      <c r="B156" s="591"/>
      <c r="D156" s="591"/>
      <c r="E156" s="591"/>
      <c r="F156" s="591"/>
      <c r="G156" s="591"/>
      <c r="H156" s="591"/>
      <c r="I156" s="591"/>
      <c r="J156" s="591"/>
      <c r="K156" s="591"/>
      <c r="L156" s="767"/>
      <c r="M156" s="591"/>
      <c r="N156" s="591"/>
      <c r="O156" s="591"/>
      <c r="P156" s="591"/>
      <c r="Q156" s="591"/>
      <c r="R156" s="767"/>
      <c r="S156" s="591"/>
      <c r="T156" s="591"/>
      <c r="U156" s="591"/>
      <c r="V156" s="591"/>
      <c r="W156" s="591"/>
      <c r="X156" s="591"/>
      <c r="Y156" s="591"/>
      <c r="Z156" s="591"/>
      <c r="AA156" s="591"/>
      <c r="AB156" s="591"/>
      <c r="AC156" s="591"/>
      <c r="AD156" s="591"/>
      <c r="AE156" s="591"/>
      <c r="AF156" s="591"/>
      <c r="AG156" s="591"/>
      <c r="AH156" s="591"/>
      <c r="AI156" s="591"/>
      <c r="AJ156" s="591"/>
      <c r="AK156" s="591"/>
      <c r="AP156" s="768"/>
      <c r="AW156" s="591"/>
    </row>
    <row r="157" spans="2:49" x14ac:dyDescent="0.2">
      <c r="B157" s="591"/>
      <c r="D157" s="591"/>
      <c r="E157" s="591"/>
      <c r="F157" s="591"/>
      <c r="G157" s="591"/>
      <c r="H157" s="591"/>
      <c r="I157" s="591"/>
      <c r="J157" s="591"/>
      <c r="K157" s="591"/>
      <c r="L157" s="767"/>
      <c r="M157" s="591"/>
      <c r="N157" s="591"/>
      <c r="O157" s="591"/>
      <c r="P157" s="591"/>
      <c r="Q157" s="591"/>
      <c r="R157" s="767"/>
      <c r="S157" s="591"/>
      <c r="T157" s="591"/>
      <c r="U157" s="591"/>
      <c r="V157" s="591"/>
      <c r="W157" s="591"/>
      <c r="X157" s="591"/>
      <c r="Y157" s="591"/>
      <c r="Z157" s="591"/>
      <c r="AA157" s="591"/>
      <c r="AB157" s="591"/>
      <c r="AC157" s="591"/>
      <c r="AD157" s="591"/>
      <c r="AE157" s="591"/>
      <c r="AF157" s="591"/>
      <c r="AG157" s="591"/>
      <c r="AH157" s="591"/>
      <c r="AI157" s="591"/>
      <c r="AJ157" s="591"/>
      <c r="AK157" s="591"/>
      <c r="AP157" s="768"/>
      <c r="AW157" s="591"/>
    </row>
    <row r="158" spans="2:49" x14ac:dyDescent="0.2">
      <c r="B158" s="591"/>
      <c r="D158" s="591"/>
      <c r="E158" s="591"/>
      <c r="F158" s="591"/>
      <c r="G158" s="591"/>
      <c r="H158" s="591"/>
      <c r="I158" s="591"/>
      <c r="J158" s="591"/>
      <c r="K158" s="591"/>
      <c r="L158" s="767"/>
      <c r="M158" s="591"/>
      <c r="N158" s="591"/>
      <c r="O158" s="591"/>
      <c r="P158" s="591"/>
      <c r="Q158" s="591"/>
      <c r="R158" s="767"/>
      <c r="S158" s="591"/>
      <c r="T158" s="591"/>
      <c r="U158" s="591"/>
      <c r="V158" s="591"/>
      <c r="W158" s="591"/>
      <c r="X158" s="591"/>
      <c r="Y158" s="591"/>
      <c r="Z158" s="591"/>
      <c r="AA158" s="591"/>
      <c r="AB158" s="591"/>
      <c r="AC158" s="591"/>
      <c r="AD158" s="591"/>
      <c r="AE158" s="591"/>
      <c r="AF158" s="591"/>
      <c r="AG158" s="591"/>
      <c r="AH158" s="591"/>
      <c r="AI158" s="591"/>
      <c r="AJ158" s="591"/>
      <c r="AK158" s="591"/>
      <c r="AP158" s="768"/>
      <c r="AW158" s="591"/>
    </row>
    <row r="159" spans="2:49" x14ac:dyDescent="0.2">
      <c r="B159" s="591"/>
      <c r="D159" s="591"/>
      <c r="E159" s="591"/>
      <c r="F159" s="591"/>
      <c r="G159" s="591"/>
      <c r="H159" s="591"/>
      <c r="I159" s="591"/>
      <c r="J159" s="591"/>
      <c r="K159" s="591"/>
      <c r="L159" s="767"/>
      <c r="M159" s="591"/>
      <c r="N159" s="591"/>
      <c r="O159" s="591"/>
      <c r="P159" s="591"/>
      <c r="Q159" s="591"/>
      <c r="R159" s="767"/>
      <c r="S159" s="591"/>
      <c r="T159" s="591"/>
      <c r="U159" s="591"/>
      <c r="V159" s="591"/>
      <c r="W159" s="591"/>
      <c r="X159" s="591"/>
      <c r="Y159" s="591"/>
      <c r="Z159" s="591"/>
      <c r="AA159" s="591"/>
      <c r="AB159" s="591"/>
      <c r="AC159" s="591"/>
      <c r="AD159" s="591"/>
      <c r="AE159" s="591"/>
      <c r="AF159" s="591"/>
      <c r="AG159" s="591"/>
      <c r="AH159" s="591"/>
      <c r="AI159" s="591"/>
      <c r="AJ159" s="591"/>
      <c r="AK159" s="591"/>
      <c r="AP159" s="768"/>
      <c r="AW159" s="591"/>
    </row>
    <row r="160" spans="2:49" x14ac:dyDescent="0.2">
      <c r="B160" s="591"/>
      <c r="D160" s="591"/>
      <c r="E160" s="591"/>
      <c r="F160" s="591"/>
      <c r="G160" s="591"/>
      <c r="H160" s="591"/>
      <c r="I160" s="591"/>
      <c r="J160" s="591"/>
      <c r="K160" s="591"/>
      <c r="L160" s="767"/>
      <c r="M160" s="591"/>
      <c r="N160" s="591"/>
      <c r="O160" s="591"/>
      <c r="P160" s="591"/>
      <c r="Q160" s="591"/>
      <c r="R160" s="767"/>
      <c r="S160" s="591"/>
      <c r="T160" s="591"/>
      <c r="U160" s="591"/>
      <c r="V160" s="591"/>
      <c r="W160" s="591"/>
      <c r="X160" s="591"/>
      <c r="Y160" s="591"/>
      <c r="Z160" s="591"/>
      <c r="AA160" s="591"/>
      <c r="AB160" s="591"/>
      <c r="AC160" s="591"/>
      <c r="AD160" s="591"/>
      <c r="AE160" s="591"/>
      <c r="AF160" s="591"/>
      <c r="AG160" s="591"/>
      <c r="AH160" s="591"/>
      <c r="AI160" s="591"/>
      <c r="AJ160" s="591"/>
      <c r="AK160" s="591"/>
      <c r="AP160" s="768"/>
      <c r="AW160" s="591"/>
    </row>
    <row r="161" spans="2:49" x14ac:dyDescent="0.2">
      <c r="B161" s="591"/>
      <c r="D161" s="591"/>
      <c r="E161" s="591"/>
      <c r="F161" s="591"/>
      <c r="G161" s="591"/>
      <c r="H161" s="591"/>
      <c r="I161" s="591"/>
      <c r="J161" s="591"/>
      <c r="K161" s="591"/>
      <c r="L161" s="767"/>
      <c r="M161" s="591"/>
      <c r="N161" s="591"/>
      <c r="O161" s="591"/>
      <c r="P161" s="591"/>
      <c r="Q161" s="591"/>
      <c r="R161" s="767"/>
      <c r="S161" s="591"/>
      <c r="T161" s="591"/>
      <c r="U161" s="591"/>
      <c r="V161" s="591"/>
      <c r="W161" s="591"/>
      <c r="X161" s="591"/>
      <c r="Y161" s="591"/>
      <c r="Z161" s="591"/>
      <c r="AA161" s="591"/>
      <c r="AB161" s="591"/>
      <c r="AC161" s="591"/>
      <c r="AD161" s="591"/>
      <c r="AE161" s="591"/>
      <c r="AF161" s="591"/>
      <c r="AG161" s="591"/>
      <c r="AH161" s="591"/>
      <c r="AI161" s="591"/>
      <c r="AJ161" s="591"/>
      <c r="AK161" s="591"/>
      <c r="AP161" s="768"/>
      <c r="AW161" s="591"/>
    </row>
    <row r="162" spans="2:49" x14ac:dyDescent="0.2">
      <c r="B162" s="591"/>
      <c r="D162" s="591"/>
      <c r="E162" s="591"/>
      <c r="F162" s="591"/>
      <c r="G162" s="591"/>
      <c r="H162" s="591"/>
      <c r="I162" s="591"/>
      <c r="J162" s="591"/>
      <c r="K162" s="591"/>
      <c r="L162" s="767"/>
      <c r="M162" s="591"/>
      <c r="N162" s="591"/>
      <c r="O162" s="591"/>
      <c r="P162" s="591"/>
      <c r="Q162" s="591"/>
      <c r="R162" s="767"/>
      <c r="S162" s="591"/>
      <c r="T162" s="591"/>
      <c r="U162" s="591"/>
      <c r="V162" s="591"/>
      <c r="W162" s="591"/>
      <c r="X162" s="591"/>
      <c r="Y162" s="591"/>
      <c r="Z162" s="591"/>
      <c r="AA162" s="591"/>
      <c r="AB162" s="591"/>
      <c r="AC162" s="591"/>
      <c r="AD162" s="591"/>
      <c r="AE162" s="591"/>
      <c r="AF162" s="591"/>
      <c r="AG162" s="591"/>
      <c r="AH162" s="591"/>
      <c r="AI162" s="591"/>
      <c r="AJ162" s="591"/>
      <c r="AK162" s="591"/>
      <c r="AP162" s="768"/>
      <c r="AW162" s="591"/>
    </row>
    <row r="163" spans="2:49" x14ac:dyDescent="0.2">
      <c r="B163" s="591"/>
      <c r="D163" s="591"/>
      <c r="E163" s="591"/>
      <c r="F163" s="591"/>
      <c r="G163" s="591"/>
      <c r="H163" s="591"/>
      <c r="I163" s="591"/>
      <c r="J163" s="591"/>
      <c r="K163" s="591"/>
      <c r="L163" s="767"/>
      <c r="M163" s="591"/>
      <c r="N163" s="591"/>
      <c r="O163" s="591"/>
      <c r="P163" s="591"/>
      <c r="Q163" s="591"/>
      <c r="R163" s="767"/>
      <c r="S163" s="591"/>
      <c r="T163" s="591"/>
      <c r="U163" s="591"/>
      <c r="V163" s="591"/>
      <c r="W163" s="591"/>
      <c r="X163" s="591"/>
      <c r="Y163" s="591"/>
      <c r="Z163" s="591"/>
      <c r="AA163" s="591"/>
      <c r="AB163" s="591"/>
      <c r="AC163" s="591"/>
      <c r="AD163" s="591"/>
      <c r="AE163" s="591"/>
      <c r="AF163" s="591"/>
      <c r="AG163" s="591"/>
      <c r="AH163" s="591"/>
      <c r="AI163" s="591"/>
      <c r="AJ163" s="591"/>
      <c r="AK163" s="591"/>
      <c r="AP163" s="768"/>
      <c r="AW163" s="591"/>
    </row>
    <row r="164" spans="2:49" x14ac:dyDescent="0.2">
      <c r="B164" s="591"/>
      <c r="D164" s="591"/>
      <c r="E164" s="591"/>
      <c r="F164" s="591"/>
      <c r="G164" s="591"/>
      <c r="H164" s="591"/>
      <c r="I164" s="591"/>
      <c r="J164" s="591"/>
      <c r="K164" s="591"/>
      <c r="L164" s="767"/>
      <c r="M164" s="591"/>
      <c r="N164" s="591"/>
      <c r="O164" s="591"/>
      <c r="P164" s="591"/>
      <c r="Q164" s="591"/>
      <c r="R164" s="767"/>
      <c r="S164" s="591"/>
      <c r="T164" s="591"/>
      <c r="U164" s="591"/>
      <c r="V164" s="591"/>
      <c r="W164" s="591"/>
      <c r="X164" s="591"/>
      <c r="Y164" s="591"/>
      <c r="Z164" s="591"/>
      <c r="AA164" s="591"/>
      <c r="AB164" s="591"/>
      <c r="AC164" s="591"/>
      <c r="AD164" s="591"/>
      <c r="AE164" s="591"/>
      <c r="AF164" s="591"/>
      <c r="AG164" s="591"/>
      <c r="AH164" s="591"/>
      <c r="AI164" s="591"/>
      <c r="AJ164" s="591"/>
      <c r="AK164" s="591"/>
      <c r="AP164" s="768"/>
      <c r="AW164" s="591"/>
    </row>
    <row r="165" spans="2:49" x14ac:dyDescent="0.2">
      <c r="B165" s="591"/>
      <c r="D165" s="591"/>
      <c r="E165" s="591"/>
      <c r="F165" s="591"/>
      <c r="G165" s="591"/>
      <c r="H165" s="591"/>
      <c r="I165" s="591"/>
      <c r="J165" s="591"/>
      <c r="K165" s="591"/>
      <c r="L165" s="767"/>
      <c r="M165" s="591"/>
      <c r="N165" s="591"/>
      <c r="O165" s="591"/>
      <c r="P165" s="591"/>
      <c r="Q165" s="591"/>
      <c r="R165" s="767"/>
      <c r="S165" s="591"/>
      <c r="T165" s="591"/>
      <c r="U165" s="591"/>
      <c r="V165" s="591"/>
      <c r="W165" s="591"/>
      <c r="X165" s="591"/>
      <c r="Y165" s="591"/>
      <c r="Z165" s="591"/>
      <c r="AA165" s="591"/>
      <c r="AB165" s="591"/>
      <c r="AC165" s="591"/>
      <c r="AD165" s="591"/>
      <c r="AE165" s="591"/>
      <c r="AF165" s="591"/>
      <c r="AG165" s="591"/>
      <c r="AH165" s="591"/>
      <c r="AI165" s="591"/>
      <c r="AJ165" s="591"/>
      <c r="AK165" s="591"/>
      <c r="AP165" s="768"/>
      <c r="AW165" s="591"/>
    </row>
    <row r="166" spans="2:49" x14ac:dyDescent="0.2">
      <c r="B166" s="591"/>
      <c r="D166" s="591"/>
      <c r="E166" s="591"/>
      <c r="F166" s="591"/>
      <c r="G166" s="591"/>
      <c r="H166" s="591"/>
      <c r="I166" s="591"/>
      <c r="J166" s="591"/>
      <c r="K166" s="591"/>
      <c r="L166" s="767"/>
      <c r="M166" s="591"/>
      <c r="N166" s="591"/>
      <c r="O166" s="591"/>
      <c r="P166" s="591"/>
      <c r="Q166" s="591"/>
      <c r="R166" s="767"/>
      <c r="S166" s="591"/>
      <c r="T166" s="591"/>
      <c r="U166" s="591"/>
      <c r="V166" s="591"/>
      <c r="W166" s="591"/>
      <c r="X166" s="591"/>
      <c r="Y166" s="591"/>
      <c r="Z166" s="591"/>
      <c r="AA166" s="591"/>
      <c r="AB166" s="591"/>
      <c r="AC166" s="591"/>
      <c r="AD166" s="591"/>
      <c r="AE166" s="591"/>
      <c r="AF166" s="591"/>
      <c r="AG166" s="591"/>
      <c r="AH166" s="591"/>
      <c r="AI166" s="591"/>
      <c r="AJ166" s="591"/>
      <c r="AK166" s="591"/>
      <c r="AP166" s="768"/>
      <c r="AW166" s="591"/>
    </row>
    <row r="167" spans="2:49" x14ac:dyDescent="0.2">
      <c r="B167" s="591"/>
      <c r="D167" s="591"/>
      <c r="E167" s="591"/>
      <c r="F167" s="591"/>
      <c r="G167" s="591"/>
      <c r="H167" s="591"/>
      <c r="I167" s="591"/>
      <c r="J167" s="591"/>
      <c r="K167" s="591"/>
      <c r="L167" s="767"/>
      <c r="M167" s="591"/>
      <c r="N167" s="591"/>
      <c r="O167" s="591"/>
      <c r="P167" s="591"/>
      <c r="Q167" s="591"/>
      <c r="R167" s="767"/>
      <c r="S167" s="591"/>
      <c r="T167" s="591"/>
      <c r="U167" s="591"/>
      <c r="V167" s="591"/>
      <c r="W167" s="591"/>
      <c r="X167" s="591"/>
      <c r="Y167" s="591"/>
      <c r="Z167" s="591"/>
      <c r="AA167" s="591"/>
      <c r="AB167" s="591"/>
      <c r="AC167" s="591"/>
      <c r="AD167" s="591"/>
      <c r="AE167" s="591"/>
      <c r="AF167" s="591"/>
      <c r="AG167" s="591"/>
      <c r="AH167" s="591"/>
      <c r="AI167" s="591"/>
      <c r="AJ167" s="591"/>
      <c r="AK167" s="591"/>
      <c r="AP167" s="768"/>
      <c r="AW167" s="591"/>
    </row>
    <row r="168" spans="2:49" x14ac:dyDescent="0.2">
      <c r="B168" s="591"/>
      <c r="D168" s="591"/>
      <c r="E168" s="591"/>
      <c r="F168" s="591"/>
      <c r="G168" s="591"/>
      <c r="H168" s="591"/>
      <c r="I168" s="591"/>
      <c r="J168" s="591"/>
      <c r="K168" s="591"/>
      <c r="L168" s="767"/>
      <c r="M168" s="591"/>
      <c r="N168" s="591"/>
      <c r="O168" s="591"/>
      <c r="P168" s="591"/>
      <c r="Q168" s="591"/>
      <c r="R168" s="767"/>
      <c r="S168" s="591"/>
      <c r="T168" s="591"/>
      <c r="U168" s="591"/>
      <c r="V168" s="591"/>
      <c r="W168" s="591"/>
      <c r="X168" s="591"/>
      <c r="Y168" s="591"/>
      <c r="Z168" s="591"/>
      <c r="AA168" s="591"/>
      <c r="AB168" s="591"/>
      <c r="AC168" s="591"/>
      <c r="AD168" s="591"/>
      <c r="AE168" s="591"/>
      <c r="AF168" s="591"/>
      <c r="AG168" s="591"/>
      <c r="AH168" s="591"/>
      <c r="AI168" s="591"/>
      <c r="AJ168" s="591"/>
      <c r="AK168" s="591"/>
      <c r="AP168" s="768"/>
      <c r="AW168" s="591"/>
    </row>
    <row r="169" spans="2:49" x14ac:dyDescent="0.2">
      <c r="B169" s="591"/>
      <c r="D169" s="591"/>
      <c r="E169" s="591"/>
      <c r="F169" s="591"/>
      <c r="G169" s="591"/>
      <c r="H169" s="591"/>
      <c r="I169" s="591"/>
      <c r="J169" s="591"/>
      <c r="K169" s="591"/>
      <c r="L169" s="767"/>
      <c r="M169" s="591"/>
      <c r="N169" s="591"/>
      <c r="O169" s="591"/>
      <c r="P169" s="591"/>
      <c r="Q169" s="591"/>
      <c r="R169" s="767"/>
      <c r="S169" s="591"/>
      <c r="T169" s="591"/>
      <c r="U169" s="591"/>
      <c r="V169" s="591"/>
      <c r="W169" s="591"/>
      <c r="X169" s="591"/>
      <c r="Y169" s="591"/>
      <c r="Z169" s="591"/>
      <c r="AA169" s="591"/>
      <c r="AB169" s="591"/>
      <c r="AC169" s="591"/>
      <c r="AD169" s="591"/>
      <c r="AE169" s="591"/>
      <c r="AF169" s="591"/>
      <c r="AG169" s="591"/>
      <c r="AH169" s="591"/>
      <c r="AI169" s="591"/>
      <c r="AJ169" s="591"/>
      <c r="AK169" s="591"/>
      <c r="AP169" s="768"/>
      <c r="AW169" s="591"/>
    </row>
    <row r="170" spans="2:49" x14ac:dyDescent="0.2">
      <c r="B170" s="591"/>
      <c r="D170" s="591"/>
      <c r="E170" s="591"/>
      <c r="F170" s="591"/>
      <c r="G170" s="591"/>
      <c r="H170" s="591"/>
      <c r="I170" s="591"/>
      <c r="J170" s="591"/>
      <c r="K170" s="591"/>
      <c r="L170" s="767"/>
      <c r="M170" s="591"/>
      <c r="N170" s="591"/>
      <c r="O170" s="591"/>
      <c r="P170" s="591"/>
      <c r="Q170" s="591"/>
      <c r="R170" s="767"/>
      <c r="S170" s="591"/>
      <c r="T170" s="591"/>
      <c r="U170" s="591"/>
      <c r="V170" s="591"/>
      <c r="W170" s="591"/>
      <c r="X170" s="591"/>
      <c r="Y170" s="591"/>
      <c r="Z170" s="591"/>
      <c r="AA170" s="591"/>
      <c r="AB170" s="591"/>
      <c r="AC170" s="591"/>
      <c r="AD170" s="591"/>
      <c r="AE170" s="591"/>
      <c r="AF170" s="591"/>
      <c r="AG170" s="591"/>
      <c r="AH170" s="591"/>
      <c r="AI170" s="591"/>
      <c r="AJ170" s="591"/>
      <c r="AK170" s="591"/>
      <c r="AP170" s="768"/>
      <c r="AW170" s="591"/>
    </row>
    <row r="171" spans="2:49" x14ac:dyDescent="0.2">
      <c r="B171" s="591"/>
      <c r="D171" s="591"/>
      <c r="E171" s="591"/>
      <c r="F171" s="591"/>
      <c r="G171" s="591"/>
      <c r="H171" s="591"/>
      <c r="I171" s="591"/>
      <c r="J171" s="591"/>
      <c r="K171" s="591"/>
      <c r="L171" s="767"/>
      <c r="M171" s="591"/>
      <c r="N171" s="591"/>
      <c r="O171" s="591"/>
      <c r="P171" s="591"/>
      <c r="Q171" s="591"/>
      <c r="R171" s="767"/>
      <c r="S171" s="591"/>
      <c r="T171" s="591"/>
      <c r="U171" s="591"/>
      <c r="V171" s="591"/>
      <c r="W171" s="591"/>
      <c r="X171" s="591"/>
      <c r="Y171" s="591"/>
      <c r="Z171" s="591"/>
      <c r="AA171" s="591"/>
      <c r="AB171" s="591"/>
      <c r="AC171" s="591"/>
      <c r="AD171" s="591"/>
      <c r="AE171" s="591"/>
      <c r="AF171" s="591"/>
      <c r="AG171" s="591"/>
      <c r="AH171" s="591"/>
      <c r="AI171" s="591"/>
      <c r="AJ171" s="591"/>
      <c r="AK171" s="591"/>
      <c r="AP171" s="768"/>
      <c r="AW171" s="591"/>
    </row>
    <row r="172" spans="2:49" x14ac:dyDescent="0.2">
      <c r="B172" s="591"/>
      <c r="D172" s="591"/>
      <c r="E172" s="591"/>
      <c r="F172" s="591"/>
      <c r="G172" s="591"/>
      <c r="H172" s="591"/>
      <c r="I172" s="591"/>
      <c r="J172" s="591"/>
      <c r="K172" s="591"/>
      <c r="L172" s="767"/>
      <c r="M172" s="591"/>
      <c r="N172" s="591"/>
      <c r="O172" s="591"/>
      <c r="P172" s="591"/>
      <c r="Q172" s="591"/>
      <c r="R172" s="767"/>
      <c r="S172" s="591"/>
      <c r="T172" s="591"/>
      <c r="U172" s="591"/>
      <c r="V172" s="591"/>
      <c r="W172" s="591"/>
      <c r="X172" s="591"/>
      <c r="Y172" s="591"/>
      <c r="Z172" s="591"/>
      <c r="AA172" s="591"/>
      <c r="AB172" s="591"/>
      <c r="AC172" s="591"/>
      <c r="AD172" s="591"/>
      <c r="AE172" s="591"/>
      <c r="AF172" s="591"/>
      <c r="AG172" s="591"/>
      <c r="AH172" s="591"/>
      <c r="AI172" s="591"/>
      <c r="AJ172" s="591"/>
      <c r="AK172" s="591"/>
      <c r="AP172" s="768"/>
      <c r="AW172" s="591"/>
    </row>
    <row r="173" spans="2:49" x14ac:dyDescent="0.2">
      <c r="B173" s="591"/>
      <c r="D173" s="591"/>
      <c r="E173" s="591"/>
      <c r="F173" s="591"/>
      <c r="G173" s="591"/>
      <c r="H173" s="591"/>
      <c r="I173" s="591"/>
      <c r="J173" s="591"/>
      <c r="K173" s="591"/>
      <c r="L173" s="767"/>
      <c r="M173" s="591"/>
      <c r="N173" s="591"/>
      <c r="O173" s="591"/>
      <c r="P173" s="591"/>
      <c r="Q173" s="591"/>
      <c r="R173" s="767"/>
      <c r="S173" s="591"/>
      <c r="T173" s="591"/>
      <c r="U173" s="591"/>
      <c r="V173" s="591"/>
      <c r="W173" s="591"/>
      <c r="X173" s="591"/>
      <c r="Y173" s="591"/>
      <c r="Z173" s="591"/>
      <c r="AA173" s="591"/>
      <c r="AB173" s="591"/>
      <c r="AC173" s="591"/>
      <c r="AD173" s="591"/>
      <c r="AE173" s="591"/>
      <c r="AF173" s="591"/>
      <c r="AG173" s="591"/>
      <c r="AH173" s="591"/>
      <c r="AI173" s="591"/>
      <c r="AJ173" s="591"/>
      <c r="AK173" s="591"/>
      <c r="AP173" s="768"/>
      <c r="AW173" s="591"/>
    </row>
    <row r="174" spans="2:49" x14ac:dyDescent="0.2">
      <c r="B174" s="591"/>
      <c r="D174" s="591"/>
      <c r="E174" s="591"/>
      <c r="F174" s="591"/>
      <c r="G174" s="591"/>
      <c r="H174" s="591"/>
      <c r="I174" s="591"/>
      <c r="J174" s="591"/>
      <c r="K174" s="591"/>
      <c r="L174" s="767"/>
      <c r="M174" s="591"/>
      <c r="N174" s="591"/>
      <c r="O174" s="591"/>
      <c r="P174" s="591"/>
      <c r="Q174" s="591"/>
      <c r="R174" s="767"/>
      <c r="S174" s="591"/>
      <c r="T174" s="591"/>
      <c r="U174" s="591"/>
      <c r="V174" s="591"/>
      <c r="W174" s="591"/>
      <c r="X174" s="591"/>
      <c r="Y174" s="591"/>
      <c r="Z174" s="591"/>
      <c r="AA174" s="591"/>
      <c r="AB174" s="591"/>
      <c r="AC174" s="591"/>
      <c r="AD174" s="591"/>
      <c r="AE174" s="591"/>
      <c r="AF174" s="591"/>
      <c r="AG174" s="591"/>
      <c r="AH174" s="591"/>
      <c r="AI174" s="591"/>
      <c r="AJ174" s="591"/>
      <c r="AK174" s="591"/>
      <c r="AP174" s="768"/>
      <c r="AW174" s="591"/>
    </row>
    <row r="175" spans="2:49" x14ac:dyDescent="0.2">
      <c r="B175" s="591"/>
      <c r="D175" s="591"/>
      <c r="E175" s="591"/>
      <c r="F175" s="591"/>
      <c r="G175" s="591"/>
      <c r="H175" s="591"/>
      <c r="I175" s="591"/>
      <c r="J175" s="591"/>
      <c r="K175" s="591"/>
      <c r="L175" s="767"/>
      <c r="M175" s="591"/>
      <c r="N175" s="591"/>
      <c r="O175" s="591"/>
      <c r="P175" s="591"/>
      <c r="Q175" s="591"/>
      <c r="R175" s="767"/>
      <c r="S175" s="591"/>
      <c r="T175" s="591"/>
      <c r="U175" s="591"/>
      <c r="V175" s="591"/>
      <c r="W175" s="591"/>
      <c r="X175" s="591"/>
      <c r="Y175" s="591"/>
      <c r="Z175" s="591"/>
      <c r="AA175" s="591"/>
      <c r="AB175" s="591"/>
      <c r="AC175" s="591"/>
      <c r="AD175" s="591"/>
      <c r="AE175" s="591"/>
      <c r="AF175" s="591"/>
      <c r="AG175" s="591"/>
      <c r="AH175" s="591"/>
      <c r="AI175" s="591"/>
      <c r="AJ175" s="591"/>
      <c r="AK175" s="591"/>
      <c r="AP175" s="768"/>
      <c r="AW175" s="591"/>
    </row>
    <row r="176" spans="2:49" x14ac:dyDescent="0.2">
      <c r="B176" s="591"/>
      <c r="D176" s="591"/>
      <c r="E176" s="591"/>
      <c r="F176" s="591"/>
      <c r="G176" s="591"/>
      <c r="H176" s="591"/>
      <c r="I176" s="591"/>
      <c r="J176" s="591"/>
      <c r="K176" s="591"/>
      <c r="L176" s="767"/>
      <c r="M176" s="591"/>
      <c r="N176" s="591"/>
      <c r="O176" s="591"/>
      <c r="P176" s="591"/>
      <c r="Q176" s="591"/>
      <c r="R176" s="767"/>
      <c r="S176" s="591"/>
      <c r="T176" s="591"/>
      <c r="U176" s="591"/>
      <c r="V176" s="591"/>
      <c r="W176" s="591"/>
      <c r="X176" s="591"/>
      <c r="Y176" s="591"/>
      <c r="Z176" s="591"/>
      <c r="AA176" s="591"/>
      <c r="AB176" s="591"/>
      <c r="AC176" s="591"/>
      <c r="AD176" s="591"/>
      <c r="AE176" s="591"/>
      <c r="AF176" s="591"/>
      <c r="AG176" s="591"/>
      <c r="AH176" s="591"/>
      <c r="AI176" s="591"/>
      <c r="AJ176" s="591"/>
      <c r="AK176" s="591"/>
      <c r="AP176" s="768"/>
      <c r="AW176" s="591"/>
    </row>
    <row r="177" spans="2:49" x14ac:dyDescent="0.2">
      <c r="B177" s="591"/>
      <c r="D177" s="591"/>
      <c r="E177" s="591"/>
      <c r="F177" s="591"/>
      <c r="G177" s="591"/>
      <c r="H177" s="591"/>
      <c r="I177" s="591"/>
      <c r="J177" s="591"/>
      <c r="K177" s="591"/>
      <c r="L177" s="767"/>
      <c r="M177" s="591"/>
      <c r="N177" s="591"/>
      <c r="O177" s="591"/>
      <c r="P177" s="591"/>
      <c r="Q177" s="591"/>
      <c r="R177" s="767"/>
      <c r="S177" s="591"/>
      <c r="T177" s="591"/>
      <c r="U177" s="591"/>
      <c r="V177" s="591"/>
      <c r="W177" s="591"/>
      <c r="X177" s="591"/>
      <c r="Y177" s="591"/>
      <c r="Z177" s="591"/>
      <c r="AA177" s="591"/>
      <c r="AB177" s="591"/>
      <c r="AC177" s="591"/>
      <c r="AD177" s="591"/>
      <c r="AE177" s="591"/>
      <c r="AF177" s="591"/>
      <c r="AG177" s="591"/>
      <c r="AH177" s="591"/>
      <c r="AI177" s="591"/>
      <c r="AJ177" s="591"/>
      <c r="AK177" s="591"/>
      <c r="AP177" s="768"/>
      <c r="AW177" s="591"/>
    </row>
    <row r="178" spans="2:49" x14ac:dyDescent="0.2">
      <c r="B178" s="591"/>
      <c r="D178" s="591"/>
      <c r="E178" s="591"/>
      <c r="F178" s="591"/>
      <c r="G178" s="591"/>
      <c r="H178" s="591"/>
      <c r="I178" s="591"/>
      <c r="J178" s="591"/>
      <c r="K178" s="591"/>
      <c r="L178" s="767"/>
      <c r="M178" s="591"/>
      <c r="N178" s="591"/>
      <c r="O178" s="591"/>
      <c r="P178" s="591"/>
      <c r="Q178" s="591"/>
      <c r="R178" s="767"/>
      <c r="S178" s="591"/>
      <c r="T178" s="591"/>
      <c r="U178" s="591"/>
      <c r="V178" s="591"/>
      <c r="W178" s="591"/>
      <c r="X178" s="591"/>
      <c r="Y178" s="591"/>
      <c r="Z178" s="591"/>
      <c r="AA178" s="591"/>
      <c r="AB178" s="591"/>
      <c r="AC178" s="591"/>
      <c r="AD178" s="591"/>
      <c r="AE178" s="591"/>
      <c r="AF178" s="591"/>
      <c r="AG178" s="591"/>
      <c r="AH178" s="591"/>
      <c r="AI178" s="591"/>
      <c r="AJ178" s="591"/>
      <c r="AK178" s="591"/>
      <c r="AP178" s="768"/>
      <c r="AW178" s="591"/>
    </row>
    <row r="179" spans="2:49" x14ac:dyDescent="0.2">
      <c r="B179" s="591"/>
      <c r="D179" s="591"/>
      <c r="E179" s="591"/>
      <c r="F179" s="591"/>
      <c r="G179" s="591"/>
      <c r="H179" s="591"/>
      <c r="I179" s="591"/>
      <c r="J179" s="591"/>
      <c r="K179" s="591"/>
      <c r="L179" s="767"/>
      <c r="M179" s="591"/>
      <c r="N179" s="591"/>
      <c r="O179" s="591"/>
      <c r="P179" s="591"/>
      <c r="Q179" s="591"/>
      <c r="R179" s="767"/>
      <c r="S179" s="591"/>
      <c r="T179" s="591"/>
      <c r="U179" s="591"/>
      <c r="V179" s="591"/>
      <c r="W179" s="591"/>
      <c r="X179" s="591"/>
      <c r="Y179" s="591"/>
      <c r="Z179" s="591"/>
      <c r="AA179" s="591"/>
      <c r="AB179" s="591"/>
      <c r="AC179" s="591"/>
      <c r="AD179" s="591"/>
      <c r="AE179" s="591"/>
      <c r="AF179" s="591"/>
      <c r="AG179" s="591"/>
      <c r="AH179" s="591"/>
      <c r="AI179" s="591"/>
      <c r="AJ179" s="591"/>
      <c r="AK179" s="591"/>
      <c r="AP179" s="768"/>
      <c r="AW179" s="591"/>
    </row>
    <row r="180" spans="2:49" x14ac:dyDescent="0.2">
      <c r="B180" s="591"/>
      <c r="D180" s="591"/>
      <c r="E180" s="591"/>
      <c r="F180" s="591"/>
      <c r="G180" s="591"/>
      <c r="H180" s="591"/>
      <c r="I180" s="591"/>
      <c r="J180" s="591"/>
      <c r="K180" s="591"/>
      <c r="L180" s="767"/>
      <c r="M180" s="591"/>
      <c r="N180" s="591"/>
      <c r="O180" s="591"/>
      <c r="P180" s="591"/>
      <c r="Q180" s="591"/>
      <c r="R180" s="767"/>
      <c r="S180" s="591"/>
      <c r="T180" s="591"/>
      <c r="U180" s="591"/>
      <c r="V180" s="591"/>
      <c r="W180" s="591"/>
      <c r="X180" s="591"/>
      <c r="Y180" s="591"/>
      <c r="Z180" s="591"/>
      <c r="AA180" s="591"/>
      <c r="AB180" s="591"/>
      <c r="AC180" s="591"/>
      <c r="AD180" s="591"/>
      <c r="AE180" s="591"/>
      <c r="AF180" s="591"/>
      <c r="AG180" s="591"/>
      <c r="AH180" s="591"/>
      <c r="AI180" s="591"/>
      <c r="AJ180" s="591"/>
      <c r="AK180" s="591"/>
      <c r="AP180" s="768"/>
      <c r="AW180" s="591"/>
    </row>
    <row r="181" spans="2:49" x14ac:dyDescent="0.2">
      <c r="B181" s="591"/>
      <c r="D181" s="591"/>
      <c r="E181" s="591"/>
      <c r="F181" s="591"/>
      <c r="G181" s="591"/>
      <c r="H181" s="591"/>
      <c r="I181" s="591"/>
      <c r="J181" s="591"/>
      <c r="K181" s="591"/>
      <c r="L181" s="767"/>
      <c r="M181" s="591"/>
      <c r="N181" s="591"/>
      <c r="O181" s="591"/>
      <c r="P181" s="591"/>
      <c r="Q181" s="591"/>
      <c r="R181" s="767"/>
      <c r="S181" s="591"/>
      <c r="T181" s="591"/>
      <c r="U181" s="591"/>
      <c r="V181" s="591"/>
      <c r="W181" s="591"/>
      <c r="X181" s="591"/>
      <c r="Y181" s="591"/>
      <c r="Z181" s="591"/>
      <c r="AA181" s="591"/>
      <c r="AB181" s="591"/>
      <c r="AC181" s="591"/>
      <c r="AD181" s="591"/>
      <c r="AE181" s="591"/>
      <c r="AF181" s="591"/>
      <c r="AG181" s="591"/>
      <c r="AH181" s="591"/>
      <c r="AI181" s="591"/>
      <c r="AJ181" s="591"/>
      <c r="AK181" s="591"/>
      <c r="AP181" s="768"/>
      <c r="AW181" s="591"/>
    </row>
    <row r="182" spans="2:49" ht="12.75" customHeight="1" x14ac:dyDescent="0.2">
      <c r="B182" s="591"/>
      <c r="D182" s="591"/>
      <c r="E182" s="591"/>
      <c r="F182" s="591"/>
      <c r="G182" s="591"/>
      <c r="H182" s="591"/>
      <c r="I182" s="591"/>
      <c r="J182" s="591"/>
      <c r="K182" s="591"/>
      <c r="L182" s="767"/>
      <c r="M182" s="591"/>
      <c r="N182" s="591"/>
      <c r="O182" s="591"/>
      <c r="P182" s="591"/>
      <c r="Q182" s="591"/>
      <c r="R182" s="767"/>
      <c r="S182" s="591"/>
      <c r="T182" s="591"/>
      <c r="U182" s="591"/>
      <c r="V182" s="591"/>
      <c r="W182" s="591"/>
      <c r="X182" s="591"/>
      <c r="Y182" s="591"/>
      <c r="Z182" s="591"/>
      <c r="AA182" s="591"/>
      <c r="AB182" s="591"/>
      <c r="AC182" s="591"/>
      <c r="AD182" s="591"/>
      <c r="AE182" s="591"/>
      <c r="AF182" s="591"/>
      <c r="AG182" s="591"/>
      <c r="AH182" s="591"/>
      <c r="AI182" s="591"/>
      <c r="AJ182" s="591"/>
      <c r="AK182" s="591"/>
      <c r="AP182" s="768"/>
      <c r="AW182" s="591"/>
    </row>
    <row r="183" spans="2:49" x14ac:dyDescent="0.2">
      <c r="B183" s="591"/>
      <c r="D183" s="591"/>
      <c r="E183" s="591"/>
      <c r="F183" s="591"/>
      <c r="G183" s="591"/>
      <c r="H183" s="591"/>
      <c r="I183" s="591"/>
      <c r="J183" s="591"/>
      <c r="K183" s="591"/>
      <c r="L183" s="767"/>
      <c r="M183" s="591"/>
      <c r="N183" s="591"/>
      <c r="O183" s="591"/>
      <c r="P183" s="591"/>
      <c r="Q183" s="591"/>
      <c r="R183" s="767"/>
      <c r="S183" s="591"/>
      <c r="T183" s="591"/>
      <c r="U183" s="591"/>
      <c r="V183" s="591"/>
      <c r="W183" s="591"/>
      <c r="X183" s="591"/>
      <c r="Y183" s="591"/>
      <c r="Z183" s="591"/>
      <c r="AA183" s="591"/>
      <c r="AB183" s="591"/>
      <c r="AC183" s="591"/>
      <c r="AD183" s="591"/>
      <c r="AE183" s="591"/>
      <c r="AF183" s="591"/>
      <c r="AG183" s="591"/>
      <c r="AH183" s="591"/>
      <c r="AI183" s="591"/>
      <c r="AJ183" s="591"/>
      <c r="AK183" s="591"/>
      <c r="AP183" s="768"/>
      <c r="AW183" s="591"/>
    </row>
    <row r="184" spans="2:49" x14ac:dyDescent="0.2">
      <c r="B184" s="591"/>
      <c r="D184" s="591"/>
      <c r="E184" s="591"/>
      <c r="F184" s="591"/>
      <c r="G184" s="591"/>
      <c r="H184" s="591"/>
      <c r="I184" s="591"/>
      <c r="J184" s="591"/>
      <c r="K184" s="591"/>
      <c r="L184" s="767"/>
      <c r="M184" s="591"/>
      <c r="N184" s="591"/>
      <c r="O184" s="591"/>
      <c r="P184" s="591"/>
      <c r="Q184" s="591"/>
      <c r="R184" s="767"/>
      <c r="S184" s="591"/>
      <c r="T184" s="591"/>
      <c r="U184" s="591"/>
      <c r="V184" s="591"/>
      <c r="W184" s="591"/>
      <c r="X184" s="591"/>
      <c r="Y184" s="591"/>
      <c r="Z184" s="591"/>
      <c r="AA184" s="591"/>
      <c r="AB184" s="591"/>
      <c r="AC184" s="591"/>
      <c r="AD184" s="591"/>
      <c r="AE184" s="591"/>
      <c r="AF184" s="591"/>
      <c r="AG184" s="591"/>
      <c r="AH184" s="591"/>
      <c r="AI184" s="591"/>
      <c r="AJ184" s="591"/>
      <c r="AK184" s="591"/>
      <c r="AP184" s="768"/>
      <c r="AW184" s="591"/>
    </row>
    <row r="185" spans="2:49" x14ac:dyDescent="0.2">
      <c r="B185" s="591"/>
      <c r="D185" s="591"/>
      <c r="E185" s="591"/>
      <c r="F185" s="591"/>
      <c r="G185" s="591"/>
      <c r="H185" s="591"/>
      <c r="I185" s="591"/>
      <c r="J185" s="591"/>
      <c r="K185" s="591"/>
      <c r="L185" s="767"/>
      <c r="M185" s="591"/>
      <c r="N185" s="591"/>
      <c r="O185" s="591"/>
      <c r="P185" s="591"/>
      <c r="Q185" s="591"/>
      <c r="R185" s="767"/>
      <c r="S185" s="591"/>
      <c r="T185" s="591"/>
      <c r="U185" s="591"/>
      <c r="V185" s="591"/>
      <c r="W185" s="591"/>
      <c r="X185" s="591"/>
      <c r="Y185" s="591"/>
      <c r="Z185" s="591"/>
      <c r="AA185" s="591"/>
      <c r="AB185" s="591"/>
      <c r="AC185" s="591"/>
      <c r="AD185" s="591"/>
      <c r="AE185" s="591"/>
      <c r="AF185" s="591"/>
      <c r="AG185" s="591"/>
      <c r="AH185" s="591"/>
      <c r="AI185" s="591"/>
      <c r="AJ185" s="591"/>
      <c r="AK185" s="591"/>
      <c r="AP185" s="768"/>
      <c r="AW185" s="591"/>
    </row>
    <row r="186" spans="2:49" ht="12.75" customHeight="1" x14ac:dyDescent="0.2">
      <c r="B186" s="591"/>
      <c r="D186" s="591"/>
      <c r="E186" s="591"/>
      <c r="F186" s="591"/>
      <c r="G186" s="591"/>
      <c r="H186" s="591"/>
      <c r="I186" s="591"/>
      <c r="J186" s="591"/>
      <c r="K186" s="591"/>
      <c r="L186" s="767"/>
      <c r="M186" s="591"/>
      <c r="N186" s="591"/>
      <c r="O186" s="591"/>
      <c r="P186" s="591"/>
      <c r="Q186" s="591"/>
      <c r="R186" s="767"/>
      <c r="S186" s="591"/>
      <c r="T186" s="591"/>
      <c r="U186" s="591"/>
      <c r="V186" s="591"/>
      <c r="W186" s="591"/>
      <c r="X186" s="591"/>
      <c r="Y186" s="591"/>
      <c r="Z186" s="591"/>
      <c r="AA186" s="591"/>
      <c r="AB186" s="591"/>
      <c r="AC186" s="591"/>
      <c r="AD186" s="591"/>
      <c r="AE186" s="591"/>
      <c r="AF186" s="591"/>
      <c r="AG186" s="591"/>
      <c r="AH186" s="591"/>
      <c r="AI186" s="591"/>
      <c r="AJ186" s="591"/>
      <c r="AK186" s="591"/>
      <c r="AP186" s="768"/>
      <c r="AW186" s="591"/>
    </row>
  </sheetData>
  <mergeCells count="92">
    <mergeCell ref="AH6:AI6"/>
    <mergeCell ref="X6:Y6"/>
    <mergeCell ref="AB6:AC6"/>
    <mergeCell ref="AD6:AE6"/>
    <mergeCell ref="AF5:AG5"/>
    <mergeCell ref="V6:W6"/>
    <mergeCell ref="Z6:AA6"/>
    <mergeCell ref="N4:O4"/>
    <mergeCell ref="T6:U6"/>
    <mergeCell ref="P5:Q5"/>
    <mergeCell ref="R5:S5"/>
    <mergeCell ref="P6:Q6"/>
    <mergeCell ref="R6:S6"/>
    <mergeCell ref="T4:U4"/>
    <mergeCell ref="R4:S4"/>
    <mergeCell ref="V5:W5"/>
    <mergeCell ref="X4:Y4"/>
    <mergeCell ref="Z5:AA5"/>
    <mergeCell ref="T5:U5"/>
    <mergeCell ref="N6:O6"/>
    <mergeCell ref="N5:O5"/>
    <mergeCell ref="D6:E6"/>
    <mergeCell ref="AL6:AM6"/>
    <mergeCell ref="J4:K4"/>
    <mergeCell ref="F6:G6"/>
    <mergeCell ref="AF6:AG6"/>
    <mergeCell ref="AJ6:AK6"/>
    <mergeCell ref="AH5:AI5"/>
    <mergeCell ref="AB4:AC4"/>
    <mergeCell ref="AH4:AI4"/>
    <mergeCell ref="AJ5:AK5"/>
    <mergeCell ref="AL5:AM5"/>
    <mergeCell ref="AB5:AC5"/>
    <mergeCell ref="AD4:AE4"/>
    <mergeCell ref="AD5:AE5"/>
    <mergeCell ref="AL4:AM4"/>
    <mergeCell ref="X5:Y5"/>
    <mergeCell ref="H6:I6"/>
    <mergeCell ref="L6:M6"/>
    <mergeCell ref="H4:I4"/>
    <mergeCell ref="H5:I5"/>
    <mergeCell ref="J2:K2"/>
    <mergeCell ref="L2:M2"/>
    <mergeCell ref="L3:M3"/>
    <mergeCell ref="J3:K3"/>
    <mergeCell ref="J6:K6"/>
    <mergeCell ref="J5:K5"/>
    <mergeCell ref="L4:M4"/>
    <mergeCell ref="L5:M5"/>
    <mergeCell ref="T2:U2"/>
    <mergeCell ref="T3:U3"/>
    <mergeCell ref="P4:Q4"/>
    <mergeCell ref="P3:Q3"/>
    <mergeCell ref="H2:I2"/>
    <mergeCell ref="H3:I3"/>
    <mergeCell ref="R3:S3"/>
    <mergeCell ref="P2:Q2"/>
    <mergeCell ref="N3:O3"/>
    <mergeCell ref="N2:O2"/>
    <mergeCell ref="R2:S2"/>
    <mergeCell ref="D2:E2"/>
    <mergeCell ref="F2:G2"/>
    <mergeCell ref="B4:C5"/>
    <mergeCell ref="D4:E4"/>
    <mergeCell ref="F4:G4"/>
    <mergeCell ref="D5:E5"/>
    <mergeCell ref="F5:G5"/>
    <mergeCell ref="F3:G3"/>
    <mergeCell ref="D3:E3"/>
    <mergeCell ref="A2:B2"/>
    <mergeCell ref="AL3:AM3"/>
    <mergeCell ref="X3:Y3"/>
    <mergeCell ref="AD2:AE2"/>
    <mergeCell ref="AJ2:AK2"/>
    <mergeCell ref="AD3:AE3"/>
    <mergeCell ref="AH2:AI2"/>
    <mergeCell ref="AB3:AC3"/>
    <mergeCell ref="AH3:AI3"/>
    <mergeCell ref="AL2:AM2"/>
    <mergeCell ref="X2:Y2"/>
    <mergeCell ref="Z3:AA3"/>
    <mergeCell ref="AF3:AG3"/>
    <mergeCell ref="AJ3:AK3"/>
    <mergeCell ref="AJ4:AK4"/>
    <mergeCell ref="V4:W4"/>
    <mergeCell ref="Z4:AA4"/>
    <mergeCell ref="V2:W2"/>
    <mergeCell ref="AB2:AC2"/>
    <mergeCell ref="Z2:AA2"/>
    <mergeCell ref="AF2:AG2"/>
    <mergeCell ref="V3:W3"/>
    <mergeCell ref="AF4:AG4"/>
  </mergeCells>
  <phoneticPr fontId="0" type="noConversion"/>
  <conditionalFormatting sqref="AW67:AW68 AU98:AU100 AV98:AX98 AU6:AX6 AU51:AX52 AU8:AX8 AU79:AX97 AW62:AW65 AU62:AV68 AX62:AX68 AU12:AX23 AU69:AX77 AU56:AX60 AU55:AV55 AU25:AX33 AU35:AX49">
    <cfRule type="cellIs" dxfId="87" priority="47" stopIfTrue="1" operator="equal">
      <formula>"04"</formula>
    </cfRule>
  </conditionalFormatting>
  <conditionalFormatting sqref="AW67:AW68 AU98:AU100 AV98:AX98 AU69:AX77">
    <cfRule type="cellIs" dxfId="86" priority="27" stopIfTrue="1" operator="equal">
      <formula>"04"</formula>
    </cfRule>
  </conditionalFormatting>
  <conditionalFormatting sqref="AU53:AX54 AW55:AX55">
    <cfRule type="cellIs" dxfId="85" priority="9" stopIfTrue="1" operator="equal">
      <formula>"04"</formula>
    </cfRule>
  </conditionalFormatting>
  <conditionalFormatting sqref="AU50:AX50">
    <cfRule type="cellIs" dxfId="84" priority="8" stopIfTrue="1" operator="equal">
      <formula>"04"</formula>
    </cfRule>
  </conditionalFormatting>
  <conditionalFormatting sqref="AU11:AX11">
    <cfRule type="cellIs" dxfId="83" priority="7" stopIfTrue="1" operator="equal">
      <formula>"04"</formula>
    </cfRule>
  </conditionalFormatting>
  <conditionalFormatting sqref="AU9:AX9">
    <cfRule type="cellIs" dxfId="82" priority="6" stopIfTrue="1" operator="equal">
      <formula>"04"</formula>
    </cfRule>
  </conditionalFormatting>
  <conditionalFormatting sqref="AU78:AX78">
    <cfRule type="cellIs" dxfId="81" priority="4" stopIfTrue="1" operator="equal">
      <formula>"04"</formula>
    </cfRule>
  </conditionalFormatting>
  <conditionalFormatting sqref="AU61:AX61">
    <cfRule type="cellIs" dxfId="80" priority="3" stopIfTrue="1" operator="equal">
      <formula>"04"</formula>
    </cfRule>
  </conditionalFormatting>
  <conditionalFormatting sqref="AU24:AX24">
    <cfRule type="cellIs" dxfId="79" priority="2" stopIfTrue="1" operator="equal">
      <formula>"04"</formula>
    </cfRule>
  </conditionalFormatting>
  <conditionalFormatting sqref="AU34:AX34">
    <cfRule type="cellIs" dxfId="78" priority="1" stopIfTrue="1" operator="equal">
      <formula>"04"</formula>
    </cfRule>
  </conditionalFormatting>
  <pageMargins left="0.15748031496062992" right="0.23" top="0.31496062992125984" bottom="0.27" header="0.15748031496062992" footer="0.15748031496062992"/>
  <pageSetup paperSize="9" scale="71" fitToWidth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topLeftCell="A33" zoomScale="60" zoomScaleNormal="60" workbookViewId="0">
      <selection activeCell="F61" sqref="F61"/>
    </sheetView>
  </sheetViews>
  <sheetFormatPr baseColWidth="10" defaultColWidth="11.42578125" defaultRowHeight="12" x14ac:dyDescent="0.2"/>
  <cols>
    <col min="1" max="1" width="11.42578125" style="395"/>
    <col min="2" max="4" width="32.7109375" style="396" customWidth="1"/>
    <col min="5" max="5" width="32.7109375" style="558" customWidth="1"/>
    <col min="6" max="8" width="32.7109375" style="396" customWidth="1"/>
    <col min="9" max="9" width="32.7109375" style="395" customWidth="1"/>
    <col min="10" max="16384" width="11.42578125" style="395"/>
  </cols>
  <sheetData>
    <row r="1" spans="1:10" s="504" customFormat="1" ht="51.75" customHeight="1" x14ac:dyDescent="0.35">
      <c r="A1" s="501" t="s">
        <v>350</v>
      </c>
      <c r="B1" s="502"/>
      <c r="C1" s="502"/>
      <c r="D1" s="503"/>
      <c r="E1" s="554"/>
      <c r="F1" s="502"/>
      <c r="G1" s="502"/>
      <c r="H1" s="502"/>
      <c r="I1" s="502"/>
    </row>
    <row r="15" spans="1:10" ht="15" x14ac:dyDescent="0.25">
      <c r="A15" s="479"/>
      <c r="B15" s="480"/>
      <c r="C15" s="480"/>
      <c r="D15" s="480"/>
      <c r="E15" s="555"/>
      <c r="F15" s="480"/>
      <c r="G15" s="480"/>
      <c r="H15" s="480"/>
      <c r="I15" s="479"/>
      <c r="J15" s="479"/>
    </row>
    <row r="16" spans="1:10" ht="15" x14ac:dyDescent="0.25">
      <c r="A16" s="479"/>
      <c r="B16" s="480"/>
      <c r="C16" s="480"/>
      <c r="D16" s="480"/>
      <c r="E16" s="555"/>
      <c r="F16" s="480"/>
      <c r="G16" s="480"/>
      <c r="H16" s="480"/>
      <c r="I16" s="479"/>
      <c r="J16" s="479"/>
    </row>
    <row r="17" spans="1:10" ht="15" x14ac:dyDescent="0.25">
      <c r="A17" s="479"/>
      <c r="B17" s="480"/>
      <c r="C17" s="480"/>
      <c r="D17" s="480"/>
      <c r="E17" s="555"/>
      <c r="F17" s="480"/>
      <c r="G17" s="480"/>
      <c r="H17" s="480"/>
      <c r="I17" s="479"/>
      <c r="J17" s="479"/>
    </row>
    <row r="18" spans="1:10" ht="15" x14ac:dyDescent="0.25">
      <c r="A18" s="479"/>
      <c r="B18" s="480"/>
      <c r="C18" s="480"/>
      <c r="D18" s="480"/>
      <c r="E18" s="555"/>
      <c r="F18" s="480"/>
      <c r="G18" s="480"/>
      <c r="H18" s="480"/>
      <c r="I18" s="479"/>
      <c r="J18" s="479"/>
    </row>
    <row r="19" spans="1:10" ht="15.75" thickBot="1" x14ac:dyDescent="0.3">
      <c r="A19" s="479"/>
      <c r="B19" s="480"/>
      <c r="C19" s="480"/>
      <c r="D19" s="480"/>
      <c r="E19" s="555"/>
      <c r="F19" s="480"/>
      <c r="G19" s="480"/>
      <c r="H19" s="480"/>
      <c r="I19" s="479"/>
      <c r="J19" s="479"/>
    </row>
    <row r="20" spans="1:10" ht="15.75" thickTop="1" x14ac:dyDescent="0.25">
      <c r="A20" s="479"/>
      <c r="B20" s="480"/>
      <c r="C20" s="481"/>
      <c r="D20" s="480"/>
      <c r="E20" s="555"/>
      <c r="F20" s="480"/>
      <c r="G20" s="481"/>
      <c r="H20" s="480"/>
      <c r="I20" s="479"/>
      <c r="J20" s="479"/>
    </row>
    <row r="21" spans="1:10" ht="15" x14ac:dyDescent="0.25">
      <c r="A21" s="479"/>
      <c r="B21" s="480"/>
      <c r="C21" s="482" t="s">
        <v>74</v>
      </c>
      <c r="D21" s="480"/>
      <c r="E21" s="555"/>
      <c r="F21" s="480"/>
      <c r="G21" s="482" t="s">
        <v>74</v>
      </c>
      <c r="H21" s="480"/>
      <c r="I21" s="479"/>
      <c r="J21" s="479"/>
    </row>
    <row r="22" spans="1:10" ht="15" x14ac:dyDescent="0.25">
      <c r="A22" s="479"/>
      <c r="B22" s="480"/>
      <c r="C22" s="483" t="s">
        <v>236</v>
      </c>
      <c r="D22" s="480"/>
      <c r="E22" s="555"/>
      <c r="F22" s="480"/>
      <c r="G22" s="483"/>
      <c r="H22" s="480"/>
      <c r="I22" s="479"/>
      <c r="J22" s="479"/>
    </row>
    <row r="23" spans="1:10" ht="15" x14ac:dyDescent="0.25">
      <c r="A23" s="479"/>
      <c r="B23" s="480"/>
      <c r="C23" s="483"/>
      <c r="D23" s="480"/>
      <c r="E23" s="555"/>
      <c r="F23" s="480"/>
      <c r="G23" s="483"/>
      <c r="H23" s="480"/>
      <c r="I23" s="479"/>
      <c r="J23" s="479"/>
    </row>
    <row r="24" spans="1:10" ht="15.75" thickBot="1" x14ac:dyDescent="0.3">
      <c r="A24" s="479"/>
      <c r="B24" s="480"/>
      <c r="C24" s="483"/>
      <c r="D24" s="480"/>
      <c r="E24" s="555"/>
      <c r="F24" s="480"/>
      <c r="G24" s="483"/>
      <c r="H24" s="480"/>
      <c r="I24" s="479"/>
      <c r="J24" s="479"/>
    </row>
    <row r="25" spans="1:10" ht="16.5" thickTop="1" thickBot="1" x14ac:dyDescent="0.3">
      <c r="A25" s="479"/>
      <c r="B25" s="484"/>
      <c r="C25" s="483"/>
      <c r="D25" s="480"/>
      <c r="E25" s="555"/>
      <c r="F25" s="484"/>
      <c r="G25" s="483"/>
      <c r="H25" s="480"/>
      <c r="I25" s="479"/>
      <c r="J25" s="479"/>
    </row>
    <row r="26" spans="1:10" ht="15.75" thickTop="1" x14ac:dyDescent="0.25">
      <c r="A26" s="479"/>
      <c r="B26" s="482" t="s">
        <v>74</v>
      </c>
      <c r="C26" s="485"/>
      <c r="D26" s="486"/>
      <c r="E26" s="555"/>
      <c r="F26" s="482" t="s">
        <v>74</v>
      </c>
      <c r="G26" s="483"/>
      <c r="H26" s="484"/>
      <c r="I26" s="479"/>
      <c r="J26" s="479"/>
    </row>
    <row r="27" spans="1:10" ht="15" x14ac:dyDescent="0.25">
      <c r="A27" s="479"/>
      <c r="B27" s="483" t="s">
        <v>134</v>
      </c>
      <c r="C27" s="480"/>
      <c r="D27" s="482" t="s">
        <v>74</v>
      </c>
      <c r="E27" s="555"/>
      <c r="F27" s="483"/>
      <c r="G27" s="480"/>
      <c r="H27" s="482" t="s">
        <v>74</v>
      </c>
      <c r="I27" s="479"/>
      <c r="J27" s="479"/>
    </row>
    <row r="28" spans="1:10" ht="15" x14ac:dyDescent="0.25">
      <c r="A28" s="479"/>
      <c r="B28" s="483"/>
      <c r="C28" s="485"/>
      <c r="D28" s="485"/>
      <c r="E28" s="555"/>
      <c r="F28" s="483"/>
      <c r="G28" s="483"/>
      <c r="H28" s="483"/>
      <c r="I28" s="479"/>
      <c r="J28" s="479"/>
    </row>
    <row r="29" spans="1:10" ht="15" x14ac:dyDescent="0.25">
      <c r="A29" s="479"/>
      <c r="B29" s="487" t="s">
        <v>77</v>
      </c>
      <c r="C29" s="488" t="s">
        <v>77</v>
      </c>
      <c r="D29" s="488" t="s">
        <v>77</v>
      </c>
      <c r="E29" s="555"/>
      <c r="F29" s="487" t="s">
        <v>77</v>
      </c>
      <c r="G29" s="487" t="s">
        <v>77</v>
      </c>
      <c r="H29" s="487" t="s">
        <v>77</v>
      </c>
      <c r="I29" s="479"/>
      <c r="J29" s="479"/>
    </row>
    <row r="30" spans="1:10" ht="15" x14ac:dyDescent="0.25">
      <c r="A30" s="479"/>
      <c r="B30" s="483" t="s">
        <v>333</v>
      </c>
      <c r="C30" s="483" t="s">
        <v>411</v>
      </c>
      <c r="D30" s="483" t="s">
        <v>26</v>
      </c>
      <c r="E30" s="555"/>
      <c r="F30" s="483" t="s">
        <v>236</v>
      </c>
      <c r="G30" s="483" t="s">
        <v>333</v>
      </c>
      <c r="H30" s="483" t="s">
        <v>411</v>
      </c>
      <c r="I30" s="479"/>
      <c r="J30" s="479"/>
    </row>
    <row r="31" spans="1:10" ht="15" x14ac:dyDescent="0.25">
      <c r="A31" s="479"/>
      <c r="B31" s="483" t="s">
        <v>136</v>
      </c>
      <c r="C31" s="483" t="s">
        <v>134</v>
      </c>
      <c r="D31" s="483" t="s">
        <v>264</v>
      </c>
      <c r="E31" s="555"/>
      <c r="F31" s="483" t="s">
        <v>137</v>
      </c>
      <c r="G31" s="483"/>
      <c r="H31" s="483"/>
      <c r="I31" s="479"/>
      <c r="J31" s="479"/>
    </row>
    <row r="32" spans="1:10" ht="15" x14ac:dyDescent="0.25">
      <c r="A32" s="479"/>
      <c r="B32" s="483"/>
      <c r="C32" s="492"/>
      <c r="D32" s="483"/>
      <c r="E32" s="555"/>
      <c r="F32" s="483" t="s">
        <v>304</v>
      </c>
      <c r="G32" s="492"/>
      <c r="H32" s="490"/>
      <c r="I32" s="479"/>
      <c r="J32" s="479"/>
    </row>
    <row r="33" spans="1:10" ht="15" x14ac:dyDescent="0.25">
      <c r="A33" s="479"/>
      <c r="B33" s="483"/>
      <c r="C33" s="483"/>
      <c r="D33" s="483"/>
      <c r="E33" s="555"/>
      <c r="F33" s="483"/>
      <c r="G33" s="490"/>
      <c r="H33" s="485"/>
      <c r="I33" s="479"/>
      <c r="J33" s="479"/>
    </row>
    <row r="34" spans="1:10" ht="15" x14ac:dyDescent="0.25">
      <c r="A34" s="479"/>
      <c r="B34" s="490" t="s">
        <v>78</v>
      </c>
      <c r="C34" s="491" t="s">
        <v>78</v>
      </c>
      <c r="D34" s="490" t="s">
        <v>78</v>
      </c>
      <c r="E34" s="555"/>
      <c r="F34" s="490" t="s">
        <v>78</v>
      </c>
      <c r="G34" s="490" t="s">
        <v>78</v>
      </c>
      <c r="H34" s="490" t="s">
        <v>78</v>
      </c>
      <c r="I34" s="479"/>
      <c r="J34" s="479"/>
    </row>
    <row r="35" spans="1:10" ht="15" x14ac:dyDescent="0.25">
      <c r="A35" s="479"/>
      <c r="B35" s="483" t="s">
        <v>236</v>
      </c>
      <c r="C35" s="492"/>
      <c r="D35" s="483" t="s">
        <v>333</v>
      </c>
      <c r="E35" s="555"/>
      <c r="F35" s="483"/>
      <c r="G35" s="492"/>
      <c r="H35" s="483" t="s">
        <v>26</v>
      </c>
      <c r="I35" s="479"/>
      <c r="J35" s="479"/>
    </row>
    <row r="36" spans="1:10" ht="15" x14ac:dyDescent="0.25">
      <c r="A36" s="479"/>
      <c r="B36" s="483" t="s">
        <v>137</v>
      </c>
      <c r="C36" s="492"/>
      <c r="D36" s="483" t="s">
        <v>26</v>
      </c>
      <c r="E36" s="555"/>
      <c r="F36" s="483"/>
      <c r="G36" s="492"/>
      <c r="H36" s="483"/>
      <c r="I36" s="479"/>
      <c r="J36" s="479"/>
    </row>
    <row r="37" spans="1:10" ht="15" x14ac:dyDescent="0.25">
      <c r="A37" s="479"/>
      <c r="B37" s="483" t="s">
        <v>22</v>
      </c>
      <c r="C37" s="483"/>
      <c r="D37" s="483"/>
      <c r="E37" s="555"/>
      <c r="F37" s="483"/>
      <c r="G37" s="492"/>
      <c r="H37" s="483"/>
      <c r="I37" s="479"/>
      <c r="J37" s="479"/>
    </row>
    <row r="38" spans="1:10" ht="15" x14ac:dyDescent="0.25">
      <c r="A38" s="479"/>
      <c r="B38" s="483"/>
      <c r="C38" s="492"/>
      <c r="D38" s="483"/>
      <c r="E38" s="555"/>
      <c r="F38" s="493"/>
      <c r="G38" s="493"/>
      <c r="H38" s="493"/>
      <c r="I38" s="479"/>
      <c r="J38" s="479"/>
    </row>
    <row r="39" spans="1:10" ht="15" x14ac:dyDescent="0.25">
      <c r="A39" s="479"/>
      <c r="B39" s="493" t="s">
        <v>80</v>
      </c>
      <c r="C39" s="494" t="s">
        <v>80</v>
      </c>
      <c r="D39" s="493" t="s">
        <v>80</v>
      </c>
      <c r="E39" s="555"/>
      <c r="F39" s="493" t="s">
        <v>80</v>
      </c>
      <c r="G39" s="493" t="s">
        <v>80</v>
      </c>
      <c r="H39" s="493" t="s">
        <v>80</v>
      </c>
      <c r="I39" s="479"/>
      <c r="J39" s="479"/>
    </row>
    <row r="40" spans="1:10" ht="15" x14ac:dyDescent="0.25">
      <c r="A40" s="479"/>
      <c r="B40" s="483" t="s">
        <v>22</v>
      </c>
      <c r="C40" s="483" t="s">
        <v>304</v>
      </c>
      <c r="D40" s="483"/>
      <c r="E40" s="555"/>
      <c r="F40" s="483" t="s">
        <v>26</v>
      </c>
      <c r="G40" s="483" t="s">
        <v>236</v>
      </c>
      <c r="H40" s="495"/>
      <c r="I40" s="479"/>
      <c r="J40" s="479"/>
    </row>
    <row r="41" spans="1:10" ht="15" x14ac:dyDescent="0.25">
      <c r="A41" s="479"/>
      <c r="B41" s="483"/>
      <c r="C41" s="483" t="s">
        <v>26</v>
      </c>
      <c r="D41" s="483"/>
      <c r="E41" s="555"/>
      <c r="F41" s="483"/>
      <c r="G41" s="483" t="s">
        <v>22</v>
      </c>
      <c r="H41" s="483"/>
      <c r="I41" s="479"/>
      <c r="J41" s="479"/>
    </row>
    <row r="42" spans="1:10" ht="15" x14ac:dyDescent="0.25">
      <c r="A42" s="479"/>
      <c r="B42" s="483"/>
      <c r="C42" s="483" t="s">
        <v>236</v>
      </c>
      <c r="D42" s="483"/>
      <c r="E42" s="555"/>
      <c r="F42" s="483"/>
      <c r="G42" s="483" t="s">
        <v>304</v>
      </c>
      <c r="H42" s="483"/>
      <c r="I42" s="479"/>
      <c r="J42" s="479"/>
    </row>
    <row r="43" spans="1:10" ht="15" x14ac:dyDescent="0.25">
      <c r="A43" s="479"/>
      <c r="B43" s="495" t="s">
        <v>115</v>
      </c>
      <c r="C43" s="496" t="s">
        <v>115</v>
      </c>
      <c r="D43" s="496" t="s">
        <v>115</v>
      </c>
      <c r="E43" s="555"/>
      <c r="F43" s="495" t="s">
        <v>115</v>
      </c>
      <c r="G43" s="497" t="s">
        <v>115</v>
      </c>
      <c r="H43" s="495" t="s">
        <v>115</v>
      </c>
      <c r="I43" s="479"/>
      <c r="J43" s="479"/>
    </row>
    <row r="44" spans="1:10" ht="15" x14ac:dyDescent="0.25">
      <c r="A44" s="479"/>
      <c r="B44" s="483" t="s">
        <v>411</v>
      </c>
      <c r="C44" s="483" t="s">
        <v>333</v>
      </c>
      <c r="D44" s="483" t="s">
        <v>26</v>
      </c>
      <c r="E44" s="555"/>
      <c r="F44" s="483" t="s">
        <v>135</v>
      </c>
      <c r="G44" s="483" t="s">
        <v>333</v>
      </c>
      <c r="H44" s="483" t="s">
        <v>411</v>
      </c>
      <c r="I44" s="479"/>
      <c r="J44" s="479"/>
    </row>
    <row r="45" spans="1:10" ht="15" x14ac:dyDescent="0.25">
      <c r="A45" s="479"/>
      <c r="B45" s="483" t="s">
        <v>302</v>
      </c>
      <c r="C45" s="483" t="s">
        <v>137</v>
      </c>
      <c r="D45" s="483"/>
      <c r="E45" s="555"/>
      <c r="F45" s="483"/>
      <c r="G45" s="483" t="s">
        <v>137</v>
      </c>
      <c r="H45" s="483"/>
      <c r="I45" s="479"/>
      <c r="J45" s="479"/>
    </row>
    <row r="46" spans="1:10" ht="15" x14ac:dyDescent="0.25">
      <c r="A46" s="479"/>
      <c r="B46" s="483" t="s">
        <v>22</v>
      </c>
      <c r="C46" s="483" t="s">
        <v>135</v>
      </c>
      <c r="D46" s="483"/>
      <c r="E46" s="555"/>
      <c r="F46" s="483"/>
      <c r="G46" s="485" t="s">
        <v>22</v>
      </c>
      <c r="H46" s="483"/>
      <c r="I46" s="479"/>
      <c r="J46" s="479"/>
    </row>
    <row r="47" spans="1:10" ht="15" x14ac:dyDescent="0.25">
      <c r="A47" s="479"/>
      <c r="B47" s="483"/>
      <c r="C47" s="483"/>
      <c r="D47" s="483"/>
      <c r="E47" s="555"/>
      <c r="F47" s="483"/>
      <c r="G47" s="483"/>
      <c r="H47" s="483"/>
      <c r="I47" s="479"/>
      <c r="J47" s="479"/>
    </row>
    <row r="48" spans="1:10" ht="15" x14ac:dyDescent="0.25">
      <c r="A48" s="479"/>
      <c r="B48" s="489" t="s">
        <v>116</v>
      </c>
      <c r="C48" s="489" t="s">
        <v>116</v>
      </c>
      <c r="D48" s="489" t="s">
        <v>116</v>
      </c>
      <c r="E48" s="555"/>
      <c r="F48" s="489"/>
      <c r="G48" s="489"/>
      <c r="H48" s="489"/>
      <c r="I48" s="479"/>
      <c r="J48" s="479"/>
    </row>
    <row r="49" spans="1:10" ht="15" x14ac:dyDescent="0.25">
      <c r="A49" s="479"/>
      <c r="B49" s="483"/>
      <c r="C49" s="483" t="s">
        <v>320</v>
      </c>
      <c r="D49" s="483"/>
      <c r="E49" s="555"/>
      <c r="F49" s="483"/>
      <c r="G49" s="492"/>
      <c r="H49" s="483"/>
      <c r="I49" s="479"/>
      <c r="J49" s="479"/>
    </row>
    <row r="50" spans="1:10" ht="15" x14ac:dyDescent="0.25">
      <c r="A50" s="479"/>
      <c r="B50" s="498"/>
      <c r="C50" s="483" t="s">
        <v>23</v>
      </c>
      <c r="D50" s="485"/>
      <c r="E50" s="555"/>
      <c r="F50" s="483"/>
      <c r="G50" s="483"/>
      <c r="H50" s="483"/>
      <c r="I50" s="479"/>
      <c r="J50" s="479"/>
    </row>
    <row r="51" spans="1:10" ht="15" x14ac:dyDescent="0.25">
      <c r="A51" s="479"/>
      <c r="B51" s="489"/>
      <c r="C51" s="483" t="s">
        <v>310</v>
      </c>
      <c r="D51" s="489"/>
      <c r="E51" s="555"/>
      <c r="F51" s="489"/>
      <c r="G51" s="483"/>
      <c r="H51" s="489"/>
      <c r="I51" s="479"/>
      <c r="J51" s="479"/>
    </row>
    <row r="52" spans="1:10" ht="15" x14ac:dyDescent="0.25">
      <c r="A52" s="479"/>
      <c r="B52" s="483"/>
      <c r="C52" s="483" t="s">
        <v>400</v>
      </c>
      <c r="D52" s="485"/>
      <c r="E52" s="555"/>
      <c r="F52" s="489" t="s">
        <v>116</v>
      </c>
      <c r="G52" s="489" t="s">
        <v>116</v>
      </c>
      <c r="H52" s="489" t="s">
        <v>116</v>
      </c>
      <c r="I52" s="479"/>
      <c r="J52" s="479"/>
    </row>
    <row r="53" spans="1:10" ht="15" x14ac:dyDescent="0.25">
      <c r="A53" s="479"/>
      <c r="B53" s="541"/>
      <c r="C53" s="485" t="s">
        <v>26</v>
      </c>
      <c r="D53" s="485"/>
      <c r="E53" s="555"/>
      <c r="F53" s="483" t="s">
        <v>26</v>
      </c>
      <c r="G53" s="492" t="s">
        <v>310</v>
      </c>
      <c r="H53" s="483"/>
      <c r="I53" s="479"/>
      <c r="J53" s="479"/>
    </row>
    <row r="54" spans="1:10" ht="15" x14ac:dyDescent="0.25">
      <c r="A54" s="479"/>
      <c r="B54" s="483"/>
      <c r="C54" s="485" t="s">
        <v>22</v>
      </c>
      <c r="D54" s="485"/>
      <c r="E54" s="555"/>
      <c r="F54" s="483"/>
      <c r="G54" s="483" t="s">
        <v>400</v>
      </c>
      <c r="H54" s="483"/>
      <c r="I54" s="479"/>
      <c r="J54" s="479"/>
    </row>
    <row r="55" spans="1:10" ht="15.75" thickBot="1" x14ac:dyDescent="0.3">
      <c r="A55" s="479"/>
      <c r="B55" s="499"/>
      <c r="C55" s="500" t="s">
        <v>304</v>
      </c>
      <c r="D55" s="500"/>
      <c r="E55" s="555"/>
      <c r="F55" s="499"/>
      <c r="G55" s="499" t="s">
        <v>26</v>
      </c>
      <c r="H55" s="499"/>
      <c r="I55" s="479"/>
      <c r="J55" s="479"/>
    </row>
    <row r="56" spans="1:10" ht="15.75" thickTop="1" x14ac:dyDescent="0.25">
      <c r="A56" s="479"/>
      <c r="B56" s="480"/>
      <c r="C56" s="480"/>
      <c r="D56" s="480"/>
      <c r="E56" s="556"/>
      <c r="F56" s="480"/>
      <c r="G56" s="480"/>
      <c r="H56" s="480"/>
      <c r="I56" s="479"/>
      <c r="J56" s="479"/>
    </row>
    <row r="57" spans="1:10" x14ac:dyDescent="0.2">
      <c r="E57" s="557"/>
      <c r="H57" s="395"/>
    </row>
    <row r="58" spans="1:10" x14ac:dyDescent="0.2">
      <c r="E58" s="557"/>
      <c r="H58" s="395"/>
    </row>
    <row r="59" spans="1:10" x14ac:dyDescent="0.2">
      <c r="E59" s="557"/>
      <c r="H59" s="395"/>
    </row>
    <row r="60" spans="1:10" x14ac:dyDescent="0.2">
      <c r="E60" s="557"/>
      <c r="H60" s="395"/>
    </row>
    <row r="61" spans="1:10" ht="12.75" x14ac:dyDescent="0.2">
      <c r="E61" s="557"/>
      <c r="G61"/>
      <c r="H61" s="395"/>
    </row>
    <row r="62" spans="1:10" x14ac:dyDescent="0.2">
      <c r="E62" s="557"/>
      <c r="H62" s="395"/>
    </row>
    <row r="63" spans="1:10" x14ac:dyDescent="0.2">
      <c r="E63" s="557"/>
      <c r="H63" s="395"/>
    </row>
    <row r="64" spans="1:10" x14ac:dyDescent="0.2">
      <c r="E64" s="557"/>
      <c r="H64" s="395"/>
    </row>
    <row r="65" spans="2:8" x14ac:dyDescent="0.2">
      <c r="E65" s="557"/>
      <c r="H65" s="395"/>
    </row>
    <row r="66" spans="2:8" s="543" customFormat="1" ht="18" x14ac:dyDescent="0.25">
      <c r="B66" s="544"/>
      <c r="C66" s="544"/>
      <c r="D66" s="544"/>
      <c r="E66" s="546"/>
      <c r="F66" s="544"/>
    </row>
    <row r="67" spans="2:8" s="543" customFormat="1" ht="18" x14ac:dyDescent="0.25">
      <c r="B67" s="545"/>
      <c r="C67" s="546"/>
      <c r="D67" s="547"/>
      <c r="E67" s="542"/>
    </row>
    <row r="68" spans="2:8" s="543" customFormat="1" ht="18" x14ac:dyDescent="0.25">
      <c r="B68" s="545"/>
      <c r="C68" s="546"/>
      <c r="D68" s="547"/>
      <c r="E68" s="542"/>
    </row>
    <row r="69" spans="2:8" s="543" customFormat="1" ht="18" x14ac:dyDescent="0.25">
      <c r="B69" s="548"/>
      <c r="C69" s="546"/>
      <c r="D69" s="547"/>
      <c r="E69" s="542"/>
    </row>
    <row r="70" spans="2:8" s="543" customFormat="1" ht="18" x14ac:dyDescent="0.25">
      <c r="B70" s="548"/>
      <c r="C70" s="546"/>
      <c r="D70" s="547"/>
      <c r="E70" s="542"/>
    </row>
    <row r="71" spans="2:8" s="543" customFormat="1" ht="18" x14ac:dyDescent="0.25">
      <c r="B71" s="548"/>
      <c r="C71" s="546"/>
      <c r="D71" s="547"/>
      <c r="E71" s="542"/>
    </row>
    <row r="72" spans="2:8" s="543" customFormat="1" ht="18" x14ac:dyDescent="0.25">
      <c r="B72" s="548"/>
      <c r="C72" s="546"/>
      <c r="D72" s="547"/>
      <c r="E72" s="542"/>
    </row>
    <row r="73" spans="2:8" s="543" customFormat="1" ht="18" x14ac:dyDescent="0.25">
      <c r="B73" s="548"/>
      <c r="C73" s="546"/>
      <c r="D73" s="547"/>
      <c r="E73" s="542"/>
    </row>
    <row r="74" spans="2:8" s="543" customFormat="1" ht="18" x14ac:dyDescent="0.25">
      <c r="B74" s="549" t="s">
        <v>115</v>
      </c>
      <c r="C74" s="552" t="s">
        <v>473</v>
      </c>
      <c r="D74" s="550" t="s">
        <v>483</v>
      </c>
      <c r="E74" s="551"/>
    </row>
    <row r="75" spans="2:8" s="543" customFormat="1" ht="18" x14ac:dyDescent="0.25">
      <c r="B75" s="549"/>
      <c r="C75" s="552" t="s">
        <v>474</v>
      </c>
      <c r="D75" s="550" t="s">
        <v>480</v>
      </c>
      <c r="E75" s="551"/>
    </row>
    <row r="76" spans="2:8" s="543" customFormat="1" ht="18" x14ac:dyDescent="0.25">
      <c r="B76" s="549"/>
      <c r="C76" s="546" t="s">
        <v>475</v>
      </c>
      <c r="D76" s="550" t="s">
        <v>481</v>
      </c>
      <c r="E76" s="551" t="s">
        <v>482</v>
      </c>
    </row>
    <row r="77" spans="2:8" s="543" customFormat="1" ht="18" x14ac:dyDescent="0.25">
      <c r="B77" s="549"/>
      <c r="C77" s="546"/>
      <c r="D77" s="550"/>
      <c r="E77" s="551"/>
    </row>
    <row r="78" spans="2:8" s="543" customFormat="1" ht="18" x14ac:dyDescent="0.25">
      <c r="B78" s="549" t="s">
        <v>348</v>
      </c>
      <c r="C78" s="552" t="s">
        <v>467</v>
      </c>
      <c r="D78" s="550" t="s">
        <v>468</v>
      </c>
      <c r="E78" s="551"/>
    </row>
    <row r="79" spans="2:8" s="543" customFormat="1" ht="18" x14ac:dyDescent="0.25">
      <c r="B79" s="549"/>
      <c r="C79" s="552" t="s">
        <v>469</v>
      </c>
      <c r="D79" s="550" t="s">
        <v>470</v>
      </c>
      <c r="E79" s="551"/>
    </row>
    <row r="80" spans="2:8" s="543" customFormat="1" ht="18" x14ac:dyDescent="0.25">
      <c r="B80" s="549"/>
      <c r="C80" s="552"/>
      <c r="D80" s="550"/>
      <c r="E80" s="551"/>
    </row>
    <row r="81" spans="2:8" s="543" customFormat="1" ht="18" x14ac:dyDescent="0.25">
      <c r="B81" s="549" t="s">
        <v>450</v>
      </c>
      <c r="C81" s="546" t="s">
        <v>448</v>
      </c>
      <c r="D81" s="550" t="s">
        <v>449</v>
      </c>
      <c r="E81" s="551"/>
    </row>
    <row r="82" spans="2:8" s="543" customFormat="1" ht="18" x14ac:dyDescent="0.25">
      <c r="B82" s="549"/>
      <c r="C82" s="552"/>
      <c r="D82" s="550"/>
      <c r="E82" s="551"/>
    </row>
    <row r="83" spans="2:8" s="543" customFormat="1" ht="18" x14ac:dyDescent="0.25">
      <c r="B83" s="549" t="s">
        <v>300</v>
      </c>
      <c r="C83" s="546" t="s">
        <v>448</v>
      </c>
      <c r="D83" s="550" t="s">
        <v>461</v>
      </c>
      <c r="E83" s="551"/>
    </row>
    <row r="84" spans="2:8" s="543" customFormat="1" ht="18" x14ac:dyDescent="0.25">
      <c r="B84" s="549"/>
      <c r="C84" s="552"/>
      <c r="D84" s="550"/>
      <c r="E84" s="542"/>
    </row>
    <row r="85" spans="2:8" s="543" customFormat="1" ht="18" x14ac:dyDescent="0.25">
      <c r="B85" s="549"/>
      <c r="C85" s="552"/>
      <c r="D85" s="671"/>
      <c r="E85" s="542"/>
    </row>
    <row r="86" spans="2:8" s="543" customFormat="1" ht="18" x14ac:dyDescent="0.25">
      <c r="B86" s="549" t="s">
        <v>349</v>
      </c>
      <c r="C86" s="546" t="s">
        <v>448</v>
      </c>
      <c r="D86" s="671" t="s">
        <v>472</v>
      </c>
      <c r="E86" s="542"/>
      <c r="F86" s="544"/>
    </row>
    <row r="87" spans="2:8" s="543" customFormat="1" ht="18" x14ac:dyDescent="0.25">
      <c r="B87" s="553"/>
      <c r="C87" s="552"/>
      <c r="D87" s="671"/>
      <c r="E87" s="542"/>
      <c r="F87" s="544"/>
    </row>
    <row r="88" spans="2:8" s="543" customFormat="1" ht="18" x14ac:dyDescent="0.25">
      <c r="B88" s="544"/>
      <c r="C88" s="546"/>
      <c r="D88" s="544"/>
      <c r="E88" s="542"/>
      <c r="F88" s="544"/>
      <c r="G88" s="544"/>
    </row>
    <row r="89" spans="2:8" s="543" customFormat="1" ht="18" x14ac:dyDescent="0.25">
      <c r="B89" s="544"/>
      <c r="C89" s="544"/>
      <c r="D89" s="544"/>
      <c r="E89" s="546"/>
      <c r="F89" s="544"/>
      <c r="G89" s="544"/>
    </row>
    <row r="90" spans="2:8" s="543" customFormat="1" ht="18" x14ac:dyDescent="0.25">
      <c r="B90" s="544"/>
      <c r="C90" s="544"/>
      <c r="D90" s="544"/>
      <c r="E90" s="546"/>
      <c r="F90" s="396"/>
      <c r="G90" s="396"/>
    </row>
    <row r="91" spans="2:8" s="543" customFormat="1" ht="18" x14ac:dyDescent="0.25">
      <c r="B91" s="544"/>
      <c r="C91" s="544"/>
      <c r="E91" s="546"/>
      <c r="F91" s="396"/>
      <c r="G91" s="396"/>
    </row>
    <row r="92" spans="2:8" s="543" customFormat="1" ht="18" x14ac:dyDescent="0.25">
      <c r="B92" s="544"/>
      <c r="C92" s="544"/>
      <c r="D92" s="544"/>
      <c r="E92" s="542"/>
      <c r="F92" s="396"/>
      <c r="G92" s="396"/>
      <c r="H92" s="544"/>
    </row>
  </sheetData>
  <phoneticPr fontId="0" type="noConversion"/>
  <pageMargins left="1.5748031496062993" right="0.78740157480314965" top="7.874015748031496E-2" bottom="7.874015748031496E-2" header="0" footer="0.27559055118110237"/>
  <pageSetup paperSize="9" scale="38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0407" r:id="rId4">
          <objectPr defaultSize="0" autoPict="0" r:id="rId5">
            <anchor moveWithCells="1">
              <from>
                <xdr:col>3</xdr:col>
                <xdr:colOff>352425</xdr:colOff>
                <xdr:row>66</xdr:row>
                <xdr:rowOff>76200</xdr:rowOff>
              </from>
              <to>
                <xdr:col>3</xdr:col>
                <xdr:colOff>1800225</xdr:colOff>
                <xdr:row>72</xdr:row>
                <xdr:rowOff>28575</xdr:rowOff>
              </to>
            </anchor>
          </objectPr>
        </oleObject>
      </mc:Choice>
      <mc:Fallback>
        <oleObject progId="MS_ClipArt_Gallery" shapeId="1040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39"/>
  <sheetViews>
    <sheetView zoomScale="75" zoomScaleNormal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O56" sqref="AN55:AO56"/>
    </sheetView>
  </sheetViews>
  <sheetFormatPr baseColWidth="10" defaultColWidth="11.42578125" defaultRowHeight="12" x14ac:dyDescent="0.2"/>
  <cols>
    <col min="1" max="1" width="2" style="395" customWidth="1"/>
    <col min="2" max="2" width="2.85546875" style="396" customWidth="1"/>
    <col min="3" max="3" width="31.85546875" style="395" customWidth="1"/>
    <col min="4" max="4" width="4.28515625" style="1165" customWidth="1"/>
    <col min="5" max="5" width="3.85546875" style="1165" customWidth="1"/>
    <col min="6" max="6" width="4.42578125" style="1165" customWidth="1"/>
    <col min="7" max="7" width="3.85546875" style="1165" customWidth="1"/>
    <col min="8" max="8" width="4.28515625" style="1165" customWidth="1"/>
    <col min="9" max="9" width="3.5703125" style="1165" customWidth="1"/>
    <col min="10" max="10" width="4.28515625" style="1165" customWidth="1"/>
    <col min="11" max="11" width="3" style="1165" customWidth="1"/>
    <col min="12" max="12" width="4.42578125" style="1165" customWidth="1"/>
    <col min="13" max="13" width="3" style="1165" customWidth="1"/>
    <col min="14" max="14" width="4.28515625" style="1165" customWidth="1"/>
    <col min="15" max="15" width="3" style="1165" customWidth="1"/>
    <col min="16" max="16" width="5.5703125" style="1165" customWidth="1"/>
    <col min="17" max="17" width="3" style="1165" customWidth="1"/>
    <col min="18" max="18" width="4" style="1165" customWidth="1"/>
    <col min="19" max="20" width="4.5703125" style="1165" customWidth="1"/>
    <col min="21" max="21" width="3.85546875" style="1165" customWidth="1"/>
    <col min="22" max="22" width="4" style="1165" customWidth="1"/>
    <col min="23" max="23" width="4.42578125" style="1165" customWidth="1"/>
    <col min="24" max="24" width="4.28515625" style="1165" customWidth="1"/>
    <col min="25" max="25" width="3.5703125" style="1165" customWidth="1"/>
    <col min="26" max="26" width="3" style="1164" customWidth="1"/>
    <col min="27" max="27" width="5.85546875" style="395" customWidth="1"/>
    <col min="28" max="28" width="3.42578125" style="395" customWidth="1"/>
    <col min="29" max="29" width="3.28515625" style="395" customWidth="1"/>
    <col min="30" max="30" width="2.85546875" style="395" customWidth="1"/>
    <col min="31" max="31" width="3.42578125" style="395" customWidth="1"/>
    <col min="32" max="32" width="3.5703125" style="395" customWidth="1"/>
    <col min="33" max="34" width="4" style="395" customWidth="1"/>
    <col min="35" max="35" width="4.140625" style="395" customWidth="1"/>
    <col min="36" max="36" width="4" style="395" customWidth="1"/>
    <col min="37" max="16384" width="11.42578125" style="395"/>
  </cols>
  <sheetData>
    <row r="1" spans="1:64" x14ac:dyDescent="0.2">
      <c r="A1" s="1163"/>
      <c r="B1" s="1164"/>
      <c r="C1" s="1163"/>
      <c r="AA1" s="1163"/>
      <c r="AB1" s="1163"/>
      <c r="AC1" s="1163"/>
      <c r="AD1" s="1163"/>
      <c r="AE1" s="1163"/>
      <c r="AF1" s="1163"/>
      <c r="AG1" s="1163"/>
      <c r="AH1" s="1163"/>
      <c r="AI1" s="1163"/>
      <c r="AJ1" s="1163"/>
      <c r="AK1" s="1163"/>
      <c r="AL1" s="1163"/>
      <c r="AM1" s="1163"/>
      <c r="AN1" s="1163"/>
      <c r="AO1" s="1163"/>
      <c r="AP1" s="1163"/>
      <c r="AQ1" s="1163"/>
      <c r="AR1" s="1163"/>
      <c r="AS1" s="1163"/>
      <c r="AT1" s="1163"/>
      <c r="AU1" s="1163"/>
      <c r="AV1" s="1163"/>
      <c r="AW1" s="1163"/>
      <c r="AX1" s="1163"/>
      <c r="AY1" s="1163"/>
      <c r="AZ1" s="1163"/>
      <c r="BA1" s="1163"/>
      <c r="BB1" s="1163"/>
      <c r="BC1" s="1163"/>
      <c r="BD1" s="1163"/>
      <c r="BE1" s="1163"/>
      <c r="BF1" s="1163"/>
      <c r="BG1" s="1163"/>
      <c r="BH1" s="1163"/>
      <c r="BI1" s="1163"/>
      <c r="BJ1" s="1163"/>
      <c r="BK1" s="1163"/>
      <c r="BL1" s="1163"/>
    </row>
    <row r="2" spans="1:64" x14ac:dyDescent="0.2">
      <c r="A2" s="1163"/>
      <c r="B2" s="1166"/>
      <c r="C2" s="1167"/>
      <c r="D2" s="1388" t="s">
        <v>364</v>
      </c>
      <c r="E2" s="1390"/>
      <c r="F2" s="1388" t="s">
        <v>384</v>
      </c>
      <c r="G2" s="1390"/>
      <c r="H2" s="1388" t="s">
        <v>422</v>
      </c>
      <c r="I2" s="1390"/>
      <c r="J2" s="1388" t="s">
        <v>385</v>
      </c>
      <c r="K2" s="1389"/>
      <c r="L2" s="1394" t="s">
        <v>435</v>
      </c>
      <c r="M2" s="1395"/>
      <c r="N2" s="1389" t="s">
        <v>398</v>
      </c>
      <c r="O2" s="1390"/>
      <c r="P2" s="1388" t="s">
        <v>453</v>
      </c>
      <c r="Q2" s="1390"/>
      <c r="R2" s="1388" t="s">
        <v>454</v>
      </c>
      <c r="S2" s="1389"/>
      <c r="T2" s="1423" t="s">
        <v>457</v>
      </c>
      <c r="U2" s="1424"/>
      <c r="V2" s="1415" t="s">
        <v>398</v>
      </c>
      <c r="W2" s="1415"/>
      <c r="X2" s="1408"/>
      <c r="Y2" s="1409"/>
      <c r="Z2" s="1168"/>
      <c r="AA2" s="1169"/>
      <c r="AB2" s="1169"/>
      <c r="AC2" s="1169"/>
      <c r="AD2" s="1169"/>
      <c r="AE2" s="1169"/>
      <c r="AF2" s="1169"/>
      <c r="AG2" s="1169"/>
      <c r="AH2" s="1169"/>
      <c r="AI2" s="1169"/>
      <c r="AJ2" s="1169"/>
      <c r="AK2" s="1169"/>
      <c r="AL2" s="1169"/>
      <c r="AM2" s="1169"/>
      <c r="AN2" s="1169"/>
      <c r="AO2" s="1169"/>
      <c r="AP2" s="1169"/>
      <c r="AQ2" s="1169"/>
      <c r="AR2" s="1169"/>
      <c r="AS2" s="1169"/>
      <c r="AT2" s="1169"/>
      <c r="AU2" s="1169"/>
      <c r="AV2" s="1169"/>
      <c r="AW2" s="1169"/>
      <c r="AX2" s="1169"/>
      <c r="AY2" s="1169"/>
      <c r="AZ2" s="1169"/>
      <c r="BA2" s="1169"/>
      <c r="BB2" s="1169"/>
      <c r="BC2" s="1169"/>
      <c r="BD2" s="1169"/>
      <c r="BE2" s="1169"/>
      <c r="BF2" s="1169"/>
      <c r="BG2" s="1169"/>
      <c r="BH2" s="1169"/>
      <c r="BI2" s="1169"/>
      <c r="BJ2" s="1169"/>
      <c r="BK2" s="1169"/>
      <c r="BL2" s="1169"/>
    </row>
    <row r="3" spans="1:64" ht="12.75" thickBot="1" x14ac:dyDescent="0.25">
      <c r="A3" s="1163"/>
      <c r="B3" s="1170"/>
      <c r="C3" s="1167"/>
      <c r="D3" s="1393" t="s">
        <v>19</v>
      </c>
      <c r="E3" s="1386"/>
      <c r="F3" s="1393" t="s">
        <v>194</v>
      </c>
      <c r="G3" s="1386"/>
      <c r="H3" s="1385">
        <v>22</v>
      </c>
      <c r="I3" s="1386"/>
      <c r="J3" s="1385">
        <v>5</v>
      </c>
      <c r="K3" s="1387"/>
      <c r="L3" s="1391">
        <v>12</v>
      </c>
      <c r="M3" s="1392"/>
      <c r="N3" s="1420">
        <v>19</v>
      </c>
      <c r="O3" s="1386"/>
      <c r="P3" s="1385">
        <v>17</v>
      </c>
      <c r="Q3" s="1386"/>
      <c r="R3" s="1385">
        <v>24</v>
      </c>
      <c r="S3" s="1387"/>
      <c r="T3" s="1403">
        <v>31</v>
      </c>
      <c r="U3" s="1404"/>
      <c r="V3" s="1387">
        <v>28</v>
      </c>
      <c r="W3" s="1387"/>
      <c r="X3" s="1403"/>
      <c r="Y3" s="1404"/>
      <c r="Z3" s="1168"/>
      <c r="AA3" s="1169"/>
      <c r="AB3" s="1169"/>
      <c r="AC3" s="1169"/>
      <c r="AD3" s="1169"/>
      <c r="AE3" s="1169"/>
      <c r="AF3" s="1169"/>
      <c r="AG3" s="1169"/>
      <c r="AH3" s="1169"/>
      <c r="AI3" s="1169"/>
      <c r="AJ3" s="1169"/>
      <c r="AK3" s="1169"/>
      <c r="AL3" s="1169"/>
      <c r="AM3" s="1169"/>
      <c r="AN3" s="1169"/>
      <c r="AO3" s="1169"/>
      <c r="AP3" s="1169"/>
      <c r="AQ3" s="1169"/>
      <c r="AR3" s="1169"/>
      <c r="AS3" s="1169"/>
      <c r="AT3" s="1169"/>
      <c r="AU3" s="1169"/>
      <c r="AV3" s="1169"/>
      <c r="AW3" s="1169"/>
      <c r="AX3" s="1169"/>
      <c r="AY3" s="1169"/>
      <c r="AZ3" s="1169"/>
      <c r="BA3" s="1169"/>
      <c r="BB3" s="1169"/>
      <c r="BC3" s="1169"/>
      <c r="BD3" s="1169"/>
      <c r="BE3" s="1169"/>
      <c r="BF3" s="1169"/>
      <c r="BG3" s="1169"/>
      <c r="BH3" s="1169"/>
      <c r="BI3" s="1169"/>
      <c r="BJ3" s="1169"/>
      <c r="BK3" s="1169"/>
      <c r="BL3" s="1169"/>
    </row>
    <row r="4" spans="1:64" x14ac:dyDescent="0.2">
      <c r="A4" s="1163"/>
      <c r="B4" s="1171"/>
      <c r="C4" s="1167"/>
      <c r="D4" s="1385" t="s">
        <v>414</v>
      </c>
      <c r="E4" s="1386"/>
      <c r="F4" s="1385" t="s">
        <v>414</v>
      </c>
      <c r="G4" s="1386"/>
      <c r="H4" s="1385" t="s">
        <v>414</v>
      </c>
      <c r="I4" s="1386"/>
      <c r="J4" s="1385" t="s">
        <v>432</v>
      </c>
      <c r="K4" s="1387"/>
      <c r="L4" s="1416" t="s">
        <v>432</v>
      </c>
      <c r="M4" s="1417"/>
      <c r="N4" s="1387" t="s">
        <v>432</v>
      </c>
      <c r="O4" s="1386"/>
      <c r="P4" s="1385" t="s">
        <v>442</v>
      </c>
      <c r="Q4" s="1386"/>
      <c r="R4" s="1385" t="s">
        <v>442</v>
      </c>
      <c r="S4" s="1387"/>
      <c r="T4" s="1403" t="s">
        <v>442</v>
      </c>
      <c r="U4" s="1404"/>
      <c r="V4" s="1410" t="s">
        <v>458</v>
      </c>
      <c r="W4" s="1410"/>
      <c r="X4" s="1411"/>
      <c r="Y4" s="1412"/>
      <c r="Z4" s="1168" t="s">
        <v>0</v>
      </c>
      <c r="AA4" s="1172" t="s">
        <v>1</v>
      </c>
      <c r="AB4" s="1173" t="s">
        <v>2</v>
      </c>
      <c r="AC4" s="1174"/>
      <c r="AD4" s="1174"/>
      <c r="AE4" s="1175"/>
      <c r="AF4" s="1176"/>
      <c r="AG4" s="1176"/>
      <c r="AH4" s="1176"/>
      <c r="AI4" s="1176"/>
      <c r="AJ4" s="1177"/>
      <c r="AK4" s="1169"/>
      <c r="AL4" s="1169"/>
      <c r="AM4" s="1169"/>
      <c r="AN4" s="1169"/>
      <c r="AO4" s="1169"/>
      <c r="AP4" s="1169"/>
      <c r="AQ4" s="1169"/>
      <c r="AR4" s="1169"/>
      <c r="AS4" s="1169"/>
      <c r="AT4" s="1169"/>
      <c r="AU4" s="1169"/>
      <c r="AV4" s="1169"/>
      <c r="AW4" s="1169"/>
      <c r="AX4" s="1169"/>
      <c r="AY4" s="1169"/>
      <c r="AZ4" s="1169"/>
      <c r="BA4" s="1169"/>
      <c r="BB4" s="1169"/>
      <c r="BC4" s="1169"/>
      <c r="BD4" s="1169"/>
      <c r="BE4" s="1169"/>
      <c r="BF4" s="1169"/>
      <c r="BG4" s="1169"/>
      <c r="BH4" s="1169"/>
      <c r="BI4" s="1169"/>
      <c r="BJ4" s="1169"/>
      <c r="BK4" s="1169"/>
      <c r="BL4" s="1169"/>
    </row>
    <row r="5" spans="1:64" x14ac:dyDescent="0.2">
      <c r="A5" s="1163"/>
      <c r="B5" s="1171"/>
      <c r="C5" s="1178"/>
      <c r="D5" s="1385">
        <v>2016</v>
      </c>
      <c r="E5" s="1386"/>
      <c r="F5" s="1385">
        <v>2016</v>
      </c>
      <c r="G5" s="1386"/>
      <c r="H5" s="1385">
        <v>2016</v>
      </c>
      <c r="I5" s="1386"/>
      <c r="J5" s="1385">
        <v>2016</v>
      </c>
      <c r="K5" s="1387"/>
      <c r="L5" s="1416">
        <v>2016</v>
      </c>
      <c r="M5" s="1417"/>
      <c r="N5" s="1387">
        <v>2016</v>
      </c>
      <c r="O5" s="1386"/>
      <c r="P5" s="1385">
        <v>2016</v>
      </c>
      <c r="Q5" s="1386"/>
      <c r="R5" s="1385">
        <v>2016</v>
      </c>
      <c r="S5" s="1387"/>
      <c r="T5" s="1403">
        <v>2016</v>
      </c>
      <c r="U5" s="1404"/>
      <c r="V5" s="1387">
        <v>2016</v>
      </c>
      <c r="W5" s="1387"/>
      <c r="X5" s="1403"/>
      <c r="Y5" s="1404"/>
      <c r="Z5" s="1168"/>
      <c r="AA5" s="1179" t="s">
        <v>4</v>
      </c>
      <c r="AB5" s="1180" t="s">
        <v>5</v>
      </c>
      <c r="AC5" s="1181" t="s">
        <v>6</v>
      </c>
      <c r="AD5" s="1182" t="s">
        <v>7</v>
      </c>
      <c r="AE5" s="1183" t="s">
        <v>8</v>
      </c>
      <c r="AF5" s="1184" t="s">
        <v>3</v>
      </c>
      <c r="AG5" s="1185"/>
      <c r="AH5" s="1185"/>
      <c r="AI5" s="1186"/>
      <c r="AJ5" s="1187"/>
      <c r="AK5" s="1169"/>
      <c r="AL5" s="1169"/>
      <c r="AM5" s="1169"/>
      <c r="AN5" s="1169"/>
      <c r="AO5" s="1169"/>
      <c r="AP5" s="1169"/>
      <c r="AQ5" s="1169"/>
      <c r="AR5" s="1169"/>
      <c r="AS5" s="1169"/>
      <c r="AT5" s="1169"/>
      <c r="AU5" s="1169"/>
      <c r="AV5" s="1169"/>
      <c r="AW5" s="1169"/>
      <c r="AX5" s="1169"/>
      <c r="AY5" s="1169"/>
      <c r="AZ5" s="1169"/>
      <c r="BA5" s="1169"/>
      <c r="BB5" s="1169"/>
      <c r="BC5" s="1169"/>
      <c r="BD5" s="1169"/>
      <c r="BE5" s="1169"/>
      <c r="BF5" s="1169"/>
      <c r="BG5" s="1169"/>
      <c r="BH5" s="1169"/>
      <c r="BI5" s="1169"/>
      <c r="BJ5" s="1169"/>
      <c r="BK5" s="1169"/>
      <c r="BL5" s="1169"/>
    </row>
    <row r="6" spans="1:64" ht="12" customHeight="1" thickBot="1" x14ac:dyDescent="0.25">
      <c r="A6" s="1163"/>
      <c r="B6" s="1170"/>
      <c r="C6" s="1178"/>
      <c r="D6" s="1396"/>
      <c r="E6" s="1397"/>
      <c r="F6" s="1400"/>
      <c r="G6" s="1399"/>
      <c r="H6" s="1398"/>
      <c r="I6" s="1399"/>
      <c r="J6" s="1418" t="s">
        <v>387</v>
      </c>
      <c r="K6" s="1419"/>
      <c r="L6" s="1421"/>
      <c r="M6" s="1422"/>
      <c r="N6" s="1406" t="s">
        <v>403</v>
      </c>
      <c r="O6" s="1407"/>
      <c r="P6" s="1396"/>
      <c r="Q6" s="1402"/>
      <c r="R6" s="1396"/>
      <c r="S6" s="1405"/>
      <c r="T6" s="1188"/>
      <c r="U6" s="1189"/>
      <c r="V6" s="1406" t="s">
        <v>92</v>
      </c>
      <c r="W6" s="1407"/>
      <c r="X6" s="1396"/>
      <c r="Y6" s="1401"/>
      <c r="Z6" s="1190"/>
      <c r="AA6" s="1191"/>
      <c r="AB6" s="1192"/>
      <c r="AC6" s="1193"/>
      <c r="AD6" s="1193"/>
      <c r="AE6" s="1183"/>
      <c r="AF6" s="1194"/>
      <c r="AG6" s="1194"/>
      <c r="AH6" s="1194"/>
      <c r="AI6" s="1194"/>
      <c r="AJ6" s="1195"/>
      <c r="AK6" s="1169"/>
      <c r="AL6" s="1169"/>
      <c r="AM6" s="1169"/>
      <c r="AN6" s="1169"/>
      <c r="AO6" s="1169"/>
      <c r="AP6" s="1169"/>
      <c r="AQ6" s="1169"/>
      <c r="AR6" s="1169"/>
      <c r="AS6" s="1169"/>
      <c r="AT6" s="1169"/>
      <c r="AU6" s="1169"/>
      <c r="AV6" s="1169"/>
      <c r="AW6" s="1169"/>
      <c r="AX6" s="1169"/>
      <c r="AY6" s="1169"/>
      <c r="AZ6" s="1169"/>
      <c r="BA6" s="1169"/>
      <c r="BB6" s="1169"/>
      <c r="BC6" s="1169"/>
      <c r="BD6" s="1169"/>
      <c r="BE6" s="1169"/>
      <c r="BF6" s="1169"/>
      <c r="BG6" s="1169"/>
      <c r="BH6" s="1169"/>
      <c r="BI6" s="1169"/>
      <c r="BJ6" s="1169"/>
      <c r="BK6" s="1169"/>
      <c r="BL6" s="1169"/>
    </row>
    <row r="7" spans="1:64" x14ac:dyDescent="0.2">
      <c r="A7" s="1163"/>
      <c r="B7" s="1196"/>
      <c r="C7" s="1197" t="s">
        <v>344</v>
      </c>
      <c r="D7" s="1198"/>
      <c r="E7" s="1198"/>
      <c r="F7" s="1198"/>
      <c r="G7" s="1198"/>
      <c r="H7" s="1198"/>
      <c r="I7" s="1198"/>
      <c r="J7" s="1198"/>
      <c r="K7" s="1198"/>
      <c r="L7" s="1198"/>
      <c r="M7" s="1198"/>
      <c r="N7" s="1198"/>
      <c r="O7" s="1198"/>
      <c r="P7" s="1198"/>
      <c r="Q7" s="1198"/>
      <c r="R7" s="1198"/>
      <c r="S7" s="1198"/>
      <c r="T7" s="1198"/>
      <c r="U7" s="1198"/>
      <c r="V7" s="1198"/>
      <c r="W7" s="1198"/>
      <c r="X7" s="1198"/>
      <c r="Y7" s="1198"/>
      <c r="Z7" s="1191"/>
      <c r="AA7" s="1199"/>
      <c r="AB7" s="1200"/>
      <c r="AC7" s="1200"/>
      <c r="AD7" s="1200"/>
      <c r="AE7" s="1201"/>
      <c r="AF7" s="1200">
        <v>500</v>
      </c>
      <c r="AG7" s="1200">
        <v>550</v>
      </c>
      <c r="AH7" s="1200">
        <v>600</v>
      </c>
      <c r="AI7" s="1200">
        <v>640</v>
      </c>
      <c r="AJ7" s="1200">
        <v>670</v>
      </c>
      <c r="AK7" s="1169"/>
      <c r="AL7" s="1169"/>
      <c r="AM7" s="1169"/>
      <c r="AN7" s="1169"/>
      <c r="AO7" s="1169"/>
      <c r="AP7" s="1169"/>
      <c r="AQ7" s="1169"/>
      <c r="AR7" s="1169"/>
      <c r="AS7" s="1169"/>
      <c r="AT7" s="1169"/>
      <c r="AU7" s="1169"/>
      <c r="AV7" s="1169"/>
      <c r="AW7" s="1169"/>
      <c r="AX7" s="1169"/>
      <c r="AY7" s="1169"/>
      <c r="AZ7" s="1169"/>
      <c r="BA7" s="1169"/>
      <c r="BB7" s="1169"/>
      <c r="BC7" s="1169"/>
      <c r="BD7" s="1169"/>
      <c r="BE7" s="1169"/>
      <c r="BF7" s="1169"/>
      <c r="BG7" s="1169"/>
      <c r="BH7" s="1169"/>
      <c r="BI7" s="1169"/>
      <c r="BJ7" s="1169"/>
      <c r="BK7" s="1169"/>
      <c r="BL7" s="1169"/>
    </row>
    <row r="8" spans="1:64" x14ac:dyDescent="0.2">
      <c r="A8" s="1163"/>
      <c r="B8" s="1202"/>
      <c r="C8" s="1203" t="s">
        <v>334</v>
      </c>
      <c r="D8" s="1204"/>
      <c r="E8" s="1205"/>
      <c r="F8" s="1204"/>
      <c r="G8" s="1205"/>
      <c r="H8" s="1204"/>
      <c r="I8" s="1205"/>
      <c r="J8" s="1204"/>
      <c r="K8" s="1206"/>
      <c r="L8" s="1207"/>
      <c r="M8" s="1205"/>
      <c r="N8" s="1204"/>
      <c r="O8" s="1206"/>
      <c r="P8" s="1207"/>
      <c r="Q8" s="1208"/>
      <c r="R8" s="1204"/>
      <c r="S8" s="1208"/>
      <c r="T8" s="1207"/>
      <c r="U8" s="1207"/>
      <c r="V8" s="1204"/>
      <c r="W8" s="1208"/>
      <c r="X8" s="1207"/>
      <c r="Y8" s="1206"/>
      <c r="Z8" s="1172">
        <f>COUNT(D8:W8)</f>
        <v>0</v>
      </c>
      <c r="AA8" s="1199" t="str">
        <f>IF(Z8&lt;3," ",((LARGE(D8:W8,1)+LARGE(D8:W8,2)+LARGE(D8:W8,3))/3))</f>
        <v xml:space="preserve"> </v>
      </c>
      <c r="AB8" s="1192">
        <f>COUNTIF(D8:Y8,"(1)")</f>
        <v>0</v>
      </c>
      <c r="AC8" s="1193">
        <f>COUNTIF(D8:Y8,"(2)")</f>
        <v>0</v>
      </c>
      <c r="AD8" s="1193">
        <f>COUNTIF(D8:Y8,"(3)")</f>
        <v>0</v>
      </c>
      <c r="AE8" s="1183">
        <f>SUM(AB8:AD8)</f>
        <v>0</v>
      </c>
      <c r="AF8" s="1192" t="e">
        <f>IF((LARGE($D8:$Y8,1))&gt;=500,"16"," ")</f>
        <v>#NUM!</v>
      </c>
      <c r="AG8" s="1193" t="e">
        <f>IF((LARGE($D8:$Y8,1))&gt;=550,"16"," ")</f>
        <v>#NUM!</v>
      </c>
      <c r="AH8" s="1193" t="e">
        <f>IF((LARGE($D8:$Y8,1))&gt;=600,"16"," ")</f>
        <v>#NUM!</v>
      </c>
      <c r="AI8" s="1193" t="e">
        <f>IF((LARGE($D8:$Y8,1))&gt;=640,"16"," ")</f>
        <v>#NUM!</v>
      </c>
      <c r="AJ8" s="1193" t="e">
        <f>IF((LARGE($D8:$Y8,1))&gt;=670,"16"," ")</f>
        <v>#NUM!</v>
      </c>
      <c r="AK8" s="1169"/>
      <c r="AL8" s="1169"/>
      <c r="AM8" s="1169"/>
      <c r="AN8" s="1169"/>
      <c r="AO8" s="1169"/>
      <c r="AP8" s="1169"/>
      <c r="AQ8" s="1169"/>
      <c r="AR8" s="1169"/>
      <c r="AS8" s="1169"/>
      <c r="AT8" s="1169"/>
      <c r="AU8" s="1169"/>
      <c r="AV8" s="1169"/>
      <c r="AW8" s="1169"/>
      <c r="AX8" s="1169"/>
      <c r="AY8" s="1169"/>
      <c r="AZ8" s="1169"/>
      <c r="BA8" s="1169"/>
      <c r="BB8" s="1169"/>
      <c r="BC8" s="1169"/>
      <c r="BD8" s="1169"/>
      <c r="BE8" s="1169"/>
      <c r="BF8" s="1169"/>
      <c r="BG8" s="1169"/>
      <c r="BH8" s="1169"/>
      <c r="BI8" s="1169"/>
      <c r="BJ8" s="1169"/>
      <c r="BK8" s="1169"/>
      <c r="BL8" s="1169"/>
    </row>
    <row r="9" spans="1:64" x14ac:dyDescent="0.2">
      <c r="A9" s="1163"/>
      <c r="B9" s="1209"/>
      <c r="C9" s="1210"/>
      <c r="D9" s="1211"/>
      <c r="E9" s="1212"/>
      <c r="F9" s="1211"/>
      <c r="G9" s="1212"/>
      <c r="H9" s="1211"/>
      <c r="I9" s="1212"/>
      <c r="J9" s="1211"/>
      <c r="K9" s="1212"/>
      <c r="L9" s="1211"/>
      <c r="M9" s="1212"/>
      <c r="N9" s="1211"/>
      <c r="O9" s="1212"/>
      <c r="P9" s="1211"/>
      <c r="Q9" s="1211"/>
      <c r="R9" s="1211"/>
      <c r="S9" s="1211"/>
      <c r="T9" s="1211"/>
      <c r="U9" s="1211"/>
      <c r="V9" s="1211"/>
      <c r="W9" s="1211"/>
      <c r="X9" s="1211"/>
      <c r="Y9" s="1212"/>
      <c r="Z9" s="1172"/>
      <c r="AA9" s="1199"/>
      <c r="AB9" s="1191"/>
      <c r="AC9" s="1191"/>
      <c r="AD9" s="1191"/>
      <c r="AE9" s="1213"/>
      <c r="AF9" s="1191"/>
      <c r="AG9" s="1191"/>
      <c r="AH9" s="1191"/>
      <c r="AI9" s="1191"/>
      <c r="AJ9" s="1191"/>
      <c r="AK9" s="1169"/>
      <c r="AL9" s="1169"/>
      <c r="AM9" s="1169"/>
      <c r="AN9" s="1169"/>
      <c r="AO9" s="1169"/>
      <c r="AP9" s="1169"/>
      <c r="AQ9" s="1169"/>
      <c r="AR9" s="1169"/>
      <c r="AS9" s="1169"/>
      <c r="AT9" s="1169"/>
      <c r="AU9" s="1169"/>
      <c r="AV9" s="1169"/>
      <c r="AW9" s="1169"/>
      <c r="AX9" s="1169"/>
      <c r="AY9" s="1169"/>
      <c r="AZ9" s="1169"/>
      <c r="BA9" s="1169"/>
      <c r="BB9" s="1169"/>
      <c r="BC9" s="1169"/>
      <c r="BD9" s="1169"/>
      <c r="BE9" s="1169"/>
      <c r="BF9" s="1169"/>
      <c r="BG9" s="1169"/>
      <c r="BH9" s="1169"/>
      <c r="BI9" s="1169"/>
      <c r="BJ9" s="1169"/>
      <c r="BK9" s="1169"/>
      <c r="BL9" s="1169"/>
    </row>
    <row r="10" spans="1:64" x14ac:dyDescent="0.2">
      <c r="A10" s="1163"/>
      <c r="B10" s="1196"/>
      <c r="C10" s="1197" t="s">
        <v>424</v>
      </c>
      <c r="D10" s="1198"/>
      <c r="E10" s="1198"/>
      <c r="F10" s="1198"/>
      <c r="G10" s="1198"/>
      <c r="H10" s="1198"/>
      <c r="I10" s="1198"/>
      <c r="J10" s="1198"/>
      <c r="K10" s="1198"/>
      <c r="L10" s="1198"/>
      <c r="M10" s="1198"/>
      <c r="N10" s="1198"/>
      <c r="O10" s="1198"/>
      <c r="P10" s="1198"/>
      <c r="Q10" s="1198"/>
      <c r="R10" s="1198"/>
      <c r="S10" s="1198"/>
      <c r="T10" s="1198"/>
      <c r="U10" s="1198"/>
      <c r="V10" s="1198"/>
      <c r="W10" s="1198"/>
      <c r="X10" s="1198"/>
      <c r="Y10" s="1198"/>
      <c r="Z10" s="1191"/>
      <c r="AA10" s="1199"/>
      <c r="AB10" s="1200"/>
      <c r="AC10" s="1200"/>
      <c r="AD10" s="1200"/>
      <c r="AE10" s="1201"/>
      <c r="AF10" s="1200">
        <v>500</v>
      </c>
      <c r="AG10" s="1200">
        <v>550</v>
      </c>
      <c r="AH10" s="1200">
        <v>600</v>
      </c>
      <c r="AI10" s="1200">
        <v>640</v>
      </c>
      <c r="AJ10" s="1200">
        <v>670</v>
      </c>
      <c r="AK10" s="1169"/>
      <c r="AL10" s="1169"/>
      <c r="AM10" s="1169"/>
      <c r="AN10" s="1169"/>
      <c r="AO10" s="1169"/>
      <c r="AP10" s="1169"/>
      <c r="AQ10" s="1169"/>
      <c r="AR10" s="1169"/>
      <c r="AS10" s="1169"/>
      <c r="AT10" s="1169"/>
      <c r="AU10" s="1169"/>
      <c r="AV10" s="1169"/>
      <c r="AW10" s="1169"/>
      <c r="AX10" s="1169"/>
      <c r="AY10" s="1169"/>
      <c r="AZ10" s="1169"/>
      <c r="BA10" s="1169"/>
      <c r="BB10" s="1169"/>
      <c r="BC10" s="1169"/>
      <c r="BD10" s="1169"/>
      <c r="BE10" s="1169"/>
      <c r="BF10" s="1169"/>
      <c r="BG10" s="1169"/>
      <c r="BH10" s="1169"/>
      <c r="BI10" s="1169"/>
      <c r="BJ10" s="1169"/>
      <c r="BK10" s="1169"/>
      <c r="BL10" s="1169"/>
    </row>
    <row r="11" spans="1:64" x14ac:dyDescent="0.2">
      <c r="A11" s="1163"/>
      <c r="B11" s="1202">
        <v>1</v>
      </c>
      <c r="C11" s="1203" t="s">
        <v>333</v>
      </c>
      <c r="D11" s="1204"/>
      <c r="E11" s="1205"/>
      <c r="F11" s="1204"/>
      <c r="G11" s="1205"/>
      <c r="H11" s="1204">
        <v>553</v>
      </c>
      <c r="I11" s="1214" t="s">
        <v>358</v>
      </c>
      <c r="J11" s="1204">
        <v>583</v>
      </c>
      <c r="K11" s="1215" t="s">
        <v>358</v>
      </c>
      <c r="L11" s="1207"/>
      <c r="M11" s="1205"/>
      <c r="N11" s="1204">
        <v>583</v>
      </c>
      <c r="O11" s="1216" t="s">
        <v>356</v>
      </c>
      <c r="P11" s="1207"/>
      <c r="Q11" s="1208"/>
      <c r="R11" s="1204">
        <v>538</v>
      </c>
      <c r="S11" s="1206" t="s">
        <v>354</v>
      </c>
      <c r="T11" s="1207"/>
      <c r="U11" s="1207"/>
      <c r="V11" s="1204"/>
      <c r="W11" s="1208"/>
      <c r="X11" s="1207"/>
      <c r="Y11" s="1206"/>
      <c r="Z11" s="1172">
        <f>COUNT(D11:W11)</f>
        <v>4</v>
      </c>
      <c r="AA11" s="1199">
        <f>IF(Z11&lt;3," ",((LARGE(D11:W11,1)+LARGE(D11:W11,2)+LARGE(D11:W11,3))/3))</f>
        <v>573</v>
      </c>
      <c r="AB11" s="1192">
        <f>COUNTIF(D11:Y11,"(1)")</f>
        <v>1</v>
      </c>
      <c r="AC11" s="1193">
        <f>COUNTIF(D11:Y11,"(2)")</f>
        <v>2</v>
      </c>
      <c r="AD11" s="1193">
        <f>COUNTIF(D11:Y11,"(3)")</f>
        <v>0</v>
      </c>
      <c r="AE11" s="1183">
        <f>SUM(AB11:AD11)</f>
        <v>3</v>
      </c>
      <c r="AF11" s="1217" t="str">
        <f>IF((LARGE($D11:$Y11,1))&gt;=500,"16"," ")</f>
        <v>16</v>
      </c>
      <c r="AG11" s="1218" t="str">
        <f>IF((LARGE($D11:$Y11,1))&gt;=550,"16"," ")</f>
        <v>16</v>
      </c>
      <c r="AH11" s="1193" t="str">
        <f>IF((LARGE($D11:$Y11,1))&gt;=600,"16"," ")</f>
        <v xml:space="preserve"> </v>
      </c>
      <c r="AI11" s="1193" t="str">
        <f>IF((LARGE($D11:$Y11,1))&gt;=640,"16"," ")</f>
        <v xml:space="preserve"> </v>
      </c>
      <c r="AJ11" s="1193" t="str">
        <f>IF((LARGE($D11:$Y11,1))&gt;=670,"16"," ")</f>
        <v xml:space="preserve"> </v>
      </c>
      <c r="AK11" s="1169"/>
      <c r="AL11" s="1169"/>
      <c r="AM11" s="1169"/>
      <c r="AN11" s="1169"/>
      <c r="AO11" s="1169"/>
      <c r="AP11" s="1169"/>
      <c r="AQ11" s="1169"/>
      <c r="AR11" s="1169"/>
      <c r="AS11" s="1169"/>
      <c r="AT11" s="1169"/>
      <c r="AU11" s="1169"/>
      <c r="AV11" s="1169"/>
      <c r="AW11" s="1169"/>
      <c r="AX11" s="1169"/>
      <c r="AY11" s="1169"/>
      <c r="AZ11" s="1169"/>
      <c r="BA11" s="1169"/>
      <c r="BB11" s="1169"/>
      <c r="BC11" s="1169"/>
      <c r="BD11" s="1169"/>
      <c r="BE11" s="1169"/>
      <c r="BF11" s="1169"/>
      <c r="BG11" s="1169"/>
      <c r="BH11" s="1169"/>
      <c r="BI11" s="1169"/>
      <c r="BJ11" s="1169"/>
      <c r="BK11" s="1169"/>
      <c r="BL11" s="1169"/>
    </row>
    <row r="12" spans="1:64" x14ac:dyDescent="0.2">
      <c r="A12" s="1163"/>
      <c r="B12" s="1209"/>
      <c r="C12" s="1210"/>
      <c r="D12" s="1211"/>
      <c r="E12" s="1212"/>
      <c r="F12" s="1211"/>
      <c r="G12" s="1212"/>
      <c r="H12" s="1211"/>
      <c r="I12" s="1212"/>
      <c r="J12" s="1211"/>
      <c r="K12" s="1212"/>
      <c r="L12" s="1211"/>
      <c r="M12" s="1212"/>
      <c r="N12" s="1211"/>
      <c r="O12" s="1212"/>
      <c r="P12" s="1211"/>
      <c r="Q12" s="1211"/>
      <c r="R12" s="1211"/>
      <c r="S12" s="1211"/>
      <c r="T12" s="1211"/>
      <c r="U12" s="1211"/>
      <c r="V12" s="1211"/>
      <c r="W12" s="1211"/>
      <c r="X12" s="1211"/>
      <c r="Y12" s="1212"/>
      <c r="Z12" s="1172"/>
      <c r="AA12" s="1199"/>
      <c r="AB12" s="1200"/>
      <c r="AC12" s="1200"/>
      <c r="AD12" s="1200"/>
      <c r="AE12" s="1201"/>
      <c r="AF12" s="1200"/>
      <c r="AG12" s="1200"/>
      <c r="AH12" s="1200"/>
      <c r="AI12" s="1200"/>
      <c r="AJ12" s="1200"/>
      <c r="AK12" s="1169"/>
      <c r="AL12" s="1169"/>
      <c r="AM12" s="1169"/>
      <c r="AN12" s="1169"/>
      <c r="AO12" s="1169"/>
      <c r="AP12" s="1169"/>
      <c r="AQ12" s="1169"/>
      <c r="AR12" s="1169"/>
      <c r="AS12" s="1169"/>
      <c r="AT12" s="1169"/>
      <c r="AU12" s="1169"/>
      <c r="AV12" s="1169"/>
      <c r="AW12" s="1169"/>
      <c r="AX12" s="1169"/>
      <c r="AY12" s="1169"/>
      <c r="AZ12" s="1169"/>
      <c r="BA12" s="1169"/>
      <c r="BB12" s="1169"/>
      <c r="BC12" s="1169"/>
      <c r="BD12" s="1169"/>
      <c r="BE12" s="1169"/>
      <c r="BF12" s="1169"/>
      <c r="BG12" s="1169"/>
      <c r="BH12" s="1169"/>
      <c r="BI12" s="1169"/>
      <c r="BJ12" s="1169"/>
      <c r="BK12" s="1169"/>
      <c r="BL12" s="1169"/>
    </row>
    <row r="13" spans="1:64" x14ac:dyDescent="0.2">
      <c r="A13" s="1163"/>
      <c r="B13" s="1196"/>
      <c r="C13" s="1219" t="s">
        <v>212</v>
      </c>
      <c r="D13" s="1211"/>
      <c r="E13" s="1211"/>
      <c r="F13" s="1211"/>
      <c r="G13" s="1211"/>
      <c r="H13" s="1211"/>
      <c r="I13" s="1211"/>
      <c r="J13" s="1211"/>
      <c r="K13" s="1211"/>
      <c r="L13" s="1211"/>
      <c r="M13" s="1211"/>
      <c r="N13" s="1211"/>
      <c r="O13" s="1211"/>
      <c r="P13" s="1211"/>
      <c r="Q13" s="1211"/>
      <c r="R13" s="1211"/>
      <c r="S13" s="1211"/>
      <c r="T13" s="1211"/>
      <c r="U13" s="1211"/>
      <c r="V13" s="1211"/>
      <c r="W13" s="1211"/>
      <c r="X13" s="1211"/>
      <c r="Y13" s="1211"/>
      <c r="Z13" s="1191"/>
      <c r="AA13" s="1199"/>
      <c r="AB13" s="1200"/>
      <c r="AC13" s="1200"/>
      <c r="AD13" s="1200"/>
      <c r="AE13" s="1201"/>
      <c r="AF13" s="1200"/>
      <c r="AG13" s="1200"/>
      <c r="AH13" s="1200"/>
      <c r="AI13" s="1200"/>
      <c r="AJ13" s="1200"/>
      <c r="AK13" s="1169"/>
      <c r="AL13" s="1169"/>
      <c r="AM13" s="1169"/>
      <c r="AN13" s="1169"/>
      <c r="AO13" s="1169"/>
      <c r="AP13" s="1169"/>
      <c r="AQ13" s="1169"/>
      <c r="AR13" s="1169"/>
      <c r="AS13" s="1169"/>
      <c r="AT13" s="1169"/>
      <c r="AU13" s="1169"/>
      <c r="AV13" s="1169"/>
      <c r="AW13" s="1169"/>
      <c r="AX13" s="1169"/>
      <c r="AY13" s="1169"/>
      <c r="AZ13" s="1169"/>
      <c r="BA13" s="1169"/>
      <c r="BB13" s="1169"/>
      <c r="BC13" s="1169"/>
      <c r="BD13" s="1169"/>
      <c r="BE13" s="1169"/>
      <c r="BF13" s="1169"/>
      <c r="BG13" s="1169"/>
      <c r="BH13" s="1169"/>
      <c r="BI13" s="1169"/>
      <c r="BJ13" s="1169"/>
      <c r="BK13" s="1169"/>
      <c r="BL13" s="1169"/>
    </row>
    <row r="14" spans="1:64" x14ac:dyDescent="0.2">
      <c r="A14" s="1163"/>
      <c r="B14" s="1220"/>
      <c r="C14" s="1221" t="s">
        <v>251</v>
      </c>
      <c r="D14" s="1222"/>
      <c r="E14" s="1223"/>
      <c r="F14" s="1222"/>
      <c r="G14" s="1224"/>
      <c r="H14" s="1222"/>
      <c r="I14" s="1224"/>
      <c r="J14" s="1222"/>
      <c r="K14" s="1223"/>
      <c r="L14" s="1225"/>
      <c r="M14" s="1224"/>
      <c r="N14" s="1222"/>
      <c r="O14" s="1223"/>
      <c r="P14" s="1225"/>
      <c r="Q14" s="1223"/>
      <c r="R14" s="1225"/>
      <c r="S14" s="1225"/>
      <c r="T14" s="1222"/>
      <c r="U14" s="1226"/>
      <c r="V14" s="1225"/>
      <c r="W14" s="1225"/>
      <c r="X14" s="1222"/>
      <c r="Y14" s="1223"/>
      <c r="Z14" s="1172">
        <f>COUNT(D14:W14)</f>
        <v>0</v>
      </c>
      <c r="AA14" s="1199" t="str">
        <f>IF(Z14&lt;3," ",((LARGE(D14:W14,1)+LARGE(D14:W14,2)+LARGE(D14:W14,3))/3))</f>
        <v xml:space="preserve"> </v>
      </c>
      <c r="AB14" s="1192">
        <f>COUNTIF(D14:Y14,"(1)")</f>
        <v>0</v>
      </c>
      <c r="AC14" s="1193">
        <f>COUNTIF(D14:Y14,"(2)")</f>
        <v>0</v>
      </c>
      <c r="AD14" s="1193">
        <f>COUNTIF(D14:Y14,"(3)")</f>
        <v>0</v>
      </c>
      <c r="AE14" s="1183">
        <f>SUM(AB14:AD14)</f>
        <v>0</v>
      </c>
      <c r="AF14" s="1227">
        <v>12</v>
      </c>
      <c r="AG14" s="1228">
        <v>12</v>
      </c>
      <c r="AH14" s="1228">
        <v>12</v>
      </c>
      <c r="AI14" s="1228">
        <v>12</v>
      </c>
      <c r="AJ14" s="1193" t="e">
        <f>IF((LARGE($D14:$Y14,1))&gt;=670,"16"," ")</f>
        <v>#NUM!</v>
      </c>
      <c r="AK14" s="1169"/>
      <c r="AL14" s="1169"/>
      <c r="AM14" s="1169"/>
      <c r="AN14" s="1169"/>
      <c r="AO14" s="1169"/>
      <c r="AP14" s="1169"/>
      <c r="AQ14" s="1169"/>
      <c r="AR14" s="1169"/>
      <c r="AS14" s="1169"/>
      <c r="AT14" s="1169"/>
      <c r="AU14" s="1169"/>
      <c r="AV14" s="1169"/>
      <c r="AW14" s="1169"/>
      <c r="AX14" s="1169"/>
      <c r="AY14" s="1169"/>
      <c r="AZ14" s="1169"/>
      <c r="BA14" s="1169"/>
      <c r="BB14" s="1169"/>
      <c r="BC14" s="1169"/>
      <c r="BD14" s="1169"/>
      <c r="BE14" s="1169"/>
      <c r="BF14" s="1169"/>
      <c r="BG14" s="1169"/>
      <c r="BH14" s="1169"/>
      <c r="BI14" s="1169"/>
      <c r="BJ14" s="1169"/>
      <c r="BK14" s="1169"/>
      <c r="BL14" s="1169"/>
    </row>
    <row r="15" spans="1:64" x14ac:dyDescent="0.2">
      <c r="A15" s="1163"/>
      <c r="B15" s="1229"/>
      <c r="C15" s="1230" t="s">
        <v>289</v>
      </c>
      <c r="D15" s="1231"/>
      <c r="E15" s="1232"/>
      <c r="F15" s="1231"/>
      <c r="G15" s="1232"/>
      <c r="H15" s="1211"/>
      <c r="I15" s="1211"/>
      <c r="J15" s="1231"/>
      <c r="K15" s="1232"/>
      <c r="L15" s="1211"/>
      <c r="M15" s="1211"/>
      <c r="N15" s="1231"/>
      <c r="O15" s="1233"/>
      <c r="P15" s="1211"/>
      <c r="Q15" s="1211"/>
      <c r="R15" s="1231"/>
      <c r="S15" s="1211"/>
      <c r="T15" s="1231"/>
      <c r="U15" s="1232"/>
      <c r="V15" s="1211"/>
      <c r="W15" s="1211"/>
      <c r="X15" s="1231"/>
      <c r="Y15" s="1232"/>
      <c r="Z15" s="1172">
        <f>COUNT(D15:W15)</f>
        <v>0</v>
      </c>
      <c r="AA15" s="1199" t="str">
        <f>IF(Z15&lt;3," ",((LARGE(D15:W15,1)+LARGE(D15:W15,2)+LARGE(D15:W15,3))/3))</f>
        <v xml:space="preserve"> </v>
      </c>
      <c r="AB15" s="1192">
        <f>COUNTIF(D15:Y15,"(1)")</f>
        <v>0</v>
      </c>
      <c r="AC15" s="1193">
        <f>COUNTIF(D15:Y15,"(2)")</f>
        <v>0</v>
      </c>
      <c r="AD15" s="1193">
        <f>COUNTIF(D15:Y15,"(3)")</f>
        <v>0</v>
      </c>
      <c r="AE15" s="1183">
        <f>SUM(AB15:AD15)</f>
        <v>0</v>
      </c>
      <c r="AF15" s="1227">
        <v>13</v>
      </c>
      <c r="AG15" s="1193" t="e">
        <f>IF((LARGE($D15:$Y15,1))&gt;=550,"16"," ")</f>
        <v>#NUM!</v>
      </c>
      <c r="AH15" s="1193" t="e">
        <f>IF((LARGE($D15:$Y15,1))&gt;=600,"16"," ")</f>
        <v>#NUM!</v>
      </c>
      <c r="AI15" s="1193" t="e">
        <f>IF((LARGE($D15:$Y15,1))&gt;=640,"16"," ")</f>
        <v>#NUM!</v>
      </c>
      <c r="AJ15" s="1193" t="e">
        <f>IF((LARGE($D15:$Y15,1))&gt;=670,"16"," ")</f>
        <v>#NUM!</v>
      </c>
      <c r="AK15" s="1169"/>
      <c r="AL15" s="1169"/>
      <c r="AM15" s="1169"/>
      <c r="AN15" s="1169"/>
      <c r="AO15" s="1169"/>
      <c r="AP15" s="1169"/>
      <c r="AQ15" s="1169"/>
      <c r="AR15" s="1169"/>
      <c r="AS15" s="1169"/>
      <c r="AT15" s="1169"/>
      <c r="AU15" s="1169"/>
      <c r="AV15" s="1169"/>
      <c r="AW15" s="1169"/>
      <c r="AX15" s="1169"/>
      <c r="AY15" s="1169"/>
      <c r="AZ15" s="1169"/>
      <c r="BA15" s="1169"/>
      <c r="BB15" s="1169"/>
      <c r="BC15" s="1169"/>
      <c r="BD15" s="1169"/>
      <c r="BE15" s="1169"/>
      <c r="BF15" s="1169"/>
      <c r="BG15" s="1169"/>
      <c r="BH15" s="1169"/>
      <c r="BI15" s="1169"/>
      <c r="BJ15" s="1169"/>
      <c r="BK15" s="1169"/>
      <c r="BL15" s="1169"/>
    </row>
    <row r="16" spans="1:64" x14ac:dyDescent="0.2">
      <c r="A16" s="1163"/>
      <c r="B16" s="1234"/>
      <c r="C16" s="1235" t="s">
        <v>288</v>
      </c>
      <c r="D16" s="1188"/>
      <c r="E16" s="1189"/>
      <c r="F16" s="1188"/>
      <c r="G16" s="1189"/>
      <c r="H16" s="1198"/>
      <c r="I16" s="1236"/>
      <c r="J16" s="1188"/>
      <c r="K16" s="1189"/>
      <c r="L16" s="1198"/>
      <c r="M16" s="1198"/>
      <c r="N16" s="1188"/>
      <c r="O16" s="1237"/>
      <c r="P16" s="1198"/>
      <c r="Q16" s="1198"/>
      <c r="R16" s="1188"/>
      <c r="S16" s="1198"/>
      <c r="T16" s="1188"/>
      <c r="U16" s="1189"/>
      <c r="V16" s="1198"/>
      <c r="W16" s="1198"/>
      <c r="X16" s="1188"/>
      <c r="Y16" s="1189"/>
      <c r="Z16" s="1172">
        <f>COUNT(D16:W16)</f>
        <v>0</v>
      </c>
      <c r="AA16" s="1199" t="str">
        <f>IF(Z16&lt;3," ",((LARGE(D16:W16,1)+LARGE(D16:W16,2)+LARGE(D16:W16,3))/3))</f>
        <v xml:space="preserve"> </v>
      </c>
      <c r="AB16" s="1192">
        <f>COUNTIF(D16:Y16,"(1)")</f>
        <v>0</v>
      </c>
      <c r="AC16" s="1193">
        <f>COUNTIF(D16:Y16,"(2)")</f>
        <v>0</v>
      </c>
      <c r="AD16" s="1193">
        <f>COUNTIF(D16:Y16,"(3)")</f>
        <v>0</v>
      </c>
      <c r="AE16" s="1183">
        <f>SUM(AB16:AD16)</f>
        <v>0</v>
      </c>
      <c r="AF16" s="1227">
        <v>13</v>
      </c>
      <c r="AG16" s="1193" t="e">
        <f>IF((LARGE($D16:$Y16,1))&gt;=550,"16"," ")</f>
        <v>#NUM!</v>
      </c>
      <c r="AH16" s="1193" t="e">
        <f>IF((LARGE($D16:$Y16,1))&gt;=600,"16"," ")</f>
        <v>#NUM!</v>
      </c>
      <c r="AI16" s="1193" t="e">
        <f>IF((LARGE($D16:$Y16,1))&gt;=640,"16"," ")</f>
        <v>#NUM!</v>
      </c>
      <c r="AJ16" s="1193" t="e">
        <f>IF((LARGE($D16:$Y16,1))&gt;=670,"16"," ")</f>
        <v>#NUM!</v>
      </c>
      <c r="AK16" s="1169"/>
      <c r="AL16" s="1169"/>
      <c r="AM16" s="1169"/>
      <c r="AN16" s="1169"/>
      <c r="AO16" s="1169"/>
      <c r="AP16" s="1169"/>
      <c r="AQ16" s="1169"/>
      <c r="AR16" s="1169"/>
      <c r="AS16" s="1169"/>
      <c r="AT16" s="1169"/>
      <c r="AU16" s="1169"/>
      <c r="AV16" s="1169"/>
      <c r="AW16" s="1169"/>
      <c r="AX16" s="1169"/>
      <c r="AY16" s="1169"/>
      <c r="AZ16" s="1169"/>
      <c r="BA16" s="1169"/>
      <c r="BB16" s="1169"/>
      <c r="BC16" s="1169"/>
      <c r="BD16" s="1169"/>
      <c r="BE16" s="1169"/>
      <c r="BF16" s="1169"/>
      <c r="BG16" s="1169"/>
      <c r="BH16" s="1169"/>
      <c r="BI16" s="1169"/>
      <c r="BJ16" s="1169"/>
      <c r="BK16" s="1169"/>
      <c r="BL16" s="1169"/>
    </row>
    <row r="17" spans="1:64" x14ac:dyDescent="0.2">
      <c r="A17" s="1163"/>
      <c r="B17" s="1238"/>
      <c r="C17" s="1169"/>
      <c r="D17" s="1211"/>
      <c r="E17" s="1239"/>
      <c r="F17" s="1211"/>
      <c r="G17" s="1239"/>
      <c r="H17" s="1211"/>
      <c r="I17" s="1240"/>
      <c r="J17" s="1211"/>
      <c r="K17" s="1211"/>
      <c r="L17" s="1239"/>
      <c r="M17" s="1239"/>
      <c r="N17" s="1211"/>
      <c r="O17" s="1212"/>
      <c r="P17" s="1239"/>
      <c r="Q17" s="1211"/>
      <c r="R17" s="1211"/>
      <c r="S17" s="1211"/>
      <c r="T17" s="1211"/>
      <c r="U17" s="1211"/>
      <c r="V17" s="1211"/>
      <c r="W17" s="1211"/>
      <c r="X17" s="1211"/>
      <c r="Y17" s="1211"/>
      <c r="Z17" s="1172"/>
      <c r="AA17" s="1199"/>
      <c r="AB17" s="1191"/>
      <c r="AC17" s="1191"/>
      <c r="AD17" s="1191"/>
      <c r="AE17" s="1213"/>
      <c r="AF17" s="1191"/>
      <c r="AG17" s="1191"/>
      <c r="AH17" s="1191"/>
      <c r="AI17" s="1191"/>
      <c r="AJ17" s="1191"/>
      <c r="AK17" s="1169"/>
      <c r="AL17" s="1169"/>
      <c r="AM17" s="1169"/>
      <c r="AN17" s="1169"/>
      <c r="AO17" s="1169"/>
      <c r="AP17" s="1169"/>
      <c r="AQ17" s="1169"/>
      <c r="AR17" s="1169"/>
      <c r="AS17" s="1169"/>
      <c r="AT17" s="1169"/>
      <c r="AU17" s="1169"/>
      <c r="AV17" s="1169"/>
      <c r="AW17" s="1169"/>
      <c r="AX17" s="1169"/>
      <c r="AY17" s="1169"/>
      <c r="AZ17" s="1169"/>
      <c r="BA17" s="1169"/>
      <c r="BB17" s="1169"/>
      <c r="BC17" s="1169"/>
      <c r="BD17" s="1169"/>
      <c r="BE17" s="1169"/>
      <c r="BF17" s="1169"/>
      <c r="BG17" s="1169"/>
      <c r="BH17" s="1169"/>
      <c r="BI17" s="1169"/>
      <c r="BJ17" s="1169"/>
      <c r="BK17" s="1169"/>
      <c r="BL17" s="1169"/>
    </row>
    <row r="18" spans="1:64" x14ac:dyDescent="0.2">
      <c r="A18" s="1163"/>
      <c r="B18" s="1196"/>
      <c r="C18" s="1197" t="s">
        <v>44</v>
      </c>
      <c r="D18" s="1198"/>
      <c r="E18" s="1198"/>
      <c r="F18" s="1198"/>
      <c r="G18" s="1198"/>
      <c r="H18" s="1198"/>
      <c r="I18" s="1198"/>
      <c r="J18" s="1198"/>
      <c r="K18" s="1198"/>
      <c r="L18" s="1198"/>
      <c r="M18" s="1198"/>
      <c r="N18" s="1198"/>
      <c r="O18" s="1198"/>
      <c r="P18" s="1198"/>
      <c r="Q18" s="1198"/>
      <c r="R18" s="1198"/>
      <c r="S18" s="1198"/>
      <c r="T18" s="1198"/>
      <c r="U18" s="1198"/>
      <c r="V18" s="1198"/>
      <c r="W18" s="1198"/>
      <c r="X18" s="1198"/>
      <c r="Y18" s="1198"/>
      <c r="Z18" s="1191"/>
      <c r="AA18" s="1199"/>
      <c r="AB18" s="1200"/>
      <c r="AC18" s="1200"/>
      <c r="AD18" s="1200"/>
      <c r="AE18" s="1201"/>
      <c r="AF18" s="1200">
        <v>500</v>
      </c>
      <c r="AG18" s="1200">
        <v>550</v>
      </c>
      <c r="AH18" s="1200">
        <v>600</v>
      </c>
      <c r="AI18" s="1200">
        <v>640</v>
      </c>
      <c r="AJ18" s="1200">
        <v>670</v>
      </c>
      <c r="AK18" s="1169"/>
      <c r="AL18" s="1169"/>
      <c r="AM18" s="1169"/>
      <c r="AN18" s="1169"/>
      <c r="AO18" s="1169"/>
      <c r="AP18" s="1169"/>
      <c r="AQ18" s="1169"/>
      <c r="AR18" s="1169"/>
      <c r="AS18" s="1169"/>
      <c r="AT18" s="1169"/>
      <c r="AU18" s="1169"/>
      <c r="AV18" s="1169"/>
      <c r="AW18" s="1169"/>
      <c r="AX18" s="1169"/>
      <c r="AY18" s="1169"/>
      <c r="AZ18" s="1169"/>
      <c r="BA18" s="1169"/>
      <c r="BB18" s="1169"/>
      <c r="BC18" s="1169"/>
      <c r="BD18" s="1169"/>
      <c r="BE18" s="1169"/>
      <c r="BF18" s="1169"/>
      <c r="BG18" s="1169"/>
      <c r="BH18" s="1169"/>
      <c r="BI18" s="1169"/>
      <c r="BJ18" s="1169"/>
      <c r="BK18" s="1169"/>
      <c r="BL18" s="1169"/>
    </row>
    <row r="19" spans="1:64" x14ac:dyDescent="0.2">
      <c r="A19" s="1163"/>
      <c r="B19" s="1229"/>
      <c r="C19" s="1241"/>
      <c r="D19" s="1231"/>
      <c r="E19" s="1239"/>
      <c r="F19" s="1231"/>
      <c r="G19" s="1239"/>
      <c r="H19" s="1231"/>
      <c r="I19" s="1240"/>
      <c r="J19" s="1231"/>
      <c r="K19" s="1232"/>
      <c r="L19" s="1239"/>
      <c r="M19" s="1240"/>
      <c r="N19" s="1231"/>
      <c r="O19" s="1233"/>
      <c r="P19" s="1239"/>
      <c r="Q19" s="1232"/>
      <c r="R19" s="1222"/>
      <c r="S19" s="1223"/>
      <c r="T19" s="1212"/>
      <c r="U19" s="1212"/>
      <c r="V19" s="1222"/>
      <c r="W19" s="1223"/>
      <c r="X19" s="1222"/>
      <c r="Y19" s="1226"/>
      <c r="Z19" s="1172">
        <f>COUNT(D19:Y19)</f>
        <v>0</v>
      </c>
      <c r="AA19" s="1199" t="str">
        <f>IF(Z19&lt;3," ",((LARGE(D19:Y19,1)+LARGE(D19:Y19,2)+LARGE(D19:Y19,3))/3))</f>
        <v xml:space="preserve"> </v>
      </c>
      <c r="AB19" s="1192">
        <f>COUNTIF(D19:Y19,"(1)")</f>
        <v>0</v>
      </c>
      <c r="AC19" s="1193">
        <f>COUNTIF(D19:Y19,"(2)")</f>
        <v>0</v>
      </c>
      <c r="AD19" s="1193">
        <f>COUNTIF(D19:Y19,"(3)")</f>
        <v>0</v>
      </c>
      <c r="AE19" s="1183">
        <f>SUM(AB19:AD19)</f>
        <v>0</v>
      </c>
      <c r="AF19" s="1192" t="e">
        <f>IF((LARGE($D19:$Y19,1))&gt;=500,"16"," ")</f>
        <v>#NUM!</v>
      </c>
      <c r="AG19" s="1193" t="e">
        <f>IF((LARGE($D19:$Y19,1))&gt;=550,"16"," ")</f>
        <v>#NUM!</v>
      </c>
      <c r="AH19" s="1193" t="e">
        <f>IF((LARGE($D19:$Y19,1))&gt;=600,"16"," ")</f>
        <v>#NUM!</v>
      </c>
      <c r="AI19" s="1193" t="e">
        <f>IF((LARGE($D19:$Y19,1))&gt;=640,"16"," ")</f>
        <v>#NUM!</v>
      </c>
      <c r="AJ19" s="1193" t="e">
        <f>IF((LARGE($D19:$Y19,1))&gt;=670,"16"," ")</f>
        <v>#NUM!</v>
      </c>
      <c r="AK19" s="1169"/>
      <c r="AL19" s="1169"/>
      <c r="AM19" s="1169"/>
      <c r="AN19" s="1169"/>
      <c r="AO19" s="1169"/>
      <c r="AP19" s="1169"/>
      <c r="AQ19" s="1169"/>
      <c r="AR19" s="1169"/>
      <c r="AS19" s="1169"/>
      <c r="AT19" s="1169"/>
      <c r="AU19" s="1169"/>
      <c r="AV19" s="1169"/>
      <c r="AW19" s="1169"/>
      <c r="AX19" s="1169"/>
      <c r="AY19" s="1169"/>
      <c r="AZ19" s="1169"/>
      <c r="BA19" s="1169"/>
      <c r="BB19" s="1169"/>
      <c r="BC19" s="1169"/>
      <c r="BD19" s="1169"/>
      <c r="BE19" s="1169"/>
      <c r="BF19" s="1169"/>
      <c r="BG19" s="1169"/>
      <c r="BH19" s="1169"/>
      <c r="BI19" s="1169"/>
      <c r="BJ19" s="1169"/>
      <c r="BK19" s="1169"/>
      <c r="BL19" s="1169"/>
    </row>
    <row r="20" spans="1:64" x14ac:dyDescent="0.2">
      <c r="A20" s="1163"/>
      <c r="B20" s="1234"/>
      <c r="C20" s="1242"/>
      <c r="D20" s="1188"/>
      <c r="E20" s="1198"/>
      <c r="F20" s="1188"/>
      <c r="G20" s="1198"/>
      <c r="H20" s="1188"/>
      <c r="I20" s="1198"/>
      <c r="J20" s="1188"/>
      <c r="K20" s="1237"/>
      <c r="L20" s="1198"/>
      <c r="M20" s="1236"/>
      <c r="N20" s="1188"/>
      <c r="O20" s="1237"/>
      <c r="P20" s="1198"/>
      <c r="Q20" s="1237"/>
      <c r="R20" s="1188"/>
      <c r="S20" s="1237"/>
      <c r="T20" s="1236"/>
      <c r="U20" s="1236"/>
      <c r="V20" s="1188"/>
      <c r="W20" s="1237"/>
      <c r="X20" s="1188"/>
      <c r="Y20" s="1189"/>
      <c r="Z20" s="1172">
        <f>COUNT(D20:W20)</f>
        <v>0</v>
      </c>
      <c r="AA20" s="1199" t="str">
        <f>IF(Z20&lt;3," ",((LARGE(D20:W20,1)+LARGE(D20:W20,2)+LARGE(D20:W20,3))/3))</f>
        <v xml:space="preserve"> </v>
      </c>
      <c r="AB20" s="1192">
        <f>COUNTIF(D20:Y20,"(1)")</f>
        <v>0</v>
      </c>
      <c r="AC20" s="1193">
        <f>COUNTIF(D20:Y20,"(2)")</f>
        <v>0</v>
      </c>
      <c r="AD20" s="1193">
        <f>COUNTIF(D20:Y20,"(3)")</f>
        <v>0</v>
      </c>
      <c r="AE20" s="1183">
        <f>SUM(AB20:AD20)</f>
        <v>0</v>
      </c>
      <c r="AF20" s="1192" t="e">
        <f>IF((LARGE($D20:$Y20,1))&gt;=500,"16"," ")</f>
        <v>#NUM!</v>
      </c>
      <c r="AG20" s="1193" t="e">
        <f>IF((LARGE($D20:$Y20,1))&gt;=550,"16"," ")</f>
        <v>#NUM!</v>
      </c>
      <c r="AH20" s="1193" t="e">
        <f>IF((LARGE($D20:$Y20,1))&gt;=600,"16"," ")</f>
        <v>#NUM!</v>
      </c>
      <c r="AI20" s="1193" t="e">
        <f>IF((LARGE($D20:$Y20,1))&gt;=640,"16"," ")</f>
        <v>#NUM!</v>
      </c>
      <c r="AJ20" s="1193" t="e">
        <f>IF((LARGE($D20:$Y20,1))&gt;=670,"16"," ")</f>
        <v>#NUM!</v>
      </c>
      <c r="AK20" s="1169"/>
      <c r="AL20" s="1169"/>
      <c r="AM20" s="1169"/>
      <c r="AN20" s="1169"/>
      <c r="AO20" s="1169"/>
      <c r="AP20" s="1169"/>
      <c r="AQ20" s="1169"/>
      <c r="AR20" s="1169"/>
      <c r="AS20" s="1169"/>
      <c r="AT20" s="1169"/>
      <c r="AU20" s="1169"/>
      <c r="AV20" s="1169"/>
      <c r="AW20" s="1169"/>
      <c r="AX20" s="1169"/>
      <c r="AY20" s="1169"/>
      <c r="AZ20" s="1169"/>
      <c r="BA20" s="1169"/>
      <c r="BB20" s="1169"/>
      <c r="BC20" s="1169"/>
      <c r="BD20" s="1169"/>
      <c r="BE20" s="1169"/>
      <c r="BF20" s="1169"/>
      <c r="BG20" s="1169"/>
      <c r="BH20" s="1169"/>
      <c r="BI20" s="1169"/>
      <c r="BJ20" s="1169"/>
      <c r="BK20" s="1169"/>
      <c r="BL20" s="1169"/>
    </row>
    <row r="21" spans="1:64" x14ac:dyDescent="0.2">
      <c r="A21" s="1163"/>
      <c r="C21" s="1169"/>
      <c r="D21" s="1239"/>
      <c r="E21" s="1239"/>
      <c r="F21" s="1239"/>
      <c r="G21" s="1239"/>
      <c r="H21" s="1239"/>
      <c r="I21" s="1239"/>
      <c r="J21" s="1239"/>
      <c r="K21" s="1211"/>
      <c r="L21" s="1211"/>
      <c r="M21" s="1211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191"/>
      <c r="AA21" s="1199"/>
      <c r="AB21" s="1191"/>
      <c r="AC21" s="1191"/>
      <c r="AD21" s="1191"/>
      <c r="AE21" s="1243"/>
      <c r="AF21" s="1191"/>
      <c r="AG21" s="1191"/>
      <c r="AH21" s="1191"/>
      <c r="AI21" s="1191"/>
      <c r="AJ21" s="1191"/>
      <c r="AK21" s="1169"/>
      <c r="AL21" s="1169"/>
      <c r="AM21" s="1169"/>
      <c r="AN21" s="1169"/>
      <c r="AO21" s="1169"/>
      <c r="AP21" s="1169"/>
      <c r="AQ21" s="1169"/>
      <c r="AR21" s="1169"/>
      <c r="AS21" s="1169"/>
      <c r="AT21" s="1169"/>
      <c r="AU21" s="1169"/>
      <c r="AV21" s="1169"/>
      <c r="AW21" s="1169"/>
      <c r="AX21" s="1169"/>
      <c r="AY21" s="1169"/>
      <c r="AZ21" s="1169"/>
      <c r="BA21" s="1169"/>
      <c r="BB21" s="1169"/>
      <c r="BC21" s="1169"/>
      <c r="BD21" s="1169"/>
      <c r="BE21" s="1169"/>
      <c r="BF21" s="1169"/>
      <c r="BG21" s="1169"/>
      <c r="BH21" s="1169"/>
      <c r="BI21" s="1169"/>
      <c r="BJ21" s="1169"/>
      <c r="BK21" s="1169"/>
      <c r="BL21" s="1169"/>
    </row>
    <row r="22" spans="1:64" x14ac:dyDescent="0.2">
      <c r="A22" s="1163"/>
      <c r="B22" s="1196"/>
      <c r="C22" s="1197" t="s">
        <v>45</v>
      </c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1"/>
      <c r="AA22" s="1199"/>
      <c r="AB22" s="1200"/>
      <c r="AC22" s="1200"/>
      <c r="AD22" s="1200"/>
      <c r="AE22" s="1201"/>
      <c r="AF22" s="1200">
        <v>500</v>
      </c>
      <c r="AG22" s="1200">
        <v>550</v>
      </c>
      <c r="AH22" s="1200">
        <v>600</v>
      </c>
      <c r="AI22" s="1200">
        <v>640</v>
      </c>
      <c r="AJ22" s="1200">
        <v>670</v>
      </c>
      <c r="AK22" s="1169"/>
      <c r="AL22" s="1169"/>
      <c r="AM22" s="1169"/>
      <c r="AN22" s="1169"/>
      <c r="AO22" s="1169"/>
      <c r="AP22" s="1169"/>
      <c r="AQ22" s="1169"/>
      <c r="AR22" s="1169"/>
      <c r="AS22" s="1169"/>
      <c r="AT22" s="1169"/>
      <c r="AU22" s="1169"/>
      <c r="AV22" s="1169"/>
      <c r="AW22" s="1169"/>
      <c r="AX22" s="1169"/>
      <c r="AY22" s="1169"/>
      <c r="AZ22" s="1169"/>
      <c r="BA22" s="1169"/>
      <c r="BB22" s="1169"/>
      <c r="BC22" s="1169"/>
      <c r="BD22" s="1169"/>
      <c r="BE22" s="1169"/>
      <c r="BF22" s="1169"/>
      <c r="BG22" s="1169"/>
      <c r="BH22" s="1169"/>
      <c r="BI22" s="1169"/>
      <c r="BJ22" s="1169"/>
      <c r="BK22" s="1169"/>
      <c r="BL22" s="1169"/>
    </row>
    <row r="23" spans="1:64" x14ac:dyDescent="0.2">
      <c r="A23" s="1163"/>
      <c r="B23" s="1234">
        <v>1</v>
      </c>
      <c r="C23" s="1242" t="s">
        <v>411</v>
      </c>
      <c r="D23" s="1188"/>
      <c r="E23" s="1198"/>
      <c r="F23" s="1188"/>
      <c r="G23" s="1198"/>
      <c r="H23" s="1188">
        <v>423</v>
      </c>
      <c r="I23" s="1236" t="s">
        <v>354</v>
      </c>
      <c r="J23" s="1188">
        <v>498</v>
      </c>
      <c r="K23" s="1244" t="s">
        <v>356</v>
      </c>
      <c r="L23" s="1198"/>
      <c r="M23" s="1198"/>
      <c r="N23" s="1188">
        <v>474</v>
      </c>
      <c r="O23" s="1245" t="s">
        <v>357</v>
      </c>
      <c r="P23" s="1198"/>
      <c r="Q23" s="1189"/>
      <c r="R23" s="1204">
        <v>479</v>
      </c>
      <c r="S23" s="1215" t="s">
        <v>358</v>
      </c>
      <c r="T23" s="1198"/>
      <c r="U23" s="1198"/>
      <c r="V23" s="1204"/>
      <c r="W23" s="1208"/>
      <c r="X23" s="1204"/>
      <c r="Y23" s="1208"/>
      <c r="Z23" s="1172">
        <f>COUNT(D23:W23)</f>
        <v>4</v>
      </c>
      <c r="AA23" s="1199">
        <f>IF(Z23&lt;3," ",((LARGE(D23:Y23,1)+LARGE(D23:Y23,2)+LARGE(D23:Y23,3))/3))</f>
        <v>483.66666666666669</v>
      </c>
      <c r="AB23" s="1192">
        <f>COUNTIF(D23:Y23,"(1)")</f>
        <v>1</v>
      </c>
      <c r="AC23" s="1193">
        <f>COUNTIF(D23:Y23,"(2)")</f>
        <v>1</v>
      </c>
      <c r="AD23" s="1193">
        <f>COUNTIF(D23:Y23,"(3)")</f>
        <v>1</v>
      </c>
      <c r="AE23" s="1183">
        <f>SUM(AB23:AD23)</f>
        <v>3</v>
      </c>
      <c r="AF23" s="1192" t="str">
        <f>IF((LARGE($D23:$Y23,1))&gt;=500,"16"," ")</f>
        <v xml:space="preserve"> </v>
      </c>
      <c r="AG23" s="1193" t="str">
        <f>IF((LARGE($D23:$Y23,1))&gt;=550,"16"," ")</f>
        <v xml:space="preserve"> </v>
      </c>
      <c r="AH23" s="1193" t="str">
        <f>IF((LARGE($D23:$Y23,1))&gt;=600,"16"," ")</f>
        <v xml:space="preserve"> </v>
      </c>
      <c r="AI23" s="1193" t="str">
        <f>IF((LARGE($D23:$Y23,1))&gt;=640,"16"," ")</f>
        <v xml:space="preserve"> </v>
      </c>
      <c r="AJ23" s="1193" t="str">
        <f>IF((LARGE($D23:$Y23,1))&gt;=670,"16"," ")</f>
        <v xml:space="preserve"> </v>
      </c>
      <c r="AK23" s="1169"/>
      <c r="AL23" s="1169"/>
      <c r="AM23" s="1169"/>
      <c r="AN23" s="1169"/>
      <c r="AO23" s="1169"/>
      <c r="AP23" s="1169"/>
      <c r="AQ23" s="1169"/>
      <c r="AR23" s="1169"/>
      <c r="AS23" s="1169"/>
      <c r="AT23" s="1169"/>
      <c r="AU23" s="1169"/>
      <c r="AV23" s="1169"/>
      <c r="AW23" s="1169"/>
      <c r="AX23" s="1169"/>
      <c r="AY23" s="1169"/>
      <c r="AZ23" s="1169"/>
      <c r="BA23" s="1169"/>
      <c r="BB23" s="1169"/>
      <c r="BC23" s="1169"/>
      <c r="BD23" s="1169"/>
      <c r="BE23" s="1169"/>
      <c r="BF23" s="1169"/>
      <c r="BG23" s="1169"/>
      <c r="BH23" s="1169"/>
      <c r="BI23" s="1169"/>
      <c r="BJ23" s="1169"/>
      <c r="BK23" s="1169"/>
      <c r="BL23" s="1169"/>
    </row>
    <row r="24" spans="1:64" x14ac:dyDescent="0.2">
      <c r="A24" s="1163"/>
      <c r="C24" s="1169"/>
      <c r="D24" s="1239"/>
      <c r="E24" s="1239"/>
      <c r="F24" s="1239"/>
      <c r="G24" s="1239"/>
      <c r="H24" s="1239"/>
      <c r="I24" s="1239"/>
      <c r="J24" s="1239"/>
      <c r="K24" s="1211"/>
      <c r="L24" s="1211"/>
      <c r="M24" s="1211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191"/>
      <c r="AA24" s="1199"/>
      <c r="AB24" s="1191"/>
      <c r="AC24" s="1191"/>
      <c r="AD24" s="1191"/>
      <c r="AE24" s="1243"/>
      <c r="AF24" s="1191"/>
      <c r="AG24" s="1191"/>
      <c r="AH24" s="1191"/>
      <c r="AI24" s="1191"/>
      <c r="AJ24" s="1191"/>
      <c r="AK24" s="1169"/>
      <c r="AL24" s="1169"/>
      <c r="AM24" s="1169"/>
      <c r="AN24" s="1169"/>
      <c r="AO24" s="1169"/>
      <c r="AP24" s="1169"/>
      <c r="AQ24" s="1169"/>
      <c r="AR24" s="1169"/>
      <c r="AS24" s="1169"/>
      <c r="AT24" s="1169"/>
      <c r="AU24" s="1169"/>
      <c r="AV24" s="1169"/>
      <c r="AW24" s="1169"/>
      <c r="AX24" s="1169"/>
      <c r="AY24" s="1169"/>
      <c r="AZ24" s="1169"/>
      <c r="BA24" s="1169"/>
      <c r="BB24" s="1169"/>
      <c r="BC24" s="1169"/>
      <c r="BD24" s="1169"/>
      <c r="BE24" s="1169"/>
      <c r="BF24" s="1169"/>
      <c r="BG24" s="1169"/>
      <c r="BH24" s="1169"/>
      <c r="BI24" s="1169"/>
      <c r="BJ24" s="1169"/>
      <c r="BK24" s="1169"/>
      <c r="BL24" s="1169"/>
    </row>
    <row r="25" spans="1:64" x14ac:dyDescent="0.2">
      <c r="A25" s="1163"/>
      <c r="B25" s="1196"/>
      <c r="C25" s="1197" t="s">
        <v>46</v>
      </c>
      <c r="D25" s="1198"/>
      <c r="E25" s="1198"/>
      <c r="F25" s="1198"/>
      <c r="G25" s="1198"/>
      <c r="H25" s="1198"/>
      <c r="I25" s="1198"/>
      <c r="J25" s="1198"/>
      <c r="K25" s="1198"/>
      <c r="L25" s="1198"/>
      <c r="M25" s="1198"/>
      <c r="N25" s="1198"/>
      <c r="O25" s="1198"/>
      <c r="P25" s="1198"/>
      <c r="Q25" s="1198"/>
      <c r="R25" s="1198"/>
      <c r="S25" s="1198"/>
      <c r="T25" s="1198"/>
      <c r="U25" s="1198"/>
      <c r="V25" s="1198"/>
      <c r="W25" s="1198"/>
      <c r="X25" s="1211"/>
      <c r="Y25" s="1211"/>
      <c r="Z25" s="1191"/>
      <c r="AA25" s="1199"/>
      <c r="AB25" s="1200"/>
      <c r="AC25" s="1200"/>
      <c r="AD25" s="1200"/>
      <c r="AE25" s="1201"/>
      <c r="AF25" s="1200">
        <v>500</v>
      </c>
      <c r="AG25" s="1200">
        <v>550</v>
      </c>
      <c r="AH25" s="1200">
        <v>600</v>
      </c>
      <c r="AI25" s="1200">
        <v>640</v>
      </c>
      <c r="AJ25" s="1200">
        <v>670</v>
      </c>
      <c r="AK25" s="1169"/>
      <c r="AL25" s="1169"/>
      <c r="AM25" s="1169"/>
      <c r="AN25" s="1169"/>
      <c r="AO25" s="1169"/>
      <c r="AP25" s="1169"/>
      <c r="AQ25" s="1169"/>
      <c r="AR25" s="1169"/>
      <c r="AS25" s="1169"/>
      <c r="AT25" s="1169"/>
      <c r="AU25" s="1169"/>
      <c r="AV25" s="1169"/>
      <c r="AW25" s="1169"/>
      <c r="AX25" s="1169"/>
      <c r="AY25" s="1169"/>
      <c r="AZ25" s="1169"/>
      <c r="BA25" s="1169"/>
      <c r="BB25" s="1169"/>
      <c r="BC25" s="1169"/>
      <c r="BD25" s="1169"/>
      <c r="BE25" s="1169"/>
      <c r="BF25" s="1169"/>
      <c r="BG25" s="1169"/>
      <c r="BH25" s="1169"/>
      <c r="BI25" s="1169"/>
      <c r="BJ25" s="1169"/>
      <c r="BK25" s="1169"/>
      <c r="BL25" s="1169"/>
    </row>
    <row r="26" spans="1:64" x14ac:dyDescent="0.2">
      <c r="A26" s="1163"/>
      <c r="B26" s="1234"/>
      <c r="C26" s="1242" t="s">
        <v>296</v>
      </c>
      <c r="D26" s="1188"/>
      <c r="E26" s="1198"/>
      <c r="F26" s="1188"/>
      <c r="G26" s="1198"/>
      <c r="H26" s="1188"/>
      <c r="I26" s="1236"/>
      <c r="J26" s="1188"/>
      <c r="K26" s="1237"/>
      <c r="L26" s="1198"/>
      <c r="M26" s="1198"/>
      <c r="N26" s="1188"/>
      <c r="O26" s="1189"/>
      <c r="P26" s="1198"/>
      <c r="Q26" s="1189"/>
      <c r="R26" s="1204"/>
      <c r="S26" s="1208"/>
      <c r="T26" s="1198"/>
      <c r="U26" s="1198"/>
      <c r="V26" s="1204"/>
      <c r="W26" s="1208"/>
      <c r="X26" s="1204"/>
      <c r="Y26" s="1208"/>
      <c r="Z26" s="1191"/>
      <c r="AA26" s="1199" t="str">
        <f>IF(Z26&lt;3," ",((LARGE(D26:Y26,1)+LARGE(D26:Y26,2)+LARGE(D26:Y26,3))/3))</f>
        <v xml:space="preserve"> </v>
      </c>
      <c r="AB26" s="1192">
        <f>COUNTIF(D26:Y26,"(1)")</f>
        <v>0</v>
      </c>
      <c r="AC26" s="1193">
        <f>COUNTIF(D26:Y26,"(2)")</f>
        <v>0</v>
      </c>
      <c r="AD26" s="1193">
        <f>COUNTIF(D26:Y26,"(3)")</f>
        <v>0</v>
      </c>
      <c r="AE26" s="1183">
        <f>SUM(AB26:AD26)</f>
        <v>0</v>
      </c>
      <c r="AF26" s="1227">
        <v>13</v>
      </c>
      <c r="AG26" s="1228">
        <v>14</v>
      </c>
      <c r="AH26" s="1193" t="e">
        <f>IF((LARGE($D26:$Y26,1))&gt;=600,"16"," ")</f>
        <v>#NUM!</v>
      </c>
      <c r="AI26" s="1193" t="e">
        <f>IF((LARGE($D26:$Y26,1))&gt;=640,"16"," ")</f>
        <v>#NUM!</v>
      </c>
      <c r="AJ26" s="1193" t="e">
        <f>IF((LARGE($D26:$Y26,1))&gt;=670,"16"," ")</f>
        <v>#NUM!</v>
      </c>
      <c r="AK26" s="1169"/>
      <c r="AL26" s="1169"/>
      <c r="AM26" s="1169"/>
      <c r="AN26" s="1169"/>
      <c r="AO26" s="1169"/>
      <c r="AP26" s="1169"/>
      <c r="AQ26" s="1169"/>
      <c r="AR26" s="1169"/>
      <c r="AS26" s="1169"/>
      <c r="AT26" s="1169"/>
      <c r="AU26" s="1169"/>
      <c r="AV26" s="1169"/>
      <c r="AW26" s="1169"/>
      <c r="AX26" s="1169"/>
      <c r="AY26" s="1169"/>
      <c r="AZ26" s="1169"/>
      <c r="BA26" s="1169"/>
      <c r="BB26" s="1169"/>
      <c r="BC26" s="1169"/>
      <c r="BD26" s="1169"/>
      <c r="BE26" s="1169"/>
      <c r="BF26" s="1169"/>
      <c r="BG26" s="1169"/>
      <c r="BH26" s="1169"/>
      <c r="BI26" s="1169"/>
      <c r="BJ26" s="1169"/>
      <c r="BK26" s="1169"/>
      <c r="BL26" s="1169"/>
    </row>
    <row r="27" spans="1:64" x14ac:dyDescent="0.2">
      <c r="A27" s="1163"/>
      <c r="C27" s="1169"/>
      <c r="D27" s="1239"/>
      <c r="E27" s="1239"/>
      <c r="F27" s="1239"/>
      <c r="G27" s="1239"/>
      <c r="H27" s="1239"/>
      <c r="I27" s="1239"/>
      <c r="J27" s="1239"/>
      <c r="K27" s="1211"/>
      <c r="L27" s="1211"/>
      <c r="M27" s="1211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191"/>
      <c r="AA27" s="1199"/>
      <c r="AB27" s="1191"/>
      <c r="AC27" s="1191"/>
      <c r="AD27" s="1191"/>
      <c r="AE27" s="1243"/>
      <c r="AF27" s="1191"/>
      <c r="AG27" s="1191"/>
      <c r="AH27" s="1191"/>
      <c r="AI27" s="1191"/>
      <c r="AJ27" s="1191"/>
      <c r="AK27" s="1169"/>
      <c r="AL27" s="1169"/>
      <c r="AM27" s="1169"/>
      <c r="AN27" s="1169"/>
      <c r="AO27" s="1169"/>
      <c r="AP27" s="1169"/>
      <c r="AQ27" s="1169"/>
      <c r="AR27" s="1169"/>
      <c r="AS27" s="1169"/>
      <c r="AT27" s="1169"/>
      <c r="AU27" s="1169"/>
      <c r="AV27" s="1169"/>
      <c r="AW27" s="1169"/>
      <c r="AX27" s="1169"/>
      <c r="AY27" s="1169"/>
      <c r="AZ27" s="1169"/>
      <c r="BA27" s="1169"/>
      <c r="BB27" s="1169"/>
      <c r="BC27" s="1169"/>
      <c r="BD27" s="1169"/>
      <c r="BE27" s="1169"/>
      <c r="BF27" s="1169"/>
      <c r="BG27" s="1169"/>
      <c r="BH27" s="1169"/>
      <c r="BI27" s="1169"/>
      <c r="BJ27" s="1169"/>
      <c r="BK27" s="1169"/>
      <c r="BL27" s="1169"/>
    </row>
    <row r="28" spans="1:64" x14ac:dyDescent="0.2">
      <c r="A28" s="1163"/>
      <c r="B28" s="1196"/>
      <c r="C28" s="1197" t="s">
        <v>47</v>
      </c>
      <c r="D28" s="1211"/>
      <c r="E28" s="1211"/>
      <c r="F28" s="1198"/>
      <c r="G28" s="1198"/>
      <c r="H28" s="1198"/>
      <c r="I28" s="1198"/>
      <c r="J28" s="1198"/>
      <c r="K28" s="1198"/>
      <c r="L28" s="1198"/>
      <c r="M28" s="1198"/>
      <c r="N28" s="1198"/>
      <c r="O28" s="1198"/>
      <c r="P28" s="1198"/>
      <c r="Q28" s="1198"/>
      <c r="R28" s="1198"/>
      <c r="S28" s="1198"/>
      <c r="T28" s="1198"/>
      <c r="U28" s="1198"/>
      <c r="V28" s="1198"/>
      <c r="W28" s="1198"/>
      <c r="X28" s="1198"/>
      <c r="Y28" s="1198"/>
      <c r="Z28" s="1191"/>
      <c r="AA28" s="1199"/>
      <c r="AB28" s="1200"/>
      <c r="AC28" s="1200"/>
      <c r="AD28" s="1200"/>
      <c r="AE28" s="1201"/>
      <c r="AF28" s="1200">
        <v>500</v>
      </c>
      <c r="AG28" s="1200">
        <v>550</v>
      </c>
      <c r="AH28" s="1200">
        <v>600</v>
      </c>
      <c r="AI28" s="1200">
        <v>640</v>
      </c>
      <c r="AJ28" s="1200">
        <v>670</v>
      </c>
      <c r="AK28" s="1169"/>
      <c r="AL28" s="1169"/>
      <c r="AM28" s="1169"/>
      <c r="AN28" s="1169"/>
      <c r="AO28" s="1169"/>
      <c r="AP28" s="1169"/>
      <c r="AQ28" s="1169"/>
      <c r="AR28" s="1169"/>
      <c r="AS28" s="1169"/>
      <c r="AT28" s="1169"/>
      <c r="AU28" s="1169"/>
      <c r="AV28" s="1169"/>
      <c r="AW28" s="1169"/>
      <c r="AX28" s="1169"/>
      <c r="AY28" s="1169"/>
      <c r="AZ28" s="1169"/>
      <c r="BA28" s="1169"/>
      <c r="BB28" s="1169"/>
      <c r="BC28" s="1169"/>
      <c r="BD28" s="1169"/>
      <c r="BE28" s="1169"/>
      <c r="BF28" s="1169"/>
      <c r="BG28" s="1169"/>
      <c r="BH28" s="1169"/>
      <c r="BI28" s="1169"/>
      <c r="BJ28" s="1169"/>
      <c r="BK28" s="1169"/>
      <c r="BL28" s="1169"/>
    </row>
    <row r="29" spans="1:64" x14ac:dyDescent="0.2">
      <c r="A29" s="1163"/>
      <c r="B29" s="1229"/>
      <c r="C29" s="1241"/>
      <c r="D29" s="1222"/>
      <c r="E29" s="1226"/>
      <c r="F29" s="1231"/>
      <c r="G29" s="1239"/>
      <c r="H29" s="1231"/>
      <c r="I29" s="1240"/>
      <c r="J29" s="1231"/>
      <c r="K29" s="1233"/>
      <c r="L29" s="1239"/>
      <c r="M29" s="1240"/>
      <c r="N29" s="1231"/>
      <c r="O29" s="1233"/>
      <c r="P29" s="1239"/>
      <c r="Q29" s="1232"/>
      <c r="R29" s="1211"/>
      <c r="S29" s="1212"/>
      <c r="T29" s="1246"/>
      <c r="U29" s="1223"/>
      <c r="V29" s="1222"/>
      <c r="W29" s="1223"/>
      <c r="X29" s="1222"/>
      <c r="Y29" s="1226"/>
      <c r="Z29" s="1172">
        <f>COUNT(D29:Y29)</f>
        <v>0</v>
      </c>
      <c r="AA29" s="1199" t="str">
        <f>IF(Z29&lt;3," ",((LARGE(D29:Y29,1)+LARGE(D29:Y29,2)+LARGE(D29:Y29,3))/3))</f>
        <v xml:space="preserve"> </v>
      </c>
      <c r="AB29" s="1192">
        <f>COUNTIF(D29:Y29,"(1)")</f>
        <v>0</v>
      </c>
      <c r="AC29" s="1193">
        <f>COUNTIF(D29:Y29,"(2)")</f>
        <v>0</v>
      </c>
      <c r="AD29" s="1193">
        <f>COUNTIF(D29:Y29,"(3)")</f>
        <v>0</v>
      </c>
      <c r="AE29" s="1183">
        <f>SUM(AB29:AD29)</f>
        <v>0</v>
      </c>
      <c r="AF29" s="1192" t="e">
        <f>IF((LARGE($D29:$Y29,1))&gt;=500,"16"," ")</f>
        <v>#NUM!</v>
      </c>
      <c r="AG29" s="1193" t="e">
        <f>IF((LARGE($D29:$Y29,1))&gt;=550,"16"," ")</f>
        <v>#NUM!</v>
      </c>
      <c r="AH29" s="1193" t="e">
        <f>IF((LARGE($D29:$Y29,1))&gt;=600,"16"," ")</f>
        <v>#NUM!</v>
      </c>
      <c r="AI29" s="1193" t="e">
        <f>IF((LARGE($D29:$Y29,1))&gt;=640,"16"," ")</f>
        <v>#NUM!</v>
      </c>
      <c r="AJ29" s="1193" t="e">
        <f>IF((LARGE($D29:$Y29,1))&gt;=670,"16"," ")</f>
        <v>#NUM!</v>
      </c>
      <c r="AK29" s="1169"/>
      <c r="AL29" s="1169"/>
      <c r="AM29" s="1169"/>
      <c r="AN29" s="1169"/>
      <c r="AO29" s="1169"/>
      <c r="AP29" s="1169"/>
      <c r="AQ29" s="1169"/>
      <c r="AR29" s="1169"/>
      <c r="AS29" s="1169"/>
      <c r="AT29" s="1169"/>
      <c r="AU29" s="1169"/>
      <c r="AV29" s="1169"/>
      <c r="AW29" s="1169"/>
      <c r="AX29" s="1169"/>
      <c r="AY29" s="1169"/>
      <c r="AZ29" s="1169"/>
      <c r="BA29" s="1169"/>
      <c r="BB29" s="1169"/>
      <c r="BC29" s="1169"/>
      <c r="BD29" s="1169"/>
      <c r="BE29" s="1169"/>
      <c r="BF29" s="1169"/>
      <c r="BG29" s="1169"/>
      <c r="BH29" s="1169"/>
      <c r="BI29" s="1169"/>
      <c r="BJ29" s="1169"/>
      <c r="BK29" s="1169"/>
      <c r="BL29" s="1169"/>
    </row>
    <row r="30" spans="1:64" x14ac:dyDescent="0.2">
      <c r="A30" s="1163"/>
      <c r="B30" s="1229"/>
      <c r="C30" s="1241" t="s">
        <v>230</v>
      </c>
      <c r="D30" s="1231"/>
      <c r="E30" s="1211"/>
      <c r="F30" s="1231"/>
      <c r="G30" s="1212"/>
      <c r="H30" s="1231"/>
      <c r="I30" s="1211"/>
      <c r="J30" s="1231"/>
      <c r="K30" s="1233"/>
      <c r="L30" s="1211"/>
      <c r="M30" s="1212"/>
      <c r="N30" s="1231"/>
      <c r="O30" s="1233"/>
      <c r="P30" s="1211"/>
      <c r="Q30" s="1233"/>
      <c r="R30" s="1211"/>
      <c r="S30" s="1212"/>
      <c r="T30" s="1247"/>
      <c r="U30" s="1233"/>
      <c r="V30" s="1231"/>
      <c r="W30" s="1233"/>
      <c r="X30" s="1231"/>
      <c r="Y30" s="1232"/>
      <c r="Z30" s="1172">
        <f>COUNT(D30:W30)</f>
        <v>0</v>
      </c>
      <c r="AA30" s="1199" t="str">
        <f>IF(Z30&lt;3," ",((LARGE(D30:W30,1)+LARGE(D30:W30,2)+LARGE(D30:W30,3))/3))</f>
        <v xml:space="preserve"> </v>
      </c>
      <c r="AB30" s="1192">
        <f>COUNTIF(D30:Y30,"(1)")</f>
        <v>0</v>
      </c>
      <c r="AC30" s="1193">
        <f>COUNTIF(D30:Y30,"(2)")</f>
        <v>0</v>
      </c>
      <c r="AD30" s="1193">
        <f>COUNTIF(D30:Y30,"(3)")</f>
        <v>0</v>
      </c>
      <c r="AE30" s="1183">
        <f>SUM(AB30:AD30)</f>
        <v>0</v>
      </c>
      <c r="AF30" s="1248" t="s">
        <v>220</v>
      </c>
      <c r="AG30" s="1249" t="s">
        <v>220</v>
      </c>
      <c r="AH30" s="1228">
        <v>13</v>
      </c>
      <c r="AI30" s="1193" t="e">
        <f>IF((LARGE($D30:$Y30,1))&gt;=640,"16"," ")</f>
        <v>#NUM!</v>
      </c>
      <c r="AJ30" s="1193" t="e">
        <f>IF((LARGE($D30:$Y30,1))&gt;=670,"16"," ")</f>
        <v>#NUM!</v>
      </c>
      <c r="AK30" s="1169"/>
      <c r="AL30" s="1169"/>
      <c r="AM30" s="1169"/>
      <c r="AN30" s="1169"/>
      <c r="AO30" s="1169"/>
      <c r="AP30" s="1169"/>
      <c r="AQ30" s="1169"/>
      <c r="AR30" s="1169"/>
      <c r="AS30" s="1169"/>
      <c r="AT30" s="1169"/>
      <c r="AU30" s="1169"/>
      <c r="AV30" s="1169"/>
      <c r="AW30" s="1169"/>
      <c r="AX30" s="1169"/>
      <c r="AY30" s="1169"/>
      <c r="AZ30" s="1169"/>
      <c r="BA30" s="1169"/>
      <c r="BB30" s="1169"/>
      <c r="BC30" s="1169"/>
      <c r="BD30" s="1169"/>
      <c r="BE30" s="1169"/>
      <c r="BF30" s="1169"/>
      <c r="BG30" s="1169"/>
      <c r="BH30" s="1169"/>
      <c r="BI30" s="1169"/>
      <c r="BJ30" s="1169"/>
      <c r="BK30" s="1169"/>
      <c r="BL30" s="1169"/>
    </row>
    <row r="31" spans="1:64" x14ac:dyDescent="0.2">
      <c r="A31" s="1163"/>
      <c r="B31" s="1234"/>
      <c r="C31" s="1242"/>
      <c r="D31" s="1188"/>
      <c r="E31" s="1189"/>
      <c r="F31" s="1198"/>
      <c r="G31" s="1198"/>
      <c r="H31" s="1188"/>
      <c r="I31" s="1198"/>
      <c r="J31" s="1188"/>
      <c r="K31" s="1189"/>
      <c r="L31" s="1198"/>
      <c r="M31" s="1198"/>
      <c r="N31" s="1188"/>
      <c r="O31" s="1189"/>
      <c r="P31" s="1198"/>
      <c r="Q31" s="1189"/>
      <c r="R31" s="1198"/>
      <c r="S31" s="1198"/>
      <c r="T31" s="1188"/>
      <c r="U31" s="1189"/>
      <c r="V31" s="1188"/>
      <c r="W31" s="1189"/>
      <c r="X31" s="1188"/>
      <c r="Y31" s="1189"/>
      <c r="Z31" s="1191"/>
      <c r="AA31" s="1199" t="str">
        <f>IF(Z31&lt;3," ",((LARGE(D31:Y31,1)+LARGE(D31:Y31,2)+LARGE(D31:Y31,3))/3))</f>
        <v xml:space="preserve"> </v>
      </c>
      <c r="AB31" s="1192">
        <f>COUNTIF(D31:Y31,"(1)")</f>
        <v>0</v>
      </c>
      <c r="AC31" s="1193">
        <f>COUNTIF(D31:Y31,"(2)")</f>
        <v>0</v>
      </c>
      <c r="AD31" s="1193">
        <f>COUNTIF(D31:Y31,"(3)")</f>
        <v>0</v>
      </c>
      <c r="AE31" s="1183">
        <f>SUM(AB31:AD31)</f>
        <v>0</v>
      </c>
      <c r="AF31" s="1192" t="e">
        <f>IF((LARGE($D31:$Y31,1))&gt;=500,"16"," ")</f>
        <v>#NUM!</v>
      </c>
      <c r="AG31" s="1193" t="e">
        <f>IF((LARGE($D31:$Y31,1))&gt;=550,"16"," ")</f>
        <v>#NUM!</v>
      </c>
      <c r="AH31" s="1193" t="e">
        <f>IF((LARGE($D31:$Y31,1))&gt;=600,"16"," ")</f>
        <v>#NUM!</v>
      </c>
      <c r="AI31" s="1193" t="e">
        <f>IF((LARGE($D31:$Y31,1))&gt;=640,"16"," ")</f>
        <v>#NUM!</v>
      </c>
      <c r="AJ31" s="1193" t="e">
        <f>IF((LARGE($D31:$Y31,1))&gt;=670,"16"," ")</f>
        <v>#NUM!</v>
      </c>
      <c r="AK31" s="1169"/>
      <c r="AL31" s="1169"/>
      <c r="AM31" s="1169"/>
      <c r="AN31" s="1169"/>
      <c r="AO31" s="1169"/>
      <c r="AP31" s="1169"/>
      <c r="AQ31" s="1169"/>
      <c r="AR31" s="1169"/>
      <c r="AS31" s="1169"/>
      <c r="AT31" s="1169"/>
      <c r="AU31" s="1169"/>
      <c r="AV31" s="1169"/>
      <c r="AW31" s="1169"/>
      <c r="AX31" s="1169"/>
      <c r="AY31" s="1169"/>
      <c r="AZ31" s="1169"/>
      <c r="BA31" s="1169"/>
      <c r="BB31" s="1169"/>
      <c r="BC31" s="1169"/>
      <c r="BD31" s="1169"/>
      <c r="BE31" s="1169"/>
      <c r="BF31" s="1169"/>
      <c r="BG31" s="1169"/>
      <c r="BH31" s="1169"/>
      <c r="BI31" s="1169"/>
      <c r="BJ31" s="1169"/>
      <c r="BK31" s="1169"/>
      <c r="BL31" s="1169"/>
    </row>
    <row r="32" spans="1:64" x14ac:dyDescent="0.2">
      <c r="A32" s="1169"/>
      <c r="B32" s="1238"/>
      <c r="C32" s="1169"/>
      <c r="D32" s="1239"/>
      <c r="E32" s="1239"/>
      <c r="F32" s="1239"/>
      <c r="G32" s="1239"/>
      <c r="H32" s="1239"/>
      <c r="I32" s="1239"/>
      <c r="J32" s="1239"/>
      <c r="K32" s="1211"/>
      <c r="L32" s="1211"/>
      <c r="M32" s="1211"/>
      <c r="N32" s="1239"/>
      <c r="O32" s="1239"/>
      <c r="P32" s="1239"/>
      <c r="Q32" s="1239"/>
      <c r="R32" s="1239"/>
      <c r="S32" s="1239"/>
      <c r="T32" s="1239"/>
      <c r="U32" s="1239"/>
      <c r="V32" s="1239"/>
      <c r="W32" s="1239"/>
      <c r="X32" s="1239"/>
      <c r="Y32" s="1239"/>
      <c r="Z32" s="1191"/>
      <c r="AA32" s="1199"/>
      <c r="AB32" s="1191"/>
      <c r="AC32" s="1191"/>
      <c r="AD32" s="1191"/>
      <c r="AE32" s="1243"/>
      <c r="AF32" s="1191"/>
      <c r="AG32" s="1191"/>
      <c r="AH32" s="1191"/>
      <c r="AI32" s="1191"/>
      <c r="AJ32" s="1191"/>
      <c r="AK32" s="1169"/>
      <c r="AL32" s="1169"/>
      <c r="AM32" s="1169"/>
      <c r="AN32" s="1169"/>
      <c r="AO32" s="1169"/>
      <c r="AP32" s="1169"/>
      <c r="AQ32" s="1169"/>
      <c r="AR32" s="1169"/>
      <c r="AS32" s="1169"/>
      <c r="AT32" s="1169"/>
      <c r="AU32" s="1169"/>
      <c r="AV32" s="1169"/>
      <c r="AW32" s="1169"/>
      <c r="AX32" s="1169"/>
      <c r="AY32" s="1169"/>
      <c r="AZ32" s="1169"/>
      <c r="BA32" s="1169"/>
      <c r="BB32" s="1169"/>
      <c r="BC32" s="1169"/>
      <c r="BD32" s="1169"/>
      <c r="BE32" s="1169"/>
      <c r="BF32" s="1169"/>
      <c r="BG32" s="1169"/>
      <c r="BH32" s="1169"/>
      <c r="BI32" s="1169"/>
      <c r="BJ32" s="1169"/>
      <c r="BK32" s="1169"/>
      <c r="BL32" s="1169"/>
    </row>
    <row r="33" spans="1:64" x14ac:dyDescent="0.2">
      <c r="A33" s="1163"/>
      <c r="B33" s="1196"/>
      <c r="C33" s="1197" t="s">
        <v>48</v>
      </c>
      <c r="D33" s="1211"/>
      <c r="E33" s="1211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1"/>
      <c r="AA33" s="1199"/>
      <c r="AB33" s="1200"/>
      <c r="AC33" s="1200"/>
      <c r="AD33" s="1200"/>
      <c r="AE33" s="1201"/>
      <c r="AF33" s="1200">
        <v>550</v>
      </c>
      <c r="AG33" s="1200">
        <v>600</v>
      </c>
      <c r="AH33" s="1200">
        <v>640</v>
      </c>
      <c r="AI33" s="1200">
        <v>670</v>
      </c>
      <c r="AJ33" s="1200">
        <v>690</v>
      </c>
      <c r="AK33" s="1169"/>
      <c r="AL33" s="1169"/>
      <c r="AM33" s="1169"/>
      <c r="AN33" s="1169"/>
      <c r="AO33" s="1169"/>
      <c r="AP33" s="1169"/>
      <c r="AQ33" s="1169"/>
      <c r="AR33" s="1169"/>
      <c r="AS33" s="1169"/>
      <c r="AT33" s="1169"/>
      <c r="AU33" s="1169"/>
      <c r="AV33" s="1169"/>
      <c r="AW33" s="1169"/>
      <c r="AX33" s="1169"/>
      <c r="AY33" s="1169"/>
      <c r="AZ33" s="1169"/>
      <c r="BA33" s="1169"/>
      <c r="BB33" s="1169"/>
      <c r="BC33" s="1169"/>
      <c r="BD33" s="1169"/>
      <c r="BE33" s="1169"/>
      <c r="BF33" s="1169"/>
      <c r="BG33" s="1169"/>
      <c r="BH33" s="1169"/>
      <c r="BI33" s="1169"/>
      <c r="BJ33" s="1169"/>
      <c r="BK33" s="1169"/>
      <c r="BL33" s="1169"/>
    </row>
    <row r="34" spans="1:64" x14ac:dyDescent="0.2">
      <c r="A34" s="1163"/>
      <c r="B34" s="1234"/>
      <c r="C34" s="1250"/>
      <c r="D34" s="1204"/>
      <c r="E34" s="1206"/>
      <c r="F34" s="1198"/>
      <c r="G34" s="1236"/>
      <c r="H34" s="1188"/>
      <c r="I34" s="1236"/>
      <c r="J34" s="1188"/>
      <c r="K34" s="1237"/>
      <c r="L34" s="1198"/>
      <c r="M34" s="1236"/>
      <c r="N34" s="1188"/>
      <c r="O34" s="1189"/>
      <c r="P34" s="1198"/>
      <c r="Q34" s="1237"/>
      <c r="R34" s="1204"/>
      <c r="S34" s="1206"/>
      <c r="T34" s="1236"/>
      <c r="U34" s="1236"/>
      <c r="V34" s="1204"/>
      <c r="W34" s="1208"/>
      <c r="X34" s="1204"/>
      <c r="Y34" s="1208"/>
      <c r="Z34" s="1172">
        <f>COUNT(D34:Y34)</f>
        <v>0</v>
      </c>
      <c r="AA34" s="1199" t="str">
        <f t="shared" ref="AA34:AA41" si="0">IF(Z34&lt;3," ",((LARGE(D34:Y34,1)+LARGE(D34:Y34,2)+LARGE(D34:Y34,3))/3))</f>
        <v xml:space="preserve"> </v>
      </c>
      <c r="AB34" s="1192">
        <f>COUNTIF(D34:Y34,"(1)")</f>
        <v>0</v>
      </c>
      <c r="AC34" s="1193">
        <f>COUNTIF(D34:Y34,"(2)")</f>
        <v>0</v>
      </c>
      <c r="AD34" s="1193">
        <f>COUNTIF(D34:Y34,"(3)")</f>
        <v>0</v>
      </c>
      <c r="AE34" s="1183">
        <f>SUM(AB34:AD34)</f>
        <v>0</v>
      </c>
      <c r="AF34" s="1251" t="e">
        <f>IF((LARGE($D34:$Y34,1))&gt;=550,"16"," ")</f>
        <v>#NUM!</v>
      </c>
      <c r="AG34" s="1193" t="e">
        <f>IF((LARGE($D34:$Y34,1))&gt;=600,"16"," ")</f>
        <v>#NUM!</v>
      </c>
      <c r="AH34" s="1193" t="e">
        <f>IF((LARGE($D34:$Y34,1))&gt;=640,"16"," ")</f>
        <v>#NUM!</v>
      </c>
      <c r="AI34" s="1193" t="e">
        <f>IF((LARGE($D34:$Y34,1))&gt;=670,"16"," ")</f>
        <v>#NUM!</v>
      </c>
      <c r="AJ34" s="1193" t="e">
        <f>IF((LARGE($D34:$Y34,1))&gt;=690,"16"," ")</f>
        <v>#NUM!</v>
      </c>
      <c r="AK34" s="1169"/>
      <c r="AL34" s="1169"/>
      <c r="AM34" s="1169"/>
      <c r="AN34" s="1169"/>
      <c r="AO34" s="1169"/>
      <c r="AP34" s="1169"/>
      <c r="AQ34" s="1169"/>
      <c r="AR34" s="1169"/>
      <c r="AS34" s="1169"/>
      <c r="AT34" s="1169"/>
      <c r="AU34" s="1169"/>
      <c r="AV34" s="1169"/>
      <c r="AW34" s="1169"/>
      <c r="AX34" s="1169"/>
      <c r="AY34" s="1169"/>
      <c r="AZ34" s="1169"/>
      <c r="BA34" s="1169"/>
      <c r="BB34" s="1169"/>
      <c r="BC34" s="1169"/>
      <c r="BD34" s="1169"/>
      <c r="BE34" s="1169"/>
      <c r="BF34" s="1169"/>
      <c r="BG34" s="1169"/>
      <c r="BH34" s="1169"/>
      <c r="BI34" s="1169"/>
      <c r="BJ34" s="1169"/>
      <c r="BK34" s="1169"/>
      <c r="BL34" s="1169"/>
    </row>
    <row r="35" spans="1:64" x14ac:dyDescent="0.2">
      <c r="A35" s="1163"/>
      <c r="C35" s="1169"/>
      <c r="D35" s="1239"/>
      <c r="E35" s="1239"/>
      <c r="F35" s="1239"/>
      <c r="G35" s="1239"/>
      <c r="H35" s="1239"/>
      <c r="I35" s="1239"/>
      <c r="J35" s="1239"/>
      <c r="K35" s="1239"/>
      <c r="L35" s="1211"/>
      <c r="M35" s="1211"/>
      <c r="N35" s="1239"/>
      <c r="O35" s="1239"/>
      <c r="P35" s="1239"/>
      <c r="Q35" s="1239"/>
      <c r="R35" s="1239"/>
      <c r="S35" s="1239"/>
      <c r="T35" s="1239"/>
      <c r="U35" s="1239"/>
      <c r="V35" s="1239"/>
      <c r="W35" s="1239"/>
      <c r="X35" s="1239"/>
      <c r="Y35" s="1239"/>
      <c r="Z35" s="1172"/>
      <c r="AA35" s="1199" t="str">
        <f t="shared" si="0"/>
        <v xml:space="preserve"> </v>
      </c>
      <c r="AB35" s="1191"/>
      <c r="AC35" s="1191"/>
      <c r="AD35" s="1191"/>
      <c r="AE35" s="1243"/>
      <c r="AF35" s="1191"/>
      <c r="AG35" s="1191"/>
      <c r="AH35" s="1191"/>
      <c r="AI35" s="1191"/>
      <c r="AJ35" s="1191"/>
      <c r="AK35" s="1169"/>
      <c r="AL35" s="1169"/>
      <c r="AM35" s="1169"/>
      <c r="AN35" s="1169"/>
      <c r="AO35" s="1169"/>
      <c r="AP35" s="1169"/>
      <c r="AQ35" s="1169"/>
      <c r="AR35" s="1169"/>
      <c r="AS35" s="1169"/>
      <c r="AT35" s="1169"/>
      <c r="AU35" s="1169"/>
      <c r="AV35" s="1169"/>
      <c r="AW35" s="1169"/>
      <c r="AX35" s="1169"/>
      <c r="AY35" s="1169"/>
      <c r="AZ35" s="1169"/>
      <c r="BA35" s="1169"/>
      <c r="BB35" s="1169"/>
      <c r="BC35" s="1169"/>
      <c r="BD35" s="1169"/>
      <c r="BE35" s="1169"/>
      <c r="BF35" s="1169"/>
      <c r="BG35" s="1169"/>
      <c r="BH35" s="1169"/>
      <c r="BI35" s="1169"/>
      <c r="BJ35" s="1169"/>
      <c r="BK35" s="1169"/>
      <c r="BL35" s="1169"/>
    </row>
    <row r="36" spans="1:64" x14ac:dyDescent="0.2">
      <c r="A36" s="1163"/>
      <c r="B36" s="1196"/>
      <c r="C36" s="1197" t="s">
        <v>49</v>
      </c>
      <c r="D36" s="1198"/>
      <c r="E36" s="1198"/>
      <c r="F36" s="1198"/>
      <c r="G36" s="1198"/>
      <c r="H36" s="1198"/>
      <c r="I36" s="1198"/>
      <c r="J36" s="1198"/>
      <c r="K36" s="1198"/>
      <c r="L36" s="1198"/>
      <c r="M36" s="1198"/>
      <c r="N36" s="1198"/>
      <c r="O36" s="1198"/>
      <c r="P36" s="1198"/>
      <c r="Q36" s="1198"/>
      <c r="R36" s="1198"/>
      <c r="S36" s="1198"/>
      <c r="T36" s="1198"/>
      <c r="U36" s="1198"/>
      <c r="V36" s="1198"/>
      <c r="W36" s="1198"/>
      <c r="X36" s="1198"/>
      <c r="Y36" s="1198"/>
      <c r="Z36" s="1172"/>
      <c r="AA36" s="1199" t="str">
        <f t="shared" si="0"/>
        <v xml:space="preserve"> </v>
      </c>
      <c r="AB36" s="1200"/>
      <c r="AC36" s="1200"/>
      <c r="AD36" s="1200"/>
      <c r="AE36" s="1201"/>
      <c r="AF36" s="1200">
        <v>500</v>
      </c>
      <c r="AG36" s="1200">
        <v>550</v>
      </c>
      <c r="AH36" s="1200">
        <v>600</v>
      </c>
      <c r="AI36" s="1200">
        <v>640</v>
      </c>
      <c r="AJ36" s="1200">
        <v>670</v>
      </c>
      <c r="AK36" s="1169"/>
      <c r="AL36" s="1169"/>
      <c r="AM36" s="1169"/>
      <c r="AN36" s="1169"/>
      <c r="AO36" s="1169"/>
      <c r="AP36" s="1169"/>
      <c r="AQ36" s="1169"/>
      <c r="AR36" s="1169"/>
      <c r="AS36" s="1169"/>
      <c r="AT36" s="1169"/>
      <c r="AU36" s="1169"/>
      <c r="AV36" s="1169"/>
      <c r="AW36" s="1169"/>
      <c r="AX36" s="1169"/>
      <c r="AY36" s="1169"/>
      <c r="AZ36" s="1169"/>
      <c r="BA36" s="1169"/>
      <c r="BB36" s="1169"/>
      <c r="BC36" s="1169"/>
      <c r="BD36" s="1169"/>
      <c r="BE36" s="1169"/>
      <c r="BF36" s="1169"/>
      <c r="BG36" s="1169"/>
      <c r="BH36" s="1169"/>
      <c r="BI36" s="1169"/>
      <c r="BJ36" s="1169"/>
      <c r="BK36" s="1169"/>
      <c r="BL36" s="1169"/>
    </row>
    <row r="37" spans="1:64" x14ac:dyDescent="0.2">
      <c r="A37" s="1163"/>
      <c r="B37" s="1220"/>
      <c r="C37" s="1252"/>
      <c r="D37" s="1225"/>
      <c r="E37" s="1224"/>
      <c r="F37" s="1222"/>
      <c r="G37" s="1226"/>
      <c r="H37" s="1225"/>
      <c r="I37" s="1224"/>
      <c r="J37" s="1222"/>
      <c r="K37" s="1226"/>
      <c r="L37" s="1225"/>
      <c r="M37" s="1225"/>
      <c r="N37" s="1222"/>
      <c r="O37" s="1226"/>
      <c r="P37" s="1225"/>
      <c r="Q37" s="1225"/>
      <c r="R37" s="1222"/>
      <c r="S37" s="1226"/>
      <c r="T37" s="1225"/>
      <c r="U37" s="1225"/>
      <c r="V37" s="1222"/>
      <c r="W37" s="1226"/>
      <c r="X37" s="1225"/>
      <c r="Y37" s="1226"/>
      <c r="Z37" s="1172">
        <f>COUNT(D37:Y37)</f>
        <v>0</v>
      </c>
      <c r="AA37" s="1199" t="str">
        <f t="shared" si="0"/>
        <v xml:space="preserve"> </v>
      </c>
      <c r="AB37" s="1192">
        <f>COUNTIF(D37:Y37,"(1)")</f>
        <v>0</v>
      </c>
      <c r="AC37" s="1193">
        <f>COUNTIF(D37:Y37,"(2)")</f>
        <v>0</v>
      </c>
      <c r="AD37" s="1193">
        <f>COUNTIF(D37:Y37,"(3)")</f>
        <v>0</v>
      </c>
      <c r="AE37" s="1183">
        <f>SUM(AB37:AD37)</f>
        <v>0</v>
      </c>
      <c r="AF37" s="1251" t="e">
        <f>IF((LARGE($D37:$Y37,1))&gt;=500,"16"," ")</f>
        <v>#NUM!</v>
      </c>
      <c r="AG37" s="1251" t="e">
        <f>IF((LARGE($D37:$Y37,1))&gt;=550,"16"," ")</f>
        <v>#NUM!</v>
      </c>
      <c r="AH37" s="1251" t="e">
        <f>IF((LARGE($D37:$Y37,1))&gt;=600,"16"," ")</f>
        <v>#NUM!</v>
      </c>
      <c r="AI37" s="1193" t="e">
        <f>IF((LARGE($D37:$Y37,1))&gt;=640,"16"," ")</f>
        <v>#NUM!</v>
      </c>
      <c r="AJ37" s="1193" t="e">
        <f>IF((LARGE($D37:$Y37,1))&gt;=670,"16"," ")</f>
        <v>#NUM!</v>
      </c>
      <c r="AK37" s="1169"/>
      <c r="AL37" s="1169"/>
      <c r="AM37" s="1169"/>
      <c r="AN37" s="1169"/>
      <c r="AO37" s="1169"/>
      <c r="AP37" s="1169"/>
      <c r="AQ37" s="1169"/>
      <c r="AR37" s="1169"/>
      <c r="AS37" s="1169"/>
      <c r="AT37" s="1169"/>
      <c r="AU37" s="1169"/>
      <c r="AV37" s="1169"/>
      <c r="AW37" s="1169"/>
      <c r="AX37" s="1169"/>
      <c r="AY37" s="1169"/>
      <c r="AZ37" s="1169"/>
      <c r="BA37" s="1169"/>
      <c r="BB37" s="1169"/>
      <c r="BC37" s="1169"/>
      <c r="BD37" s="1169"/>
      <c r="BE37" s="1169"/>
      <c r="BF37" s="1169"/>
      <c r="BG37" s="1169"/>
      <c r="BH37" s="1169"/>
      <c r="BI37" s="1169"/>
      <c r="BJ37" s="1169"/>
      <c r="BK37" s="1169"/>
      <c r="BL37" s="1169"/>
    </row>
    <row r="38" spans="1:64" x14ac:dyDescent="0.2">
      <c r="A38" s="1163"/>
      <c r="B38" s="1229"/>
      <c r="C38" s="1253"/>
      <c r="D38" s="1211"/>
      <c r="E38" s="1212"/>
      <c r="F38" s="1231"/>
      <c r="G38" s="1233"/>
      <c r="H38" s="1211"/>
      <c r="I38" s="1212"/>
      <c r="J38" s="1231"/>
      <c r="K38" s="1233"/>
      <c r="L38" s="1211"/>
      <c r="M38" s="1212"/>
      <c r="N38" s="1231"/>
      <c r="O38" s="1233"/>
      <c r="P38" s="1211"/>
      <c r="Q38" s="1212"/>
      <c r="R38" s="1231"/>
      <c r="S38" s="1233"/>
      <c r="T38" s="1212"/>
      <c r="U38" s="1212"/>
      <c r="V38" s="1231"/>
      <c r="W38" s="1233"/>
      <c r="X38" s="1211"/>
      <c r="Y38" s="1232"/>
      <c r="Z38" s="1172">
        <f>COUNT(D38:Y38)</f>
        <v>0</v>
      </c>
      <c r="AA38" s="1199" t="str">
        <f t="shared" si="0"/>
        <v xml:space="preserve"> </v>
      </c>
      <c r="AB38" s="1192">
        <f>COUNTIF(D38:Y38,"(1)")</f>
        <v>0</v>
      </c>
      <c r="AC38" s="1193">
        <f>COUNTIF(D38:Y38,"(2)")</f>
        <v>0</v>
      </c>
      <c r="AD38" s="1193">
        <f>COUNTIF(D38:Y38,"(3)")</f>
        <v>0</v>
      </c>
      <c r="AE38" s="1183">
        <f>SUM(AB38:AD38)</f>
        <v>0</v>
      </c>
      <c r="AF38" s="1251" t="e">
        <f>IF((LARGE($D38:$Y38,1))&gt;=500,"16"," ")</f>
        <v>#NUM!</v>
      </c>
      <c r="AG38" s="1251" t="e">
        <f>IF((LARGE($D38:$Y38,1))&gt;=550,"16"," ")</f>
        <v>#NUM!</v>
      </c>
      <c r="AH38" s="1251" t="e">
        <f>IF((LARGE($D38:$Y38,1))&gt;=600,"16"," ")</f>
        <v>#NUM!</v>
      </c>
      <c r="AI38" s="1193" t="e">
        <f>IF((LARGE($D38:$Y38,1))&gt;=640,"16"," ")</f>
        <v>#NUM!</v>
      </c>
      <c r="AJ38" s="1193" t="e">
        <f>IF((LARGE($D38:$Y38,1))&gt;=670,"16"," ")</f>
        <v>#NUM!</v>
      </c>
      <c r="AK38" s="1169"/>
      <c r="AL38" s="1169"/>
      <c r="AM38" s="1169"/>
      <c r="AN38" s="1169"/>
      <c r="AO38" s="1169"/>
      <c r="AP38" s="1169"/>
      <c r="AQ38" s="1169"/>
      <c r="AR38" s="1169"/>
      <c r="AS38" s="1169"/>
      <c r="AT38" s="1169"/>
      <c r="AU38" s="1169"/>
      <c r="AV38" s="1169"/>
      <c r="AW38" s="1169"/>
      <c r="AX38" s="1169"/>
      <c r="AY38" s="1169"/>
      <c r="AZ38" s="1169"/>
      <c r="BA38" s="1169"/>
      <c r="BB38" s="1169"/>
      <c r="BC38" s="1169"/>
      <c r="BD38" s="1169"/>
      <c r="BE38" s="1169"/>
      <c r="BF38" s="1169"/>
      <c r="BG38" s="1169"/>
      <c r="BH38" s="1169"/>
      <c r="BI38" s="1169"/>
      <c r="BJ38" s="1169"/>
      <c r="BK38" s="1169"/>
      <c r="BL38" s="1169"/>
    </row>
    <row r="39" spans="1:64" x14ac:dyDescent="0.2">
      <c r="A39" s="1163"/>
      <c r="B39" s="1234"/>
      <c r="C39" s="1250"/>
      <c r="D39" s="1198"/>
      <c r="E39" s="1236"/>
      <c r="F39" s="1188"/>
      <c r="G39" s="1237"/>
      <c r="H39" s="1198"/>
      <c r="I39" s="1236"/>
      <c r="J39" s="1188"/>
      <c r="K39" s="1237"/>
      <c r="L39" s="1198"/>
      <c r="M39" s="1236"/>
      <c r="N39" s="1188"/>
      <c r="O39" s="1237"/>
      <c r="P39" s="1198"/>
      <c r="Q39" s="1198"/>
      <c r="R39" s="1188"/>
      <c r="S39" s="1237"/>
      <c r="T39" s="1236"/>
      <c r="U39" s="1236"/>
      <c r="V39" s="1188"/>
      <c r="W39" s="1237"/>
      <c r="X39" s="1198"/>
      <c r="Y39" s="1189"/>
      <c r="Z39" s="1172">
        <f>COUNT(D39:Y39)</f>
        <v>0</v>
      </c>
      <c r="AA39" s="1199" t="str">
        <f t="shared" si="0"/>
        <v xml:space="preserve"> </v>
      </c>
      <c r="AB39" s="1192">
        <f>COUNTIF(D39:Y39,"(1)")</f>
        <v>0</v>
      </c>
      <c r="AC39" s="1193">
        <f>COUNTIF(D39:Y39,"(2)")</f>
        <v>0</v>
      </c>
      <c r="AD39" s="1193">
        <f>COUNTIF(D39:Y39,"(3)")</f>
        <v>0</v>
      </c>
      <c r="AE39" s="1183">
        <f>SUM(AB39:AD39)</f>
        <v>0</v>
      </c>
      <c r="AF39" s="1251" t="e">
        <f>IF((LARGE($D39:$Y39,1))&gt;=500,"16"," ")</f>
        <v>#NUM!</v>
      </c>
      <c r="AG39" s="1251" t="e">
        <f>IF((LARGE($D39:$Y39,1))&gt;=550,"16"," ")</f>
        <v>#NUM!</v>
      </c>
      <c r="AH39" s="1251" t="e">
        <f>IF((LARGE($D39:$Y39,1))&gt;=600,"16"," ")</f>
        <v>#NUM!</v>
      </c>
      <c r="AI39" s="1193" t="e">
        <f>IF((LARGE($D39:$Y39,1))&gt;=640,"16"," ")</f>
        <v>#NUM!</v>
      </c>
      <c r="AJ39" s="1193" t="e">
        <f>IF((LARGE($D39:$Y39,1))&gt;=670,"16"," ")</f>
        <v>#NUM!</v>
      </c>
      <c r="AK39" s="1169"/>
      <c r="AL39" s="1169"/>
      <c r="AM39" s="1169"/>
      <c r="AN39" s="1169"/>
      <c r="AO39" s="1169"/>
      <c r="AP39" s="1169"/>
      <c r="AQ39" s="1169"/>
      <c r="AR39" s="1169"/>
      <c r="AS39" s="1169"/>
      <c r="AT39" s="1169"/>
      <c r="AU39" s="1169"/>
      <c r="AV39" s="1169"/>
      <c r="AW39" s="1169"/>
      <c r="AX39" s="1169"/>
      <c r="AY39" s="1169"/>
      <c r="AZ39" s="1169"/>
      <c r="BA39" s="1169"/>
      <c r="BB39" s="1169"/>
      <c r="BC39" s="1169"/>
      <c r="BD39" s="1169"/>
      <c r="BE39" s="1169"/>
      <c r="BF39" s="1169"/>
      <c r="BG39" s="1169"/>
      <c r="BH39" s="1169"/>
      <c r="BI39" s="1169"/>
      <c r="BJ39" s="1169"/>
      <c r="BK39" s="1169"/>
      <c r="BL39" s="1169"/>
    </row>
    <row r="40" spans="1:64" x14ac:dyDescent="0.2">
      <c r="A40" s="1163"/>
      <c r="B40" s="1164"/>
      <c r="C40" s="1163"/>
      <c r="D40" s="1239"/>
      <c r="E40" s="1239"/>
      <c r="F40" s="1239"/>
      <c r="G40" s="1239"/>
      <c r="H40" s="1239"/>
      <c r="I40" s="1239"/>
      <c r="J40" s="1239"/>
      <c r="K40" s="1239"/>
      <c r="L40" s="1239"/>
      <c r="M40" s="1239"/>
      <c r="N40" s="1239"/>
      <c r="O40" s="1239"/>
      <c r="P40" s="1239"/>
      <c r="Q40" s="1239"/>
      <c r="R40" s="1239"/>
      <c r="S40" s="1239"/>
      <c r="T40" s="1239"/>
      <c r="U40" s="1239"/>
      <c r="V40" s="1239"/>
      <c r="W40" s="1239"/>
      <c r="X40" s="1239"/>
      <c r="Y40" s="1239"/>
      <c r="Z40" s="1172"/>
      <c r="AA40" s="1199" t="str">
        <f t="shared" si="0"/>
        <v xml:space="preserve"> </v>
      </c>
      <c r="AB40" s="1191"/>
      <c r="AC40" s="1191"/>
      <c r="AD40" s="1191"/>
      <c r="AE40" s="1243"/>
      <c r="AF40" s="1191"/>
      <c r="AG40" s="1191"/>
      <c r="AH40" s="1191"/>
      <c r="AI40" s="1191"/>
      <c r="AJ40" s="1191"/>
      <c r="AK40" s="1169"/>
      <c r="AL40" s="1169"/>
      <c r="AM40" s="1169"/>
      <c r="AN40" s="1169"/>
      <c r="AO40" s="1169"/>
      <c r="AP40" s="1169"/>
      <c r="AQ40" s="1169"/>
      <c r="AR40" s="1169"/>
      <c r="AS40" s="1169"/>
      <c r="AT40" s="1169"/>
      <c r="AU40" s="1169"/>
      <c r="AV40" s="1169"/>
      <c r="AW40" s="1169"/>
      <c r="AX40" s="1169"/>
      <c r="AY40" s="1169"/>
      <c r="AZ40" s="1169"/>
      <c r="BA40" s="1169"/>
      <c r="BB40" s="1169"/>
      <c r="BC40" s="1169"/>
      <c r="BD40" s="1169"/>
      <c r="BE40" s="1169"/>
      <c r="BF40" s="1169"/>
      <c r="BG40" s="1169"/>
      <c r="BH40" s="1169"/>
      <c r="BI40" s="1169"/>
      <c r="BJ40" s="1169"/>
      <c r="BK40" s="1169"/>
      <c r="BL40" s="1169"/>
    </row>
    <row r="41" spans="1:64" x14ac:dyDescent="0.2">
      <c r="A41" s="1163"/>
      <c r="B41" s="1196"/>
      <c r="C41" s="1197" t="s">
        <v>38</v>
      </c>
      <c r="D41" s="1198"/>
      <c r="E41" s="1198"/>
      <c r="F41" s="1198"/>
      <c r="G41" s="1198"/>
      <c r="H41" s="1198"/>
      <c r="I41" s="1198"/>
      <c r="J41" s="1198"/>
      <c r="K41" s="1198"/>
      <c r="L41" s="1198"/>
      <c r="M41" s="1198"/>
      <c r="N41" s="1198"/>
      <c r="O41" s="1198"/>
      <c r="P41" s="1198"/>
      <c r="Q41" s="1198"/>
      <c r="R41" s="1198"/>
      <c r="S41" s="1198"/>
      <c r="T41" s="1198"/>
      <c r="U41" s="1198"/>
      <c r="V41" s="1198"/>
      <c r="W41" s="1198"/>
      <c r="X41" s="1198"/>
      <c r="Y41" s="1198"/>
      <c r="Z41" s="1172"/>
      <c r="AA41" s="1199" t="str">
        <f t="shared" si="0"/>
        <v xml:space="preserve"> </v>
      </c>
      <c r="AB41" s="1200"/>
      <c r="AC41" s="1200"/>
      <c r="AD41" s="1200"/>
      <c r="AE41" s="1201"/>
      <c r="AF41" s="1200">
        <v>500</v>
      </c>
      <c r="AG41" s="1200">
        <v>550</v>
      </c>
      <c r="AH41" s="1200">
        <v>600</v>
      </c>
      <c r="AI41" s="1200">
        <v>640</v>
      </c>
      <c r="AJ41" s="1200">
        <v>670</v>
      </c>
      <c r="AK41" s="1169"/>
      <c r="AL41" s="1169"/>
      <c r="AM41" s="1169"/>
      <c r="AN41" s="1169"/>
      <c r="AO41" s="1169"/>
      <c r="AP41" s="1169"/>
      <c r="AQ41" s="1169"/>
      <c r="AR41" s="1169"/>
      <c r="AS41" s="1169"/>
      <c r="AT41" s="1169"/>
      <c r="AU41" s="1169"/>
      <c r="AV41" s="1169"/>
      <c r="AW41" s="1169"/>
      <c r="AX41" s="1169"/>
      <c r="AY41" s="1169"/>
      <c r="AZ41" s="1169"/>
      <c r="BA41" s="1169"/>
      <c r="BB41" s="1169"/>
      <c r="BC41" s="1169"/>
      <c r="BD41" s="1169"/>
      <c r="BE41" s="1169"/>
      <c r="BF41" s="1169"/>
      <c r="BG41" s="1169"/>
      <c r="BH41" s="1169"/>
      <c r="BI41" s="1169"/>
      <c r="BJ41" s="1169"/>
      <c r="BK41" s="1169"/>
      <c r="BL41" s="1169"/>
    </row>
    <row r="42" spans="1:64" x14ac:dyDescent="0.2">
      <c r="A42" s="1163"/>
      <c r="B42" s="1220"/>
      <c r="C42" s="1254" t="s">
        <v>253</v>
      </c>
      <c r="D42" s="1222"/>
      <c r="E42" s="1224"/>
      <c r="F42" s="1222"/>
      <c r="G42" s="1223"/>
      <c r="H42" s="1225"/>
      <c r="I42" s="1225"/>
      <c r="J42" s="1222"/>
      <c r="K42" s="1223"/>
      <c r="L42" s="1225"/>
      <c r="M42" s="1224"/>
      <c r="N42" s="1222"/>
      <c r="O42" s="1223"/>
      <c r="P42" s="1225"/>
      <c r="Q42" s="1224"/>
      <c r="R42" s="1222"/>
      <c r="S42" s="1226"/>
      <c r="T42" s="1225"/>
      <c r="U42" s="1225"/>
      <c r="V42" s="1222"/>
      <c r="W42" s="1226"/>
      <c r="X42" s="1225"/>
      <c r="Y42" s="1226"/>
      <c r="Z42" s="1172">
        <f>COUNT(D42:Y42)</f>
        <v>0</v>
      </c>
      <c r="AA42" s="1199"/>
      <c r="AB42" s="1192">
        <f t="shared" ref="AB42:AB47" si="1">COUNTIF(D42:Y42,"(1)")</f>
        <v>0</v>
      </c>
      <c r="AC42" s="1193">
        <f t="shared" ref="AC42:AC47" si="2">COUNTIF(D42:Y42,"(2)")</f>
        <v>0</v>
      </c>
      <c r="AD42" s="1193">
        <f t="shared" ref="AD42:AD47" si="3">COUNTIF(D42:Y42,"(3)")</f>
        <v>0</v>
      </c>
      <c r="AE42" s="1183">
        <f t="shared" ref="AE42:AE47" si="4">SUM(AB42:AD42)</f>
        <v>0</v>
      </c>
      <c r="AF42" s="1255">
        <v>12</v>
      </c>
      <c r="AG42" s="1255">
        <v>12</v>
      </c>
      <c r="AH42" s="1255">
        <v>12</v>
      </c>
      <c r="AI42" s="1193" t="e">
        <f t="shared" ref="AI42:AI47" si="5">IF((LARGE($D42:$Y42,1))&gt;=640,"16"," ")</f>
        <v>#NUM!</v>
      </c>
      <c r="AJ42" s="1193" t="e">
        <f t="shared" ref="AJ42:AJ47" si="6">IF((LARGE($D42:$Y42,1))&gt;=670,"16"," ")</f>
        <v>#NUM!</v>
      </c>
      <c r="AK42" s="1169"/>
      <c r="AL42" s="1169"/>
      <c r="AM42" s="1169"/>
      <c r="AN42" s="1169"/>
      <c r="AO42" s="1169"/>
      <c r="AP42" s="1169"/>
      <c r="AQ42" s="1169"/>
      <c r="AR42" s="1169"/>
      <c r="AS42" s="1169"/>
      <c r="AT42" s="1169"/>
      <c r="AU42" s="1169"/>
      <c r="AV42" s="1169"/>
      <c r="AW42" s="1169"/>
      <c r="AX42" s="1169"/>
      <c r="AY42" s="1169"/>
      <c r="AZ42" s="1169"/>
      <c r="BA42" s="1169"/>
      <c r="BB42" s="1169"/>
      <c r="BC42" s="1169"/>
      <c r="BD42" s="1169"/>
      <c r="BE42" s="1169"/>
      <c r="BF42" s="1169"/>
      <c r="BG42" s="1169"/>
      <c r="BH42" s="1169"/>
      <c r="BI42" s="1169"/>
      <c r="BJ42" s="1169"/>
      <c r="BK42" s="1169"/>
      <c r="BL42" s="1169"/>
    </row>
    <row r="43" spans="1:64" x14ac:dyDescent="0.2">
      <c r="A43" s="1163"/>
      <c r="B43" s="1229">
        <v>1</v>
      </c>
      <c r="C43" s="1256" t="s">
        <v>436</v>
      </c>
      <c r="D43" s="1231"/>
      <c r="E43" s="1212"/>
      <c r="F43" s="1231"/>
      <c r="G43" s="1233"/>
      <c r="H43" s="1211"/>
      <c r="I43" s="1211"/>
      <c r="J43" s="1231"/>
      <c r="K43" s="1233"/>
      <c r="L43" s="1211"/>
      <c r="M43" s="1212"/>
      <c r="N43" s="1231">
        <v>600</v>
      </c>
      <c r="O43" s="1233" t="s">
        <v>365</v>
      </c>
      <c r="P43" s="1211"/>
      <c r="Q43" s="1212"/>
      <c r="R43" s="1231"/>
      <c r="S43" s="1232"/>
      <c r="T43" s="1211"/>
      <c r="U43" s="1211"/>
      <c r="V43" s="1231"/>
      <c r="W43" s="1232"/>
      <c r="X43" s="1211"/>
      <c r="Y43" s="1232"/>
      <c r="Z43" s="1172">
        <f>COUNT(D43:Y43)</f>
        <v>1</v>
      </c>
      <c r="AA43" s="1199"/>
      <c r="AB43" s="1192">
        <f t="shared" si="1"/>
        <v>0</v>
      </c>
      <c r="AC43" s="1193">
        <f t="shared" si="2"/>
        <v>0</v>
      </c>
      <c r="AD43" s="1193">
        <f t="shared" si="3"/>
        <v>0</v>
      </c>
      <c r="AE43" s="1183">
        <f t="shared" si="4"/>
        <v>0</v>
      </c>
      <c r="AF43" s="1257" t="str">
        <f>IF((LARGE($D43:$Y43,1))&gt;=500,"16"," ")</f>
        <v>16</v>
      </c>
      <c r="AG43" s="1257" t="str">
        <f>IF((LARGE($D43:$Y43,1))&gt;=550,"16"," ")</f>
        <v>16</v>
      </c>
      <c r="AH43" s="1257" t="str">
        <f>IF((LARGE($D43:$Y43,1))&gt;=600,"16"," ")</f>
        <v>16</v>
      </c>
      <c r="AI43" s="1193" t="str">
        <f t="shared" si="5"/>
        <v xml:space="preserve"> </v>
      </c>
      <c r="AJ43" s="1193" t="str">
        <f t="shared" si="6"/>
        <v xml:space="preserve"> </v>
      </c>
      <c r="AK43" s="1169"/>
      <c r="AL43" s="1169"/>
      <c r="AM43" s="1169"/>
      <c r="AN43" s="1169"/>
      <c r="AO43" s="1169"/>
      <c r="AP43" s="1169"/>
      <c r="AQ43" s="1169"/>
      <c r="AR43" s="1169"/>
      <c r="AS43" s="1169"/>
      <c r="AT43" s="1169"/>
      <c r="AU43" s="1169"/>
      <c r="AV43" s="1169"/>
      <c r="AW43" s="1169"/>
      <c r="AX43" s="1169"/>
      <c r="AY43" s="1169"/>
      <c r="AZ43" s="1169"/>
      <c r="BA43" s="1169"/>
      <c r="BB43" s="1169"/>
      <c r="BC43" s="1169"/>
      <c r="BD43" s="1169"/>
      <c r="BE43" s="1169"/>
      <c r="BF43" s="1169"/>
      <c r="BG43" s="1169"/>
      <c r="BH43" s="1169"/>
      <c r="BI43" s="1169"/>
      <c r="BJ43" s="1169"/>
      <c r="BK43" s="1169"/>
      <c r="BL43" s="1169"/>
    </row>
    <row r="44" spans="1:64" x14ac:dyDescent="0.2">
      <c r="A44" s="1163"/>
      <c r="B44" s="1229"/>
      <c r="C44" s="1256" t="s">
        <v>347</v>
      </c>
      <c r="D44" s="1231"/>
      <c r="E44" s="1212"/>
      <c r="F44" s="1231"/>
      <c r="G44" s="1232"/>
      <c r="H44" s="1211"/>
      <c r="I44" s="1211"/>
      <c r="J44" s="1231"/>
      <c r="K44" s="1233"/>
      <c r="L44" s="1211"/>
      <c r="M44" s="1212"/>
      <c r="N44" s="1231"/>
      <c r="O44" s="1233"/>
      <c r="P44" s="1211"/>
      <c r="Q44" s="1211"/>
      <c r="R44" s="1231"/>
      <c r="S44" s="1232"/>
      <c r="T44" s="1211"/>
      <c r="U44" s="1212"/>
      <c r="V44" s="1231"/>
      <c r="W44" s="1232"/>
      <c r="X44" s="1211"/>
      <c r="Y44" s="1232"/>
      <c r="Z44" s="1172">
        <f t="shared" ref="Z44:Z45" si="7">COUNT(D44:Y44)</f>
        <v>0</v>
      </c>
      <c r="AA44" s="1199"/>
      <c r="AB44" s="1192">
        <f t="shared" si="1"/>
        <v>0</v>
      </c>
      <c r="AC44" s="1193">
        <f t="shared" si="2"/>
        <v>0</v>
      </c>
      <c r="AD44" s="1193">
        <f t="shared" si="3"/>
        <v>0</v>
      </c>
      <c r="AE44" s="1183">
        <f t="shared" si="4"/>
        <v>0</v>
      </c>
      <c r="AF44" s="1255">
        <v>15</v>
      </c>
      <c r="AG44" s="1255" t="e">
        <f>IF((LARGE($D44:$Y44,1))&gt;=550,"16"," ")</f>
        <v>#NUM!</v>
      </c>
      <c r="AH44" s="1251" t="e">
        <f>IF((LARGE($D44:$Y44,1))&gt;=600,"16"," ")</f>
        <v>#NUM!</v>
      </c>
      <c r="AI44" s="1193" t="e">
        <f t="shared" si="5"/>
        <v>#NUM!</v>
      </c>
      <c r="AJ44" s="1193" t="e">
        <f t="shared" si="6"/>
        <v>#NUM!</v>
      </c>
      <c r="AK44" s="1169"/>
      <c r="AL44" s="1169"/>
      <c r="AM44" s="1169"/>
      <c r="AN44" s="1169"/>
      <c r="AO44" s="1169"/>
      <c r="AP44" s="1169"/>
      <c r="AQ44" s="1169"/>
      <c r="AR44" s="1169"/>
      <c r="AS44" s="1169"/>
      <c r="AT44" s="1169"/>
      <c r="AU44" s="1169"/>
      <c r="AV44" s="1169"/>
      <c r="AW44" s="1169"/>
      <c r="AX44" s="1169"/>
      <c r="AY44" s="1169"/>
      <c r="AZ44" s="1169"/>
      <c r="BA44" s="1169"/>
      <c r="BB44" s="1169"/>
      <c r="BC44" s="1169"/>
      <c r="BD44" s="1169"/>
      <c r="BE44" s="1169"/>
      <c r="BF44" s="1169"/>
      <c r="BG44" s="1169"/>
      <c r="BH44" s="1169"/>
      <c r="BI44" s="1169"/>
      <c r="BJ44" s="1169"/>
      <c r="BK44" s="1169"/>
      <c r="BL44" s="1169"/>
    </row>
    <row r="45" spans="1:64" x14ac:dyDescent="0.2">
      <c r="A45" s="1163"/>
      <c r="B45" s="1229">
        <v>2</v>
      </c>
      <c r="C45" s="1256" t="s">
        <v>311</v>
      </c>
      <c r="D45" s="1231"/>
      <c r="E45" s="1212"/>
      <c r="F45" s="1231"/>
      <c r="G45" s="1232"/>
      <c r="H45" s="1211">
        <v>506</v>
      </c>
      <c r="I45" s="1212" t="s">
        <v>362</v>
      </c>
      <c r="J45" s="1231"/>
      <c r="K45" s="1233"/>
      <c r="L45" s="1211"/>
      <c r="M45" s="1212"/>
      <c r="N45" s="1231">
        <v>523</v>
      </c>
      <c r="O45" s="1233" t="s">
        <v>437</v>
      </c>
      <c r="P45" s="1211"/>
      <c r="Q45" s="1211"/>
      <c r="R45" s="1231"/>
      <c r="S45" s="1232"/>
      <c r="T45" s="1211"/>
      <c r="U45" s="1212"/>
      <c r="V45" s="1231"/>
      <c r="W45" s="1232"/>
      <c r="X45" s="1211"/>
      <c r="Y45" s="1232"/>
      <c r="Z45" s="1172">
        <f t="shared" si="7"/>
        <v>2</v>
      </c>
      <c r="AA45" s="1199"/>
      <c r="AB45" s="1192">
        <f t="shared" si="1"/>
        <v>0</v>
      </c>
      <c r="AC45" s="1193">
        <f t="shared" si="2"/>
        <v>0</v>
      </c>
      <c r="AD45" s="1193">
        <f t="shared" si="3"/>
        <v>0</v>
      </c>
      <c r="AE45" s="1183">
        <f t="shared" si="4"/>
        <v>0</v>
      </c>
      <c r="AF45" s="1255">
        <v>14</v>
      </c>
      <c r="AG45" s="1255" t="str">
        <f>IF((LARGE($D45:$Y45,1))&gt;=550,"16"," ")</f>
        <v xml:space="preserve"> </v>
      </c>
      <c r="AH45" s="1251" t="str">
        <f>IF((LARGE($D45:$Y45,1))&gt;=600,"16"," ")</f>
        <v xml:space="preserve"> </v>
      </c>
      <c r="AI45" s="1193" t="str">
        <f t="shared" si="5"/>
        <v xml:space="preserve"> </v>
      </c>
      <c r="AJ45" s="1193" t="str">
        <f t="shared" si="6"/>
        <v xml:space="preserve"> </v>
      </c>
      <c r="AK45" s="1169"/>
      <c r="AL45" s="1169"/>
      <c r="AM45" s="1169"/>
      <c r="AN45" s="1169"/>
      <c r="AO45" s="1169"/>
      <c r="AP45" s="1169"/>
      <c r="AQ45" s="1169"/>
      <c r="AR45" s="1169"/>
      <c r="AS45" s="1169"/>
      <c r="AT45" s="1169"/>
      <c r="AU45" s="1169"/>
      <c r="AV45" s="1169"/>
      <c r="AW45" s="1169"/>
      <c r="AX45" s="1169"/>
      <c r="AY45" s="1169"/>
      <c r="AZ45" s="1169"/>
      <c r="BA45" s="1169"/>
      <c r="BB45" s="1169"/>
      <c r="BC45" s="1169"/>
      <c r="BD45" s="1169"/>
      <c r="BE45" s="1169"/>
      <c r="BF45" s="1169"/>
      <c r="BG45" s="1169"/>
      <c r="BH45" s="1169"/>
      <c r="BI45" s="1169"/>
      <c r="BJ45" s="1169"/>
      <c r="BK45" s="1169"/>
      <c r="BL45" s="1169"/>
    </row>
    <row r="46" spans="1:64" x14ac:dyDescent="0.2">
      <c r="A46" s="1163"/>
      <c r="B46" s="1229"/>
      <c r="C46" s="1258" t="s">
        <v>319</v>
      </c>
      <c r="D46" s="1231"/>
      <c r="E46" s="1212"/>
      <c r="F46" s="1231"/>
      <c r="G46" s="1233"/>
      <c r="H46" s="1211"/>
      <c r="I46" s="1212"/>
      <c r="J46" s="1231"/>
      <c r="K46" s="1233"/>
      <c r="L46" s="1211"/>
      <c r="M46" s="1212"/>
      <c r="N46" s="1231"/>
      <c r="O46" s="1233"/>
      <c r="P46" s="1211"/>
      <c r="Q46" s="1212"/>
      <c r="R46" s="1231"/>
      <c r="S46" s="1232"/>
      <c r="T46" s="1211"/>
      <c r="U46" s="1211"/>
      <c r="V46" s="1231"/>
      <c r="W46" s="1232"/>
      <c r="X46" s="1211"/>
      <c r="Y46" s="1232"/>
      <c r="Z46" s="1172">
        <f>COUNT(D46:Y46)</f>
        <v>0</v>
      </c>
      <c r="AA46" s="1199" t="str">
        <f>IF(Z46&lt;3," ",((LARGE(D46:Y46,1)+LARGE(D46:Y46,2)+LARGE(D46:Y46,3))/3))</f>
        <v xml:space="preserve"> </v>
      </c>
      <c r="AB46" s="1192">
        <f t="shared" si="1"/>
        <v>0</v>
      </c>
      <c r="AC46" s="1193">
        <f t="shared" si="2"/>
        <v>0</v>
      </c>
      <c r="AD46" s="1193">
        <f t="shared" si="3"/>
        <v>0</v>
      </c>
      <c r="AE46" s="1183">
        <f t="shared" si="4"/>
        <v>0</v>
      </c>
      <c r="AF46" s="1255" t="e">
        <f>IF((LARGE($D46:$Y46,1))&gt;=500,"16"," ")</f>
        <v>#NUM!</v>
      </c>
      <c r="AG46" s="1255" t="e">
        <f>IF((LARGE($D46:$Y46,1))&gt;=550,"16"," ")</f>
        <v>#NUM!</v>
      </c>
      <c r="AH46" s="1251" t="e">
        <f>IF((LARGE($D46:$Y46,1))&gt;=600,"16"," ")</f>
        <v>#NUM!</v>
      </c>
      <c r="AI46" s="1193" t="e">
        <f t="shared" si="5"/>
        <v>#NUM!</v>
      </c>
      <c r="AJ46" s="1193" t="e">
        <f t="shared" si="6"/>
        <v>#NUM!</v>
      </c>
      <c r="AK46" s="1169"/>
      <c r="AL46" s="1169"/>
      <c r="AM46" s="1169"/>
      <c r="AN46" s="1169"/>
      <c r="AO46" s="1169"/>
      <c r="AP46" s="1169"/>
      <c r="AQ46" s="1169"/>
      <c r="AR46" s="1169"/>
      <c r="AS46" s="1169"/>
      <c r="AT46" s="1169"/>
      <c r="AU46" s="1169"/>
      <c r="AV46" s="1169"/>
      <c r="AW46" s="1169"/>
      <c r="AX46" s="1169"/>
      <c r="AY46" s="1169"/>
      <c r="AZ46" s="1169"/>
      <c r="BA46" s="1169"/>
      <c r="BB46" s="1169"/>
      <c r="BC46" s="1169"/>
      <c r="BD46" s="1169"/>
      <c r="BE46" s="1169"/>
      <c r="BF46" s="1169"/>
      <c r="BG46" s="1169"/>
      <c r="BH46" s="1169"/>
      <c r="BI46" s="1169"/>
      <c r="BJ46" s="1169"/>
      <c r="BK46" s="1169"/>
      <c r="BL46" s="1169"/>
    </row>
    <row r="47" spans="1:64" x14ac:dyDescent="0.2">
      <c r="A47" s="1163"/>
      <c r="B47" s="1234">
        <v>3</v>
      </c>
      <c r="C47" s="1259" t="s">
        <v>294</v>
      </c>
      <c r="D47" s="1188">
        <v>570</v>
      </c>
      <c r="E47" s="1236" t="s">
        <v>365</v>
      </c>
      <c r="F47" s="1188"/>
      <c r="G47" s="1237"/>
      <c r="H47" s="1198">
        <v>568</v>
      </c>
      <c r="I47" s="1236" t="s">
        <v>369</v>
      </c>
      <c r="J47" s="1188"/>
      <c r="K47" s="1237"/>
      <c r="L47" s="1198"/>
      <c r="M47" s="1236"/>
      <c r="N47" s="1188">
        <v>544</v>
      </c>
      <c r="O47" s="1237" t="s">
        <v>405</v>
      </c>
      <c r="P47" s="1198"/>
      <c r="Q47" s="1236"/>
      <c r="R47" s="1188"/>
      <c r="S47" s="1189"/>
      <c r="T47" s="1198"/>
      <c r="U47" s="1198"/>
      <c r="V47" s="1188"/>
      <c r="W47" s="1189"/>
      <c r="X47" s="1198"/>
      <c r="Y47" s="1189"/>
      <c r="Z47" s="1172">
        <f>COUNT(D47:Y47)</f>
        <v>3</v>
      </c>
      <c r="AA47" s="1199">
        <f>IF(Z47&lt;3," ",((LARGE(D47:Y47,1)+LARGE(D47:Y47,2)+LARGE(D47:Y47,3))/3))</f>
        <v>560.66666666666663</v>
      </c>
      <c r="AB47" s="1192">
        <f t="shared" si="1"/>
        <v>0</v>
      </c>
      <c r="AC47" s="1193">
        <f t="shared" si="2"/>
        <v>0</v>
      </c>
      <c r="AD47" s="1193">
        <f t="shared" si="3"/>
        <v>0</v>
      </c>
      <c r="AE47" s="1183">
        <f t="shared" si="4"/>
        <v>0</v>
      </c>
      <c r="AF47" s="1255">
        <v>14</v>
      </c>
      <c r="AG47" s="1255">
        <v>14</v>
      </c>
      <c r="AH47" s="1251" t="str">
        <f>IF((LARGE($D47:$Y47,1))&gt;=600,"16"," ")</f>
        <v xml:space="preserve"> </v>
      </c>
      <c r="AI47" s="1193" t="str">
        <f t="shared" si="5"/>
        <v xml:space="preserve"> </v>
      </c>
      <c r="AJ47" s="1193" t="str">
        <f t="shared" si="6"/>
        <v xml:space="preserve"> </v>
      </c>
      <c r="AK47" s="1169"/>
      <c r="AL47" s="1169"/>
      <c r="AM47" s="1169"/>
      <c r="AN47" s="1169"/>
      <c r="AO47" s="1169"/>
      <c r="AP47" s="1169"/>
      <c r="AQ47" s="1169"/>
      <c r="AR47" s="1169"/>
      <c r="AS47" s="1169"/>
      <c r="AT47" s="1169"/>
      <c r="AU47" s="1169"/>
      <c r="AV47" s="1169"/>
      <c r="AW47" s="1169"/>
      <c r="AX47" s="1169"/>
      <c r="AY47" s="1169"/>
      <c r="AZ47" s="1169"/>
      <c r="BA47" s="1169"/>
      <c r="BB47" s="1169"/>
      <c r="BC47" s="1169"/>
      <c r="BD47" s="1169"/>
      <c r="BE47" s="1169"/>
      <c r="BF47" s="1169"/>
      <c r="BG47" s="1169"/>
      <c r="BH47" s="1169"/>
      <c r="BI47" s="1169"/>
      <c r="BJ47" s="1169"/>
      <c r="BK47" s="1169"/>
      <c r="BL47" s="1169"/>
    </row>
    <row r="48" spans="1:64" x14ac:dyDescent="0.2">
      <c r="A48" s="1163"/>
      <c r="B48" s="1260"/>
      <c r="C48" s="1261"/>
      <c r="D48" s="1225"/>
      <c r="E48" s="1225"/>
      <c r="F48" s="1225"/>
      <c r="G48" s="1225"/>
      <c r="H48" s="1225"/>
      <c r="I48" s="1225"/>
      <c r="J48" s="1225"/>
      <c r="K48" s="1225"/>
      <c r="L48" s="1225"/>
      <c r="M48" s="1225"/>
      <c r="N48" s="1225"/>
      <c r="O48" s="1225"/>
      <c r="P48" s="1225"/>
      <c r="Q48" s="1225"/>
      <c r="R48" s="1225"/>
      <c r="S48" s="1225"/>
      <c r="T48" s="1225"/>
      <c r="U48" s="1225"/>
      <c r="V48" s="1225"/>
      <c r="W48" s="1225"/>
      <c r="X48" s="1225"/>
      <c r="Y48" s="1225"/>
      <c r="Z48" s="1172"/>
      <c r="AA48" s="1199" t="str">
        <f>IF(Z48&lt;3," ",((LARGE(D48:Y48,1)+LARGE(D48:Y48,2)+LARGE(D48:Y48,3))/3))</f>
        <v xml:space="preserve"> </v>
      </c>
      <c r="AB48" s="1172"/>
      <c r="AC48" s="1172"/>
      <c r="AD48" s="1172"/>
      <c r="AE48" s="1243"/>
      <c r="AF48" s="1172"/>
      <c r="AG48" s="1172"/>
      <c r="AH48" s="1172"/>
      <c r="AI48" s="1172"/>
      <c r="AJ48" s="1172"/>
      <c r="AK48" s="1169"/>
      <c r="AL48" s="1169"/>
      <c r="AM48" s="1169"/>
      <c r="AN48" s="1169"/>
      <c r="AO48" s="1169"/>
      <c r="AP48" s="1169"/>
      <c r="AQ48" s="1169"/>
      <c r="AR48" s="1169"/>
      <c r="AS48" s="1169"/>
      <c r="AT48" s="1169"/>
      <c r="AU48" s="1169"/>
      <c r="AV48" s="1169"/>
      <c r="AW48" s="1169"/>
      <c r="AX48" s="1169"/>
      <c r="AY48" s="1169"/>
      <c r="AZ48" s="1169"/>
      <c r="BA48" s="1169"/>
      <c r="BB48" s="1169"/>
      <c r="BC48" s="1169"/>
      <c r="BD48" s="1169"/>
      <c r="BE48" s="1169"/>
      <c r="BF48" s="1169"/>
      <c r="BG48" s="1169"/>
      <c r="BH48" s="1169"/>
      <c r="BI48" s="1169"/>
      <c r="BJ48" s="1169"/>
      <c r="BK48" s="1169"/>
      <c r="BL48" s="1169"/>
    </row>
    <row r="49" spans="1:64" x14ac:dyDescent="0.2">
      <c r="A49" s="1163"/>
      <c r="B49" s="1196"/>
      <c r="C49" s="1197" t="s">
        <v>181</v>
      </c>
      <c r="D49" s="1198"/>
      <c r="E49" s="1198"/>
      <c r="F49" s="1198"/>
      <c r="G49" s="1198"/>
      <c r="H49" s="1198"/>
      <c r="I49" s="1198"/>
      <c r="J49" s="1198"/>
      <c r="K49" s="1198"/>
      <c r="L49" s="1198"/>
      <c r="M49" s="1198"/>
      <c r="N49" s="1198"/>
      <c r="O49" s="1198"/>
      <c r="P49" s="1198"/>
      <c r="Q49" s="1198"/>
      <c r="R49" s="1198"/>
      <c r="S49" s="1198"/>
      <c r="T49" s="1198"/>
      <c r="U49" s="1198"/>
      <c r="V49" s="1198"/>
      <c r="W49" s="1198"/>
      <c r="X49" s="1198"/>
      <c r="Y49" s="1198"/>
      <c r="Z49" s="1172"/>
      <c r="AA49" s="1199"/>
      <c r="AB49" s="1200"/>
      <c r="AC49" s="1200"/>
      <c r="AD49" s="1200"/>
      <c r="AE49" s="1201"/>
      <c r="AF49" s="1200">
        <v>550</v>
      </c>
      <c r="AG49" s="1200">
        <v>600</v>
      </c>
      <c r="AH49" s="1200">
        <v>640</v>
      </c>
      <c r="AI49" s="1200">
        <v>670</v>
      </c>
      <c r="AJ49" s="1200">
        <v>690</v>
      </c>
      <c r="AK49" s="1169"/>
      <c r="AL49" s="1169"/>
      <c r="AM49" s="1169"/>
      <c r="AN49" s="1169"/>
      <c r="AO49" s="1169"/>
      <c r="AP49" s="1169"/>
      <c r="AQ49" s="1169"/>
      <c r="AR49" s="1169"/>
      <c r="AS49" s="1169"/>
      <c r="AT49" s="1169"/>
      <c r="AU49" s="1169"/>
      <c r="AV49" s="1169"/>
      <c r="AW49" s="1169"/>
      <c r="AX49" s="1169"/>
      <c r="AY49" s="1169"/>
      <c r="AZ49" s="1169"/>
      <c r="BA49" s="1169"/>
      <c r="BB49" s="1169"/>
      <c r="BC49" s="1169"/>
      <c r="BD49" s="1169"/>
      <c r="BE49" s="1169"/>
      <c r="BF49" s="1169"/>
      <c r="BG49" s="1169"/>
      <c r="BH49" s="1169"/>
      <c r="BI49" s="1169"/>
      <c r="BJ49" s="1169"/>
      <c r="BK49" s="1169"/>
      <c r="BL49" s="1169"/>
    </row>
    <row r="50" spans="1:64" x14ac:dyDescent="0.2">
      <c r="A50" s="1163"/>
      <c r="B50" s="1262"/>
      <c r="C50" s="1263" t="s">
        <v>320</v>
      </c>
      <c r="D50" s="1198"/>
      <c r="E50" s="1237"/>
      <c r="F50" s="1198"/>
      <c r="G50" s="1236"/>
      <c r="H50" s="1188"/>
      <c r="I50" s="1236"/>
      <c r="J50" s="1188"/>
      <c r="K50" s="1237"/>
      <c r="L50" s="1198"/>
      <c r="M50" s="1236"/>
      <c r="N50" s="1188"/>
      <c r="O50" s="1237"/>
      <c r="P50" s="1198"/>
      <c r="Q50" s="1237"/>
      <c r="R50" s="1264"/>
      <c r="S50" s="1237"/>
      <c r="T50" s="1236"/>
      <c r="U50" s="1236"/>
      <c r="V50" s="1264"/>
      <c r="W50" s="1237"/>
      <c r="X50" s="1264"/>
      <c r="Y50" s="1237"/>
      <c r="Z50" s="1172">
        <f>COUNT(D50:Y50)</f>
        <v>0</v>
      </c>
      <c r="AA50" s="1199" t="str">
        <f>IF(Z50&lt;3," ",((LARGE(D50:Y50,1)+LARGE(D50:Y50,2)+LARGE(D50:Y50,3))/3))</f>
        <v xml:space="preserve"> </v>
      </c>
      <c r="AB50" s="1192">
        <f>COUNTIF(D50:Y50,"(1)")</f>
        <v>0</v>
      </c>
      <c r="AC50" s="1193">
        <f>COUNTIF(D50:Y50,"(2)")</f>
        <v>0</v>
      </c>
      <c r="AD50" s="1193">
        <f>COUNTIF(D50:Y50,"(3)")</f>
        <v>0</v>
      </c>
      <c r="AE50" s="1183">
        <f>SUM(AB50:AD50)</f>
        <v>0</v>
      </c>
      <c r="AF50" s="1255">
        <v>14</v>
      </c>
      <c r="AG50" s="1255">
        <v>14</v>
      </c>
      <c r="AH50" s="1193" t="e">
        <f>IF((LARGE($D50:$Y50,1))&gt;=640,"16"," ")</f>
        <v>#NUM!</v>
      </c>
      <c r="AI50" s="1193" t="e">
        <f>IF((LARGE($D50:$Y50,1))&gt;=670,"16"," ")</f>
        <v>#NUM!</v>
      </c>
      <c r="AJ50" s="1193" t="e">
        <f>IF((LARGE($D50:$Y50,1))&gt;=690,"16"," ")</f>
        <v>#NUM!</v>
      </c>
      <c r="AK50" s="1169"/>
      <c r="AL50" s="1169"/>
      <c r="AM50" s="1169"/>
      <c r="AN50" s="1169"/>
      <c r="AO50" s="1169"/>
      <c r="AP50" s="1169"/>
      <c r="AQ50" s="1169"/>
      <c r="AR50" s="1169"/>
      <c r="AS50" s="1169"/>
      <c r="AT50" s="1169"/>
      <c r="AU50" s="1169"/>
      <c r="AV50" s="1169"/>
      <c r="AW50" s="1169"/>
      <c r="AX50" s="1169"/>
      <c r="AY50" s="1169"/>
      <c r="AZ50" s="1169"/>
      <c r="BA50" s="1169"/>
      <c r="BB50" s="1169"/>
      <c r="BC50" s="1169"/>
      <c r="BD50" s="1169"/>
      <c r="BE50" s="1169"/>
      <c r="BF50" s="1169"/>
      <c r="BG50" s="1169"/>
      <c r="BH50" s="1169"/>
      <c r="BI50" s="1169"/>
      <c r="BJ50" s="1169"/>
      <c r="BK50" s="1169"/>
      <c r="BL50" s="1169"/>
    </row>
    <row r="51" spans="1:64" x14ac:dyDescent="0.2">
      <c r="A51" s="1163"/>
      <c r="B51" s="1238"/>
      <c r="C51" s="1169"/>
      <c r="D51" s="1211"/>
      <c r="E51" s="1212"/>
      <c r="F51" s="1211"/>
      <c r="G51" s="1212"/>
      <c r="H51" s="1211"/>
      <c r="I51" s="1212"/>
      <c r="J51" s="1211"/>
      <c r="K51" s="1212"/>
      <c r="L51" s="1211"/>
      <c r="M51" s="1212"/>
      <c r="N51" s="1211"/>
      <c r="O51" s="1212"/>
      <c r="P51" s="1211"/>
      <c r="Q51" s="1212"/>
      <c r="R51" s="1212"/>
      <c r="S51" s="1212"/>
      <c r="T51" s="1212"/>
      <c r="U51" s="1212"/>
      <c r="V51" s="1212"/>
      <c r="W51" s="1212"/>
      <c r="X51" s="1212"/>
      <c r="Y51" s="1212"/>
      <c r="Z51" s="1172"/>
      <c r="AA51" s="1199"/>
      <c r="AB51" s="1200"/>
      <c r="AC51" s="1200"/>
      <c r="AD51" s="1200"/>
      <c r="AE51" s="1201"/>
      <c r="AF51" s="1265"/>
      <c r="AG51" s="1265"/>
      <c r="AH51" s="1200"/>
      <c r="AI51" s="1200"/>
      <c r="AJ51" s="1200"/>
      <c r="AK51" s="1169"/>
      <c r="AL51" s="1169"/>
      <c r="AM51" s="1169"/>
      <c r="AN51" s="1169"/>
      <c r="AO51" s="1169"/>
      <c r="AP51" s="1169"/>
      <c r="AQ51" s="1169"/>
      <c r="AR51" s="1169"/>
      <c r="AS51" s="1169"/>
      <c r="AT51" s="1169"/>
      <c r="AU51" s="1169"/>
      <c r="AV51" s="1169"/>
      <c r="AW51" s="1169"/>
      <c r="AX51" s="1169"/>
      <c r="AY51" s="1169"/>
      <c r="AZ51" s="1169"/>
      <c r="BA51" s="1169"/>
      <c r="BB51" s="1169"/>
      <c r="BC51" s="1169"/>
      <c r="BD51" s="1169"/>
      <c r="BE51" s="1169"/>
      <c r="BF51" s="1169"/>
      <c r="BG51" s="1169"/>
      <c r="BH51" s="1169"/>
      <c r="BI51" s="1169"/>
      <c r="BJ51" s="1169"/>
      <c r="BK51" s="1169"/>
      <c r="BL51" s="1169"/>
    </row>
    <row r="52" spans="1:64" x14ac:dyDescent="0.2">
      <c r="A52" s="1163"/>
      <c r="B52" s="1196"/>
      <c r="C52" s="1197" t="s">
        <v>40</v>
      </c>
      <c r="D52" s="1198"/>
      <c r="E52" s="1198"/>
      <c r="F52" s="1198"/>
      <c r="G52" s="1198"/>
      <c r="H52" s="1198"/>
      <c r="I52" s="1198"/>
      <c r="J52" s="1198"/>
      <c r="K52" s="1198"/>
      <c r="L52" s="1198"/>
      <c r="M52" s="1198"/>
      <c r="N52" s="1198"/>
      <c r="O52" s="1198"/>
      <c r="P52" s="1198"/>
      <c r="Q52" s="1198"/>
      <c r="R52" s="1198"/>
      <c r="S52" s="1198"/>
      <c r="T52" s="1198"/>
      <c r="U52" s="1198"/>
      <c r="V52" s="1198"/>
      <c r="W52" s="1198"/>
      <c r="X52" s="1198"/>
      <c r="Y52" s="1198"/>
      <c r="Z52" s="1172"/>
      <c r="AA52" s="1199" t="str">
        <f t="shared" ref="AA52:AA67" si="8">IF(Z52&lt;3," ",((LARGE(D52:Y52,1)+LARGE(D52:Y52,2)+LARGE(D52:Y52,3))/3))</f>
        <v xml:space="preserve"> </v>
      </c>
      <c r="AB52" s="1200"/>
      <c r="AC52" s="1200"/>
      <c r="AD52" s="1200"/>
      <c r="AE52" s="1201"/>
      <c r="AF52" s="1200">
        <v>550</v>
      </c>
      <c r="AG52" s="1200">
        <v>600</v>
      </c>
      <c r="AH52" s="1200">
        <v>640</v>
      </c>
      <c r="AI52" s="1200">
        <v>670</v>
      </c>
      <c r="AJ52" s="1200">
        <v>690</v>
      </c>
      <c r="AK52" s="1169"/>
      <c r="AL52" s="1169"/>
      <c r="AM52" s="1169"/>
      <c r="AN52" s="1169"/>
      <c r="AO52" s="1169"/>
      <c r="AP52" s="1169"/>
      <c r="AQ52" s="1169"/>
      <c r="AR52" s="1169"/>
      <c r="AS52" s="1169"/>
      <c r="AT52" s="1169"/>
      <c r="AU52" s="1169"/>
      <c r="AV52" s="1169"/>
      <c r="AW52" s="1169"/>
      <c r="AX52" s="1169"/>
      <c r="AY52" s="1169"/>
      <c r="AZ52" s="1169"/>
      <c r="BA52" s="1169"/>
      <c r="BB52" s="1169"/>
      <c r="BC52" s="1169"/>
      <c r="BD52" s="1169"/>
      <c r="BE52" s="1169"/>
      <c r="BF52" s="1169"/>
      <c r="BG52" s="1169"/>
      <c r="BH52" s="1169"/>
      <c r="BI52" s="1169"/>
      <c r="BJ52" s="1169"/>
      <c r="BK52" s="1169"/>
      <c r="BL52" s="1169"/>
    </row>
    <row r="53" spans="1:64" x14ac:dyDescent="0.2">
      <c r="A53" s="1163"/>
      <c r="B53" s="1220"/>
      <c r="C53" s="1266" t="s">
        <v>23</v>
      </c>
      <c r="D53" s="1225"/>
      <c r="E53" s="1225"/>
      <c r="F53" s="1222"/>
      <c r="G53" s="1225"/>
      <c r="H53" s="1222"/>
      <c r="I53" s="1224"/>
      <c r="J53" s="1222"/>
      <c r="K53" s="1223"/>
      <c r="L53" s="1225"/>
      <c r="M53" s="1225"/>
      <c r="N53" s="1222"/>
      <c r="O53" s="1226"/>
      <c r="P53" s="1225"/>
      <c r="Q53" s="1226"/>
      <c r="R53" s="1222"/>
      <c r="S53" s="1225"/>
      <c r="T53" s="1222"/>
      <c r="U53" s="1226"/>
      <c r="V53" s="1222"/>
      <c r="W53" s="1226"/>
      <c r="X53" s="1222"/>
      <c r="Y53" s="1226"/>
      <c r="Z53" s="1172">
        <f t="shared" ref="Z53:Z58" si="9">COUNT(D53:Y53)</f>
        <v>0</v>
      </c>
      <c r="AA53" s="1199" t="str">
        <f t="shared" si="8"/>
        <v xml:space="preserve"> </v>
      </c>
      <c r="AB53" s="1192">
        <f t="shared" ref="AB53:AB58" si="10">COUNTIF(D53:Y53,"(1)")</f>
        <v>0</v>
      </c>
      <c r="AC53" s="1193">
        <f t="shared" ref="AC53:AC58" si="11">COUNTIF(D53:Y53,"(2)")</f>
        <v>0</v>
      </c>
      <c r="AD53" s="1193">
        <f t="shared" ref="AD53:AD58" si="12">COUNTIF(D53:Y53,"(3)")</f>
        <v>0</v>
      </c>
      <c r="AE53" s="1183">
        <f t="shared" ref="AE53:AE58" si="13">SUM(AB53:AD53)</f>
        <v>0</v>
      </c>
      <c r="AF53" s="1267" t="s">
        <v>54</v>
      </c>
      <c r="AG53" s="1267" t="s">
        <v>54</v>
      </c>
      <c r="AH53" s="1267" t="s">
        <v>54</v>
      </c>
      <c r="AI53" s="1193" t="e">
        <f>IF((LARGE($D53:$Y53,1))&gt;=670,"16"," ")</f>
        <v>#NUM!</v>
      </c>
      <c r="AJ53" s="1193" t="e">
        <f>IF((LARGE($D53:$Y53,1))&gt;=690,"16"," ")</f>
        <v>#NUM!</v>
      </c>
      <c r="AK53" s="1169"/>
      <c r="AL53" s="1169"/>
      <c r="AM53" s="1169"/>
      <c r="AN53" s="1169"/>
      <c r="AO53" s="1169"/>
      <c r="AP53" s="1169"/>
      <c r="AQ53" s="1169"/>
      <c r="AR53" s="1169"/>
      <c r="AS53" s="1169"/>
      <c r="AT53" s="1169"/>
      <c r="AU53" s="1169"/>
      <c r="AV53" s="1169"/>
      <c r="AW53" s="1169"/>
      <c r="AX53" s="1169"/>
      <c r="AY53" s="1169"/>
      <c r="AZ53" s="1169"/>
      <c r="BA53" s="1169"/>
      <c r="BB53" s="1169"/>
      <c r="BC53" s="1169"/>
      <c r="BD53" s="1169"/>
      <c r="BE53" s="1169"/>
      <c r="BF53" s="1169"/>
      <c r="BG53" s="1169"/>
      <c r="BH53" s="1169"/>
      <c r="BI53" s="1169"/>
      <c r="BJ53" s="1169"/>
      <c r="BK53" s="1169"/>
      <c r="BL53" s="1169"/>
    </row>
    <row r="54" spans="1:64" x14ac:dyDescent="0.2">
      <c r="A54" s="1163"/>
      <c r="B54" s="1229">
        <v>1</v>
      </c>
      <c r="C54" s="1169" t="s">
        <v>336</v>
      </c>
      <c r="D54" s="1211"/>
      <c r="E54" s="1211"/>
      <c r="F54" s="1231"/>
      <c r="G54" s="1211"/>
      <c r="H54" s="1231">
        <v>658</v>
      </c>
      <c r="I54" s="1268" t="s">
        <v>357</v>
      </c>
      <c r="J54" s="1231">
        <v>655</v>
      </c>
      <c r="K54" s="1233" t="s">
        <v>355</v>
      </c>
      <c r="L54" s="1211"/>
      <c r="M54" s="1211"/>
      <c r="N54" s="1231">
        <v>663</v>
      </c>
      <c r="O54" s="1233" t="s">
        <v>377</v>
      </c>
      <c r="P54" s="1211"/>
      <c r="Q54" s="1232"/>
      <c r="R54" s="1211">
        <v>636</v>
      </c>
      <c r="S54" s="1212" t="s">
        <v>370</v>
      </c>
      <c r="T54" s="1231"/>
      <c r="U54" s="1232"/>
      <c r="V54" s="1231"/>
      <c r="W54" s="1232"/>
      <c r="X54" s="1231"/>
      <c r="Y54" s="1232"/>
      <c r="Z54" s="1172">
        <f t="shared" si="9"/>
        <v>4</v>
      </c>
      <c r="AA54" s="1199">
        <f t="shared" si="8"/>
        <v>658.66666666666663</v>
      </c>
      <c r="AB54" s="1192">
        <f t="shared" si="10"/>
        <v>0</v>
      </c>
      <c r="AC54" s="1193">
        <f t="shared" si="11"/>
        <v>0</v>
      </c>
      <c r="AD54" s="1193">
        <f t="shared" si="12"/>
        <v>1</v>
      </c>
      <c r="AE54" s="1183">
        <f t="shared" si="13"/>
        <v>1</v>
      </c>
      <c r="AF54" s="1218" t="str">
        <f>IF((LARGE($D54:$Y54,1))&gt;=550,"16"," ")</f>
        <v>16</v>
      </c>
      <c r="AG54" s="1218" t="str">
        <f>IF((LARGE($D54:$Y54,1))&gt;=600,"16"," ")</f>
        <v>16</v>
      </c>
      <c r="AH54" s="1218" t="str">
        <f>IF((LARGE($D54:$Y54,1))&gt;=640,"16"," ")</f>
        <v>16</v>
      </c>
      <c r="AI54" s="1193" t="str">
        <f>IF((LARGE($D54:$Y54,1))&gt;=670,"16"," ")</f>
        <v xml:space="preserve"> </v>
      </c>
      <c r="AJ54" s="1193" t="str">
        <f>IF((LARGE($D54:$Y54,1))&gt;=690,"16"," ")</f>
        <v xml:space="preserve"> </v>
      </c>
      <c r="AK54" s="1169"/>
      <c r="AL54" s="1169"/>
      <c r="AM54" s="1169"/>
      <c r="AN54" s="1169"/>
      <c r="AO54" s="1169"/>
      <c r="AP54" s="1169"/>
      <c r="AQ54" s="1169"/>
      <c r="AR54" s="1169"/>
      <c r="AS54" s="1169"/>
      <c r="AT54" s="1169"/>
      <c r="AU54" s="1169"/>
      <c r="AV54" s="1169"/>
      <c r="AW54" s="1169"/>
      <c r="AX54" s="1169"/>
      <c r="AY54" s="1169"/>
      <c r="AZ54" s="1169"/>
      <c r="BA54" s="1169"/>
      <c r="BB54" s="1169"/>
      <c r="BC54" s="1169"/>
      <c r="BD54" s="1169"/>
      <c r="BE54" s="1169"/>
      <c r="BF54" s="1169"/>
      <c r="BG54" s="1169"/>
      <c r="BH54" s="1169"/>
      <c r="BI54" s="1169"/>
      <c r="BJ54" s="1169"/>
      <c r="BK54" s="1169"/>
      <c r="BL54" s="1169"/>
    </row>
    <row r="55" spans="1:64" x14ac:dyDescent="0.2">
      <c r="A55" s="1163"/>
      <c r="B55" s="1229"/>
      <c r="C55" s="1169" t="s">
        <v>247</v>
      </c>
      <c r="D55" s="1231"/>
      <c r="E55" s="1233"/>
      <c r="F55" s="1211"/>
      <c r="G55" s="1212"/>
      <c r="H55" s="1231"/>
      <c r="I55" s="1212"/>
      <c r="J55" s="1231"/>
      <c r="K55" s="1233"/>
      <c r="L55" s="1211"/>
      <c r="M55" s="1212"/>
      <c r="N55" s="1231"/>
      <c r="O55" s="1233"/>
      <c r="P55" s="1211"/>
      <c r="Q55" s="1233"/>
      <c r="R55" s="1211"/>
      <c r="S55" s="1212"/>
      <c r="T55" s="1247"/>
      <c r="U55" s="1233"/>
      <c r="V55" s="1231"/>
      <c r="W55" s="1232"/>
      <c r="X55" s="1231"/>
      <c r="Y55" s="1232"/>
      <c r="Z55" s="1172">
        <f t="shared" si="9"/>
        <v>0</v>
      </c>
      <c r="AA55" s="1199" t="str">
        <f t="shared" si="8"/>
        <v xml:space="preserve"> </v>
      </c>
      <c r="AB55" s="1192">
        <f t="shared" si="10"/>
        <v>0</v>
      </c>
      <c r="AC55" s="1193">
        <f t="shared" si="11"/>
        <v>0</v>
      </c>
      <c r="AD55" s="1193">
        <f t="shared" si="12"/>
        <v>0</v>
      </c>
      <c r="AE55" s="1183">
        <f t="shared" si="13"/>
        <v>0</v>
      </c>
      <c r="AF55" s="1255">
        <v>12</v>
      </c>
      <c r="AG55" s="1255">
        <v>12</v>
      </c>
      <c r="AH55" s="1228">
        <v>12</v>
      </c>
      <c r="AI55" s="1228">
        <v>12</v>
      </c>
      <c r="AJ55" s="1228">
        <v>12</v>
      </c>
      <c r="AK55" s="1169"/>
      <c r="AL55" s="1169"/>
      <c r="AM55" s="1169"/>
      <c r="AN55" s="1169"/>
      <c r="AO55" s="1169"/>
      <c r="AP55" s="1169"/>
      <c r="AQ55" s="1169"/>
      <c r="AR55" s="1169"/>
      <c r="AS55" s="1169"/>
      <c r="AT55" s="1169"/>
      <c r="AU55" s="1169"/>
      <c r="AV55" s="1169"/>
      <c r="AW55" s="1169"/>
      <c r="AX55" s="1169"/>
      <c r="AY55" s="1169"/>
      <c r="AZ55" s="1169"/>
      <c r="BA55" s="1169"/>
      <c r="BB55" s="1169"/>
      <c r="BC55" s="1169"/>
      <c r="BD55" s="1169"/>
      <c r="BE55" s="1169"/>
      <c r="BF55" s="1169"/>
      <c r="BG55" s="1169"/>
      <c r="BH55" s="1169"/>
      <c r="BI55" s="1169"/>
      <c r="BJ55" s="1169"/>
      <c r="BK55" s="1169"/>
      <c r="BL55" s="1169"/>
    </row>
    <row r="56" spans="1:64" x14ac:dyDescent="0.2">
      <c r="A56" s="1163"/>
      <c r="B56" s="1229">
        <v>2</v>
      </c>
      <c r="C56" s="1169" t="s">
        <v>331</v>
      </c>
      <c r="D56" s="1231"/>
      <c r="E56" s="1233"/>
      <c r="F56" s="1211">
        <v>659</v>
      </c>
      <c r="G56" s="1212" t="s">
        <v>380</v>
      </c>
      <c r="H56" s="1231"/>
      <c r="I56" s="1212"/>
      <c r="J56" s="1231">
        <v>659</v>
      </c>
      <c r="K56" s="1233" t="s">
        <v>354</v>
      </c>
      <c r="L56" s="1211"/>
      <c r="M56" s="1212"/>
      <c r="N56" s="1231">
        <v>650</v>
      </c>
      <c r="O56" s="1233" t="s">
        <v>438</v>
      </c>
      <c r="P56" s="1211"/>
      <c r="Q56" s="1233"/>
      <c r="R56" s="1211"/>
      <c r="S56" s="1212"/>
      <c r="T56" s="1247"/>
      <c r="U56" s="1233"/>
      <c r="V56" s="1231"/>
      <c r="W56" s="1232"/>
      <c r="X56" s="1231"/>
      <c r="Y56" s="1232"/>
      <c r="Z56" s="1172">
        <f t="shared" si="9"/>
        <v>3</v>
      </c>
      <c r="AA56" s="1199">
        <f t="shared" si="8"/>
        <v>656</v>
      </c>
      <c r="AB56" s="1192">
        <f t="shared" si="10"/>
        <v>0</v>
      </c>
      <c r="AC56" s="1193">
        <f t="shared" si="11"/>
        <v>0</v>
      </c>
      <c r="AD56" s="1193">
        <f t="shared" si="12"/>
        <v>0</v>
      </c>
      <c r="AE56" s="1183">
        <f t="shared" si="13"/>
        <v>0</v>
      </c>
      <c r="AF56" s="1257" t="str">
        <f>IF((LARGE($D56:$Y56,1))&gt;=550,"16"," ")</f>
        <v>16</v>
      </c>
      <c r="AG56" s="1257" t="str">
        <f>IF((LARGE($D56:$Y56,1))&gt;=600,"16"," ")</f>
        <v>16</v>
      </c>
      <c r="AH56" s="1218" t="str">
        <f>IF((LARGE($D56:$Y56,1))&gt;=640,"16"," ")</f>
        <v>16</v>
      </c>
      <c r="AI56" s="1193" t="str">
        <f>IF((LARGE($D56:$Y56,1))&gt;=670,"16"," ")</f>
        <v xml:space="preserve"> </v>
      </c>
      <c r="AJ56" s="1193" t="str">
        <f>IF((LARGE($D56:$Y56,1))&gt;=690,"16"," ")</f>
        <v xml:space="preserve"> </v>
      </c>
      <c r="AK56" s="1169"/>
      <c r="AL56" s="1169"/>
      <c r="AM56" s="1169"/>
      <c r="AN56" s="1169"/>
      <c r="AO56" s="1169"/>
      <c r="AP56" s="1169"/>
      <c r="AQ56" s="1169"/>
      <c r="AR56" s="1169"/>
      <c r="AS56" s="1169"/>
      <c r="AT56" s="1169"/>
      <c r="AU56" s="1169"/>
      <c r="AV56" s="1169"/>
      <c r="AW56" s="1169"/>
      <c r="AX56" s="1169"/>
      <c r="AY56" s="1169"/>
      <c r="AZ56" s="1169"/>
      <c r="BA56" s="1169"/>
      <c r="BB56" s="1169"/>
      <c r="BC56" s="1169"/>
      <c r="BD56" s="1169"/>
      <c r="BE56" s="1169"/>
      <c r="BF56" s="1169"/>
      <c r="BG56" s="1169"/>
      <c r="BH56" s="1169"/>
      <c r="BI56" s="1169"/>
      <c r="BJ56" s="1169"/>
      <c r="BK56" s="1169"/>
      <c r="BL56" s="1169"/>
    </row>
    <row r="57" spans="1:64" x14ac:dyDescent="0.2">
      <c r="A57" s="1163"/>
      <c r="B57" s="1229"/>
      <c r="C57" s="1241" t="s">
        <v>22</v>
      </c>
      <c r="D57" s="1231"/>
      <c r="E57" s="1233"/>
      <c r="F57" s="1231"/>
      <c r="G57" s="1233"/>
      <c r="H57" s="1231"/>
      <c r="I57" s="1233"/>
      <c r="J57" s="1231"/>
      <c r="K57" s="1233"/>
      <c r="L57" s="1269"/>
      <c r="M57" s="1270"/>
      <c r="N57" s="1231"/>
      <c r="O57" s="1233"/>
      <c r="P57" s="1231"/>
      <c r="Q57" s="1233"/>
      <c r="R57" s="1211"/>
      <c r="S57" s="1212"/>
      <c r="T57" s="1247"/>
      <c r="U57" s="1233"/>
      <c r="V57" s="1231"/>
      <c r="W57" s="1233"/>
      <c r="X57" s="1247"/>
      <c r="Y57" s="1233"/>
      <c r="Z57" s="1172">
        <f t="shared" si="9"/>
        <v>0</v>
      </c>
      <c r="AA57" s="1199" t="str">
        <f t="shared" si="8"/>
        <v xml:space="preserve"> </v>
      </c>
      <c r="AB57" s="1192">
        <f t="shared" si="10"/>
        <v>0</v>
      </c>
      <c r="AC57" s="1193">
        <f t="shared" si="11"/>
        <v>0</v>
      </c>
      <c r="AD57" s="1193">
        <f t="shared" si="12"/>
        <v>0</v>
      </c>
      <c r="AE57" s="1183">
        <f t="shared" si="13"/>
        <v>0</v>
      </c>
      <c r="AF57" s="1271" t="s">
        <v>131</v>
      </c>
      <c r="AG57" s="1272" t="s">
        <v>131</v>
      </c>
      <c r="AH57" s="1249" t="s">
        <v>144</v>
      </c>
      <c r="AI57" s="1249" t="s">
        <v>144</v>
      </c>
      <c r="AJ57" s="1249" t="s">
        <v>144</v>
      </c>
      <c r="AK57" s="1169"/>
      <c r="AL57" s="1169"/>
      <c r="AM57" s="1169"/>
      <c r="AN57" s="1169"/>
      <c r="AO57" s="1169"/>
      <c r="AP57" s="1169"/>
      <c r="AQ57" s="1169"/>
      <c r="AR57" s="1169"/>
      <c r="AS57" s="1169"/>
      <c r="AT57" s="1169"/>
      <c r="AU57" s="1169"/>
      <c r="AV57" s="1169"/>
      <c r="AW57" s="1169"/>
      <c r="AX57" s="1169"/>
      <c r="AY57" s="1169"/>
      <c r="AZ57" s="1169"/>
      <c r="BA57" s="1169"/>
      <c r="BB57" s="1169"/>
      <c r="BC57" s="1169"/>
      <c r="BD57" s="1169"/>
      <c r="BE57" s="1169"/>
      <c r="BF57" s="1169"/>
      <c r="BG57" s="1169"/>
      <c r="BH57" s="1169"/>
      <c r="BI57" s="1169"/>
      <c r="BJ57" s="1169"/>
      <c r="BK57" s="1169"/>
      <c r="BL57" s="1169"/>
    </row>
    <row r="58" spans="1:64" x14ac:dyDescent="0.2">
      <c r="A58" s="1163"/>
      <c r="B58" s="1234">
        <v>3</v>
      </c>
      <c r="C58" s="1259" t="s">
        <v>264</v>
      </c>
      <c r="D58" s="1198">
        <v>684</v>
      </c>
      <c r="E58" s="1245" t="s">
        <v>357</v>
      </c>
      <c r="F58" s="1198"/>
      <c r="G58" s="1237"/>
      <c r="H58" s="1198"/>
      <c r="I58" s="1237"/>
      <c r="J58" s="1198">
        <v>668</v>
      </c>
      <c r="K58" s="1245" t="s">
        <v>357</v>
      </c>
      <c r="L58" s="1198"/>
      <c r="M58" s="1236"/>
      <c r="N58" s="1188"/>
      <c r="O58" s="1237"/>
      <c r="P58" s="1198"/>
      <c r="Q58" s="1237"/>
      <c r="R58" s="1264"/>
      <c r="S58" s="1236"/>
      <c r="T58" s="1264"/>
      <c r="U58" s="1237"/>
      <c r="V58" s="1264"/>
      <c r="W58" s="1237"/>
      <c r="X58" s="1264"/>
      <c r="Y58" s="1237"/>
      <c r="Z58" s="1172">
        <f t="shared" si="9"/>
        <v>2</v>
      </c>
      <c r="AA58" s="1199" t="str">
        <f t="shared" si="8"/>
        <v xml:space="preserve"> </v>
      </c>
      <c r="AB58" s="1192">
        <f t="shared" si="10"/>
        <v>0</v>
      </c>
      <c r="AC58" s="1193">
        <f t="shared" si="11"/>
        <v>0</v>
      </c>
      <c r="AD58" s="1193">
        <f t="shared" si="12"/>
        <v>2</v>
      </c>
      <c r="AE58" s="1183">
        <f t="shared" si="13"/>
        <v>2</v>
      </c>
      <c r="AF58" s="1228">
        <v>14</v>
      </c>
      <c r="AG58" s="1228">
        <v>14</v>
      </c>
      <c r="AH58" s="1228">
        <v>14</v>
      </c>
      <c r="AI58" s="1228">
        <v>14</v>
      </c>
      <c r="AJ58" s="1228" t="str">
        <f>IF((LARGE($D58:$Y58,1))&gt;=690,"16"," ")</f>
        <v xml:space="preserve"> </v>
      </c>
      <c r="AK58" s="1169"/>
      <c r="AL58" s="1169"/>
      <c r="AM58" s="1169"/>
      <c r="AN58" s="1169"/>
      <c r="AO58" s="1169"/>
      <c r="AP58" s="1169"/>
      <c r="AQ58" s="1169"/>
      <c r="AR58" s="1169"/>
      <c r="AS58" s="1169"/>
      <c r="AT58" s="1169"/>
      <c r="AU58" s="1169"/>
      <c r="AV58" s="1169"/>
      <c r="AW58" s="1169"/>
      <c r="AX58" s="1169"/>
      <c r="AY58" s="1169"/>
      <c r="AZ58" s="1169"/>
      <c r="BA58" s="1169"/>
      <c r="BB58" s="1169"/>
      <c r="BC58" s="1169"/>
      <c r="BD58" s="1169"/>
      <c r="BE58" s="1169"/>
      <c r="BF58" s="1169"/>
      <c r="BG58" s="1169"/>
      <c r="BH58" s="1169"/>
      <c r="BI58" s="1169"/>
      <c r="BJ58" s="1169"/>
      <c r="BK58" s="1169"/>
      <c r="BL58" s="1169"/>
    </row>
    <row r="59" spans="1:64" x14ac:dyDescent="0.2">
      <c r="A59" s="1169"/>
      <c r="B59" s="1238"/>
      <c r="C59" s="1169"/>
      <c r="D59" s="1239"/>
      <c r="E59" s="1239"/>
      <c r="F59" s="1239"/>
      <c r="G59" s="1239"/>
      <c r="H59" s="1239"/>
      <c r="I59" s="1239"/>
      <c r="J59" s="1239"/>
      <c r="K59" s="1211"/>
      <c r="L59" s="1211"/>
      <c r="M59" s="1211"/>
      <c r="N59" s="1239"/>
      <c r="O59" s="1239"/>
      <c r="P59" s="1239"/>
      <c r="Q59" s="1239"/>
      <c r="R59" s="1239"/>
      <c r="S59" s="1239"/>
      <c r="T59" s="1239"/>
      <c r="U59" s="1239"/>
      <c r="V59" s="1239"/>
      <c r="W59" s="1239"/>
      <c r="X59" s="1239"/>
      <c r="Y59" s="1239"/>
      <c r="Z59" s="1172"/>
      <c r="AA59" s="1199" t="str">
        <f t="shared" si="8"/>
        <v xml:space="preserve"> </v>
      </c>
      <c r="AB59" s="1191"/>
      <c r="AC59" s="1191"/>
      <c r="AD59" s="1191"/>
      <c r="AE59" s="1243"/>
      <c r="AF59" s="1191"/>
      <c r="AG59" s="1191"/>
      <c r="AH59" s="1191"/>
      <c r="AI59" s="1191"/>
      <c r="AJ59" s="1191"/>
      <c r="AK59" s="1169"/>
      <c r="AL59" s="1169"/>
      <c r="AM59" s="1169"/>
      <c r="AN59" s="1169"/>
      <c r="AO59" s="1169"/>
      <c r="AP59" s="1169"/>
      <c r="AQ59" s="1169"/>
      <c r="AR59" s="1169"/>
      <c r="AS59" s="1169"/>
      <c r="AT59" s="1169"/>
      <c r="AU59" s="1169"/>
      <c r="AV59" s="1169"/>
      <c r="AW59" s="1169"/>
      <c r="AX59" s="1169"/>
      <c r="AY59" s="1169"/>
      <c r="AZ59" s="1169"/>
      <c r="BA59" s="1169"/>
      <c r="BB59" s="1169"/>
      <c r="BC59" s="1169"/>
      <c r="BD59" s="1169"/>
      <c r="BE59" s="1169"/>
      <c r="BF59" s="1169"/>
      <c r="BG59" s="1169"/>
      <c r="BH59" s="1169"/>
      <c r="BI59" s="1169"/>
      <c r="BJ59" s="1169"/>
      <c r="BK59" s="1169"/>
      <c r="BL59" s="1169"/>
    </row>
    <row r="60" spans="1:64" x14ac:dyDescent="0.2">
      <c r="A60" s="1163"/>
      <c r="B60" s="1196"/>
      <c r="C60" s="1197" t="s">
        <v>50</v>
      </c>
      <c r="D60" s="1198"/>
      <c r="E60" s="1198"/>
      <c r="F60" s="1198"/>
      <c r="G60" s="1198"/>
      <c r="H60" s="1198"/>
      <c r="I60" s="1198"/>
      <c r="J60" s="1198"/>
      <c r="K60" s="1198"/>
      <c r="L60" s="1198"/>
      <c r="M60" s="1198"/>
      <c r="N60" s="1198"/>
      <c r="O60" s="1198"/>
      <c r="P60" s="1198"/>
      <c r="Q60" s="1198"/>
      <c r="R60" s="1198"/>
      <c r="S60" s="1198"/>
      <c r="T60" s="1198"/>
      <c r="U60" s="1198"/>
      <c r="V60" s="1198"/>
      <c r="W60" s="1198"/>
      <c r="X60" s="1198"/>
      <c r="Y60" s="1198"/>
      <c r="Z60" s="1172"/>
      <c r="AA60" s="1199" t="str">
        <f t="shared" si="8"/>
        <v xml:space="preserve"> </v>
      </c>
      <c r="AB60" s="1200"/>
      <c r="AC60" s="1200"/>
      <c r="AD60" s="1200"/>
      <c r="AE60" s="1201"/>
      <c r="AF60" s="1200">
        <v>500</v>
      </c>
      <c r="AG60" s="1200">
        <v>550</v>
      </c>
      <c r="AH60" s="1200">
        <v>600</v>
      </c>
      <c r="AI60" s="1200">
        <v>640</v>
      </c>
      <c r="AJ60" s="1200">
        <v>670</v>
      </c>
      <c r="AK60" s="1169"/>
      <c r="AL60" s="1169"/>
      <c r="AM60" s="1169"/>
      <c r="AN60" s="1169"/>
      <c r="AO60" s="1169"/>
      <c r="AP60" s="1169"/>
      <c r="AQ60" s="1169"/>
      <c r="AR60" s="1169"/>
      <c r="AS60" s="1169"/>
      <c r="AT60" s="1169"/>
      <c r="AU60" s="1169"/>
      <c r="AV60" s="1169"/>
      <c r="AW60" s="1169"/>
      <c r="AX60" s="1169"/>
      <c r="AY60" s="1169"/>
      <c r="AZ60" s="1169"/>
      <c r="BA60" s="1169"/>
      <c r="BB60" s="1169"/>
      <c r="BC60" s="1169"/>
      <c r="BD60" s="1169"/>
      <c r="BE60" s="1169"/>
      <c r="BF60" s="1169"/>
      <c r="BG60" s="1169"/>
      <c r="BH60" s="1169"/>
      <c r="BI60" s="1169"/>
      <c r="BJ60" s="1169"/>
      <c r="BK60" s="1169"/>
      <c r="BL60" s="1169"/>
    </row>
    <row r="61" spans="1:64" x14ac:dyDescent="0.2">
      <c r="A61" s="1163"/>
      <c r="B61" s="1220">
        <v>1</v>
      </c>
      <c r="C61" s="1266" t="s">
        <v>137</v>
      </c>
      <c r="D61" s="1225"/>
      <c r="E61" s="1224"/>
      <c r="F61" s="1222"/>
      <c r="G61" s="1225"/>
      <c r="H61" s="1222"/>
      <c r="I61" s="1224"/>
      <c r="J61" s="1222"/>
      <c r="K61" s="1223"/>
      <c r="L61" s="1225"/>
      <c r="M61" s="1224"/>
      <c r="N61" s="1222">
        <v>492</v>
      </c>
      <c r="O61" s="1273" t="s">
        <v>358</v>
      </c>
      <c r="P61" s="1225"/>
      <c r="Q61" s="1223"/>
      <c r="R61" s="1225"/>
      <c r="S61" s="1225"/>
      <c r="T61" s="1222"/>
      <c r="U61" s="1226"/>
      <c r="V61" s="1225"/>
      <c r="W61" s="1223"/>
      <c r="X61" s="1222"/>
      <c r="Y61" s="1226"/>
      <c r="Z61" s="1172">
        <f>COUNT(D61:Y61)</f>
        <v>1</v>
      </c>
      <c r="AA61" s="1199" t="str">
        <f t="shared" si="8"/>
        <v xml:space="preserve"> </v>
      </c>
      <c r="AB61" s="1192">
        <f>COUNTIF(D61:Y61,"(1)")</f>
        <v>0</v>
      </c>
      <c r="AC61" s="1193">
        <f>COUNTIF(D61:Y61,"(2)")</f>
        <v>1</v>
      </c>
      <c r="AD61" s="1193">
        <f>COUNTIF(D61:Y61,"(3)")</f>
        <v>0</v>
      </c>
      <c r="AE61" s="1183">
        <f>SUM(AB61:AD61)</f>
        <v>1</v>
      </c>
      <c r="AF61" s="1274" t="s">
        <v>54</v>
      </c>
      <c r="AG61" s="1275" t="s">
        <v>54</v>
      </c>
      <c r="AH61" s="1193" t="str">
        <f>IF((LARGE($D61:$Y61,1))&gt;=600,"16"," ")</f>
        <v xml:space="preserve"> </v>
      </c>
      <c r="AI61" s="1193" t="str">
        <f>IF((LARGE($D61:$Y61,1))&gt;=640,"16"," ")</f>
        <v xml:space="preserve"> </v>
      </c>
      <c r="AJ61" s="1193" t="str">
        <f>IF((LARGE($D61:$Y61,1))&gt;=670,"16"," ")</f>
        <v xml:space="preserve"> </v>
      </c>
      <c r="AK61" s="1169"/>
      <c r="AL61" s="1169"/>
      <c r="AM61" s="1169"/>
      <c r="AN61" s="1169"/>
      <c r="AO61" s="1169"/>
      <c r="AP61" s="1169"/>
      <c r="AQ61" s="1169"/>
      <c r="AR61" s="1169"/>
      <c r="AS61" s="1169"/>
      <c r="AT61" s="1169"/>
      <c r="AU61" s="1169"/>
      <c r="AV61" s="1169"/>
      <c r="AW61" s="1169"/>
      <c r="AX61" s="1169"/>
      <c r="AY61" s="1169"/>
      <c r="AZ61" s="1169"/>
      <c r="BA61" s="1169"/>
      <c r="BB61" s="1169"/>
      <c r="BC61" s="1169"/>
      <c r="BD61" s="1169"/>
      <c r="BE61" s="1169"/>
      <c r="BF61" s="1169"/>
      <c r="BG61" s="1169"/>
      <c r="BH61" s="1169"/>
      <c r="BI61" s="1169"/>
      <c r="BJ61" s="1169"/>
      <c r="BK61" s="1169"/>
      <c r="BL61" s="1169"/>
    </row>
    <row r="62" spans="1:64" x14ac:dyDescent="0.2">
      <c r="A62" s="1163"/>
      <c r="B62" s="1234"/>
      <c r="C62" s="1259" t="s">
        <v>191</v>
      </c>
      <c r="D62" s="1198"/>
      <c r="E62" s="1236"/>
      <c r="F62" s="1188"/>
      <c r="G62" s="1236"/>
      <c r="H62" s="1188"/>
      <c r="I62" s="1236"/>
      <c r="J62" s="1188"/>
      <c r="K62" s="1237"/>
      <c r="L62" s="1198"/>
      <c r="M62" s="1236"/>
      <c r="N62" s="1188"/>
      <c r="O62" s="1237"/>
      <c r="P62" s="1198"/>
      <c r="Q62" s="1236"/>
      <c r="R62" s="1188"/>
      <c r="S62" s="1236"/>
      <c r="T62" s="1264"/>
      <c r="U62" s="1237"/>
      <c r="V62" s="1198"/>
      <c r="W62" s="1236"/>
      <c r="X62" s="1188"/>
      <c r="Y62" s="1189"/>
      <c r="Z62" s="1172">
        <f>COUNT(D62:Y62)</f>
        <v>0</v>
      </c>
      <c r="AA62" s="1199" t="str">
        <f t="shared" si="8"/>
        <v xml:space="preserve"> </v>
      </c>
      <c r="AB62" s="1192">
        <f>COUNTIF(D62:Y62,"(1)")</f>
        <v>0</v>
      </c>
      <c r="AC62" s="1193">
        <f>COUNTIF(D62:Y62,"(2)")</f>
        <v>0</v>
      </c>
      <c r="AD62" s="1193">
        <f>COUNTIF(D62:Y62,"(3)")</f>
        <v>0</v>
      </c>
      <c r="AE62" s="1183">
        <f>SUM(AB62:AD62)</f>
        <v>0</v>
      </c>
      <c r="AF62" s="1271" t="s">
        <v>220</v>
      </c>
      <c r="AG62" s="1271" t="s">
        <v>220</v>
      </c>
      <c r="AH62" s="1271" t="s">
        <v>220</v>
      </c>
      <c r="AI62" s="1193" t="e">
        <f>IF((LARGE($D62:$Y62,1))&gt;=640,"16"," ")</f>
        <v>#NUM!</v>
      </c>
      <c r="AJ62" s="1193" t="e">
        <f>IF((LARGE($D62:$Y62,1))&gt;=670,"16"," ")</f>
        <v>#NUM!</v>
      </c>
      <c r="AK62" s="1169"/>
      <c r="AL62" s="1169"/>
      <c r="AM62" s="1169"/>
      <c r="AN62" s="1169"/>
      <c r="AO62" s="1169"/>
      <c r="AP62" s="1169"/>
      <c r="AQ62" s="1169"/>
      <c r="AR62" s="1169"/>
      <c r="AS62" s="1169"/>
      <c r="AT62" s="1169"/>
      <c r="AU62" s="1169"/>
      <c r="AV62" s="1169"/>
      <c r="AW62" s="1169"/>
      <c r="AX62" s="1169"/>
      <c r="AY62" s="1169"/>
      <c r="AZ62" s="1169"/>
      <c r="BA62" s="1169"/>
      <c r="BB62" s="1169"/>
      <c r="BC62" s="1169"/>
      <c r="BD62" s="1169"/>
      <c r="BE62" s="1169"/>
      <c r="BF62" s="1169"/>
      <c r="BG62" s="1169"/>
      <c r="BH62" s="1169"/>
      <c r="BI62" s="1169"/>
      <c r="BJ62" s="1169"/>
      <c r="BK62" s="1169"/>
      <c r="BL62" s="1169"/>
    </row>
    <row r="63" spans="1:64" x14ac:dyDescent="0.2">
      <c r="A63" s="1169"/>
      <c r="B63" s="1238"/>
      <c r="C63" s="1169"/>
      <c r="K63" s="1209"/>
      <c r="L63" s="1209"/>
      <c r="M63" s="1209"/>
      <c r="Z63" s="1172"/>
      <c r="AA63" s="1199" t="str">
        <f t="shared" si="8"/>
        <v xml:space="preserve"> </v>
      </c>
      <c r="AB63" s="1172"/>
      <c r="AC63" s="1172"/>
      <c r="AD63" s="1172"/>
      <c r="AE63" s="1172"/>
      <c r="AF63" s="1191"/>
      <c r="AG63" s="1191"/>
      <c r="AH63" s="1191"/>
      <c r="AI63" s="1191"/>
      <c r="AJ63" s="1191"/>
      <c r="AK63" s="1169"/>
      <c r="AL63" s="1169"/>
      <c r="AM63" s="1169"/>
      <c r="AN63" s="1169"/>
      <c r="AO63" s="1169"/>
      <c r="AP63" s="1169"/>
      <c r="AQ63" s="1169"/>
      <c r="AR63" s="1169"/>
      <c r="AS63" s="1169"/>
      <c r="AT63" s="1169"/>
      <c r="AU63" s="1169"/>
      <c r="AV63" s="1169"/>
      <c r="AW63" s="1169"/>
      <c r="AX63" s="1169"/>
      <c r="AY63" s="1169"/>
      <c r="AZ63" s="1169"/>
      <c r="BA63" s="1169"/>
      <c r="BB63" s="1169"/>
      <c r="BC63" s="1169"/>
      <c r="BD63" s="1169"/>
      <c r="BE63" s="1169"/>
      <c r="BF63" s="1169"/>
      <c r="BG63" s="1169"/>
      <c r="BH63" s="1169"/>
      <c r="BI63" s="1169"/>
      <c r="BJ63" s="1169"/>
      <c r="BK63" s="1169"/>
      <c r="BL63" s="1169"/>
    </row>
    <row r="64" spans="1:64" x14ac:dyDescent="0.2">
      <c r="B64" s="1196"/>
      <c r="C64" s="1197" t="s">
        <v>25</v>
      </c>
      <c r="D64" s="1198"/>
      <c r="E64" s="1198"/>
      <c r="F64" s="1198"/>
      <c r="G64" s="1198"/>
      <c r="H64" s="1198"/>
      <c r="I64" s="1198"/>
      <c r="J64" s="1198"/>
      <c r="K64" s="1198"/>
      <c r="L64" s="1198"/>
      <c r="M64" s="1198"/>
      <c r="N64" s="1198"/>
      <c r="O64" s="1198"/>
      <c r="P64" s="1198"/>
      <c r="Q64" s="1198"/>
      <c r="R64" s="1198"/>
      <c r="S64" s="1198"/>
      <c r="T64" s="1198"/>
      <c r="U64" s="1198"/>
      <c r="V64" s="1198"/>
      <c r="W64" s="1198"/>
      <c r="X64" s="1198"/>
      <c r="Y64" s="1198"/>
      <c r="Z64" s="1172"/>
      <c r="AA64" s="1199" t="str">
        <f t="shared" si="8"/>
        <v xml:space="preserve"> </v>
      </c>
      <c r="AB64" s="1172"/>
      <c r="AC64" s="1172"/>
      <c r="AD64" s="1172"/>
      <c r="AE64" s="1276"/>
      <c r="AF64" s="1200">
        <v>500</v>
      </c>
      <c r="AG64" s="1200">
        <v>550</v>
      </c>
      <c r="AH64" s="1200">
        <v>600</v>
      </c>
      <c r="AI64" s="1200">
        <v>640</v>
      </c>
      <c r="AJ64" s="1200">
        <v>670</v>
      </c>
      <c r="AK64" s="1172"/>
      <c r="AL64" s="1276"/>
      <c r="AM64" s="1172"/>
      <c r="AN64" s="1276"/>
      <c r="AO64" s="1172"/>
      <c r="AP64" s="1199"/>
      <c r="AQ64" s="1172"/>
      <c r="AR64" s="1276"/>
      <c r="AS64" s="1172"/>
      <c r="AT64" s="1172"/>
      <c r="AU64" s="1172"/>
      <c r="AV64" s="1172"/>
      <c r="AW64" s="1172"/>
      <c r="AX64" s="1172"/>
      <c r="AY64" s="1172"/>
      <c r="BA64" s="1172"/>
      <c r="BB64" s="1277"/>
      <c r="BC64" s="1191"/>
      <c r="BD64" s="1191"/>
      <c r="BE64" s="1191"/>
      <c r="BF64" s="1243"/>
      <c r="BG64" s="1191"/>
      <c r="BH64" s="1191"/>
      <c r="BI64" s="1191"/>
      <c r="BJ64" s="1191"/>
    </row>
    <row r="65" spans="1:64" x14ac:dyDescent="0.2">
      <c r="A65" s="1163"/>
      <c r="B65" s="1220">
        <v>1</v>
      </c>
      <c r="C65" s="1254" t="s">
        <v>134</v>
      </c>
      <c r="D65" s="1225"/>
      <c r="E65" s="1224"/>
      <c r="F65" s="1222">
        <v>634</v>
      </c>
      <c r="G65" s="1278" t="s">
        <v>358</v>
      </c>
      <c r="H65" s="1222">
        <v>590</v>
      </c>
      <c r="I65" s="1279" t="s">
        <v>357</v>
      </c>
      <c r="J65" s="1222">
        <v>626</v>
      </c>
      <c r="K65" s="1280" t="s">
        <v>356</v>
      </c>
      <c r="L65" s="1225"/>
      <c r="M65" s="1224"/>
      <c r="N65" s="1222">
        <v>624</v>
      </c>
      <c r="O65" s="1223" t="s">
        <v>354</v>
      </c>
      <c r="P65" s="1225"/>
      <c r="Q65" s="1223"/>
      <c r="R65" s="1222"/>
      <c r="S65" s="1223"/>
      <c r="T65" s="1224"/>
      <c r="U65" s="1224"/>
      <c r="V65" s="1222"/>
      <c r="W65" s="1226"/>
      <c r="X65" s="1222"/>
      <c r="Y65" s="1223"/>
      <c r="Z65" s="1172">
        <f>COUNT(D65:Y65)</f>
        <v>4</v>
      </c>
      <c r="AA65" s="1199">
        <f t="shared" si="8"/>
        <v>628</v>
      </c>
      <c r="AB65" s="1281">
        <f>COUNTIF(D65:Y65,"(1)")</f>
        <v>1</v>
      </c>
      <c r="AC65" s="1282">
        <f>COUNTIF(D65:Y65,"(2)")</f>
        <v>1</v>
      </c>
      <c r="AD65" s="1282">
        <f>COUNTIF(D65:Y65,"(3)")</f>
        <v>1</v>
      </c>
      <c r="AE65" s="1283">
        <f>SUM(AB65:AD65)</f>
        <v>3</v>
      </c>
      <c r="AF65" s="1248" t="s">
        <v>144</v>
      </c>
      <c r="AG65" s="1267" t="s">
        <v>144</v>
      </c>
      <c r="AH65" s="1267" t="s">
        <v>144</v>
      </c>
      <c r="AI65" s="1249" t="s">
        <v>144</v>
      </c>
      <c r="AJ65" s="1193" t="str">
        <f>IF((LARGE($D65:$Y65,1))&gt;=670,"16"," ")</f>
        <v xml:space="preserve"> </v>
      </c>
      <c r="AK65" s="1169"/>
      <c r="AL65" s="1169"/>
      <c r="AM65" s="1169"/>
      <c r="AN65" s="1169"/>
      <c r="AO65" s="1169"/>
      <c r="AP65" s="1169"/>
      <c r="AQ65" s="1169"/>
      <c r="AR65" s="1169"/>
      <c r="AS65" s="1169"/>
      <c r="AT65" s="1169"/>
      <c r="AU65" s="1169"/>
      <c r="AV65" s="1169"/>
      <c r="AW65" s="1169"/>
      <c r="AX65" s="1169"/>
      <c r="AY65" s="1169"/>
      <c r="AZ65" s="1169"/>
      <c r="BA65" s="1169"/>
      <c r="BB65" s="1169"/>
      <c r="BC65" s="1169"/>
      <c r="BD65" s="1169"/>
      <c r="BE65" s="1169"/>
      <c r="BF65" s="1169"/>
      <c r="BG65" s="1169"/>
      <c r="BH65" s="1169"/>
      <c r="BI65" s="1169"/>
      <c r="BJ65" s="1169"/>
      <c r="BK65" s="1169"/>
      <c r="BL65" s="1169"/>
    </row>
    <row r="66" spans="1:64" x14ac:dyDescent="0.2">
      <c r="A66" s="1163"/>
      <c r="B66" s="1229">
        <v>2</v>
      </c>
      <c r="C66" s="1258" t="s">
        <v>236</v>
      </c>
      <c r="D66" s="1211">
        <v>620</v>
      </c>
      <c r="E66" s="1284" t="s">
        <v>356</v>
      </c>
      <c r="F66" s="1231"/>
      <c r="G66" s="1212"/>
      <c r="H66" s="1231">
        <v>629</v>
      </c>
      <c r="I66" s="1284" t="s">
        <v>356</v>
      </c>
      <c r="J66" s="1231"/>
      <c r="K66" s="1233"/>
      <c r="L66" s="1211"/>
      <c r="M66" s="1212"/>
      <c r="N66" s="1231">
        <v>628</v>
      </c>
      <c r="O66" s="1285" t="s">
        <v>358</v>
      </c>
      <c r="P66" s="1211"/>
      <c r="Q66" s="1232"/>
      <c r="R66" s="1231"/>
      <c r="S66" s="1233"/>
      <c r="T66" s="1212">
        <v>639</v>
      </c>
      <c r="U66" s="1284" t="s">
        <v>356</v>
      </c>
      <c r="V66" s="1231">
        <v>608</v>
      </c>
      <c r="W66" s="1233" t="s">
        <v>471</v>
      </c>
      <c r="X66" s="1231"/>
      <c r="Y66" s="1232"/>
      <c r="Z66" s="1172">
        <f>COUNT(D66:Y66)</f>
        <v>5</v>
      </c>
      <c r="AA66" s="1199">
        <f t="shared" si="8"/>
        <v>632</v>
      </c>
      <c r="AB66" s="1192">
        <f>COUNTIF(D66:Y66,"(1)")</f>
        <v>3</v>
      </c>
      <c r="AC66" s="1193">
        <f>COUNTIF(D66:Y66,"(2)")</f>
        <v>1</v>
      </c>
      <c r="AD66" s="1193">
        <f>COUNTIF(D66:Y66,"(3)")</f>
        <v>0</v>
      </c>
      <c r="AE66" s="1183">
        <f>SUM(AB66:AD66)</f>
        <v>4</v>
      </c>
      <c r="AF66" s="1255">
        <v>10</v>
      </c>
      <c r="AG66" s="1255">
        <v>10</v>
      </c>
      <c r="AH66" s="1255">
        <v>11</v>
      </c>
      <c r="AI66" s="1228">
        <v>11</v>
      </c>
      <c r="AJ66" s="1193" t="str">
        <f>IF((LARGE($D66:$Y66,1))&gt;=670,"16"," ")</f>
        <v xml:space="preserve"> </v>
      </c>
      <c r="AK66" s="1169"/>
      <c r="AL66" s="1169"/>
      <c r="AM66" s="1169"/>
      <c r="AN66" s="1169"/>
      <c r="AO66" s="1169"/>
      <c r="AP66" s="1169"/>
      <c r="AQ66" s="1169"/>
      <c r="AR66" s="1169"/>
      <c r="AS66" s="1169"/>
      <c r="AT66" s="1169"/>
      <c r="AU66" s="1169"/>
      <c r="AV66" s="1169"/>
      <c r="AW66" s="1169"/>
      <c r="AX66" s="1169"/>
      <c r="AY66" s="1169"/>
      <c r="AZ66" s="1169"/>
      <c r="BA66" s="1169"/>
      <c r="BB66" s="1169"/>
      <c r="BC66" s="1169"/>
      <c r="BD66" s="1169"/>
      <c r="BE66" s="1169"/>
      <c r="BF66" s="1169"/>
      <c r="BG66" s="1169"/>
      <c r="BH66" s="1169"/>
      <c r="BI66" s="1169"/>
      <c r="BJ66" s="1169"/>
      <c r="BK66" s="1169"/>
      <c r="BL66" s="1169"/>
    </row>
    <row r="67" spans="1:64" x14ac:dyDescent="0.2">
      <c r="B67" s="1234"/>
      <c r="C67" s="1259" t="s">
        <v>243</v>
      </c>
      <c r="D67" s="1198"/>
      <c r="E67" s="1237"/>
      <c r="F67" s="1198"/>
      <c r="G67" s="1236"/>
      <c r="H67" s="1188"/>
      <c r="I67" s="1236"/>
      <c r="J67" s="1188"/>
      <c r="K67" s="1237"/>
      <c r="L67" s="1198"/>
      <c r="M67" s="1236"/>
      <c r="N67" s="1188"/>
      <c r="O67" s="1237"/>
      <c r="P67" s="1198"/>
      <c r="Q67" s="1237"/>
      <c r="R67" s="1264"/>
      <c r="S67" s="1237"/>
      <c r="T67" s="1236"/>
      <c r="U67" s="1236"/>
      <c r="V67" s="1264"/>
      <c r="W67" s="1237"/>
      <c r="X67" s="1264"/>
      <c r="Y67" s="1237"/>
      <c r="Z67" s="1172">
        <f>COUNT(D67:Y67)</f>
        <v>0</v>
      </c>
      <c r="AA67" s="1199" t="str">
        <f t="shared" si="8"/>
        <v xml:space="preserve"> </v>
      </c>
      <c r="AB67" s="1192">
        <f>COUNTIF(D67:Y67,"(1)")</f>
        <v>0</v>
      </c>
      <c r="AC67" s="1193">
        <f>COUNTIF(D65:Y65,"(2)")</f>
        <v>1</v>
      </c>
      <c r="AD67" s="1193">
        <f>COUNTIF(D67:Y67,"(3)")</f>
        <v>0</v>
      </c>
      <c r="AE67" s="1183">
        <f>SUM(AB67:AD67)</f>
        <v>1</v>
      </c>
      <c r="AF67" s="1255">
        <v>12</v>
      </c>
      <c r="AG67" s="1255">
        <v>12</v>
      </c>
      <c r="AH67" s="1251" t="e">
        <f>IF((LARGE($D67:$Y67,1))&gt;=600,"16"," ")</f>
        <v>#NUM!</v>
      </c>
      <c r="AI67" s="1193" t="e">
        <f>IF((LARGE($D67:$Y67,1))&gt;=640,"16"," ")</f>
        <v>#NUM!</v>
      </c>
      <c r="AJ67" s="1193" t="e">
        <f>IF((LARGE($D67:$Y67,1))&gt;=670,"16"," ")</f>
        <v>#NUM!</v>
      </c>
      <c r="AK67" s="1172"/>
    </row>
    <row r="68" spans="1:64" x14ac:dyDescent="0.2">
      <c r="D68" s="1239"/>
      <c r="E68" s="1211"/>
      <c r="F68" s="1211"/>
      <c r="G68" s="1211"/>
      <c r="H68" s="1211"/>
      <c r="I68" s="1211"/>
      <c r="J68" s="1239"/>
      <c r="K68" s="1211"/>
      <c r="L68" s="1211"/>
      <c r="M68" s="1211"/>
      <c r="N68" s="1239"/>
      <c r="O68" s="1239"/>
      <c r="P68" s="1239"/>
      <c r="Q68" s="1239"/>
      <c r="R68" s="1239"/>
      <c r="S68" s="1239"/>
      <c r="T68" s="1239"/>
      <c r="U68" s="1239"/>
      <c r="V68" s="1239"/>
      <c r="W68" s="1239"/>
      <c r="X68" s="1239"/>
      <c r="Y68" s="1239"/>
      <c r="Z68" s="1172"/>
      <c r="AA68" s="1199"/>
      <c r="AB68" s="1172"/>
      <c r="AC68" s="1172"/>
      <c r="AD68" s="1172"/>
      <c r="AE68" s="1243"/>
      <c r="AF68" s="1191"/>
      <c r="AG68" s="1191"/>
      <c r="AH68" s="1191"/>
      <c r="AI68" s="1191"/>
      <c r="AJ68" s="1191"/>
    </row>
    <row r="69" spans="1:64" x14ac:dyDescent="0.2">
      <c r="A69" s="1163"/>
      <c r="B69" s="1196"/>
      <c r="C69" s="1197" t="s">
        <v>51</v>
      </c>
      <c r="D69" s="1198"/>
      <c r="E69" s="1198"/>
      <c r="F69" s="1198"/>
      <c r="G69" s="1198"/>
      <c r="H69" s="1198"/>
      <c r="I69" s="1198"/>
      <c r="J69" s="1198"/>
      <c r="K69" s="1198"/>
      <c r="L69" s="1198"/>
      <c r="M69" s="1198"/>
      <c r="N69" s="1198"/>
      <c r="O69" s="1198"/>
      <c r="P69" s="1198"/>
      <c r="Q69" s="1198"/>
      <c r="R69" s="1198"/>
      <c r="S69" s="1198"/>
      <c r="T69" s="1198"/>
      <c r="U69" s="1198"/>
      <c r="V69" s="1198"/>
      <c r="W69" s="1198"/>
      <c r="X69" s="1198"/>
      <c r="Y69" s="1198"/>
      <c r="Z69" s="1172"/>
      <c r="AA69" s="1199"/>
      <c r="AB69" s="1200"/>
      <c r="AC69" s="1200"/>
      <c r="AD69" s="1200"/>
      <c r="AE69" s="1201"/>
      <c r="AF69" s="1200">
        <v>550</v>
      </c>
      <c r="AG69" s="1200">
        <v>600</v>
      </c>
      <c r="AH69" s="1200">
        <v>640</v>
      </c>
      <c r="AI69" s="1200">
        <v>670</v>
      </c>
      <c r="AJ69" s="1200">
        <v>690</v>
      </c>
      <c r="AK69" s="1169"/>
      <c r="AL69" s="1169"/>
      <c r="AM69" s="1169"/>
      <c r="AN69" s="1169"/>
      <c r="AO69" s="1169"/>
      <c r="AP69" s="1169"/>
      <c r="AQ69" s="1169"/>
      <c r="AR69" s="1169"/>
      <c r="AS69" s="1169"/>
      <c r="AT69" s="1169"/>
      <c r="AU69" s="1169"/>
      <c r="AV69" s="1169"/>
      <c r="AW69" s="1169"/>
      <c r="AX69" s="1169"/>
      <c r="AY69" s="1169"/>
      <c r="AZ69" s="1169"/>
      <c r="BA69" s="1169"/>
      <c r="BB69" s="1169"/>
      <c r="BC69" s="1169"/>
      <c r="BD69" s="1169"/>
      <c r="BE69" s="1169"/>
      <c r="BF69" s="1169"/>
      <c r="BG69" s="1169"/>
      <c r="BH69" s="1169"/>
      <c r="BI69" s="1169"/>
      <c r="BJ69" s="1169"/>
      <c r="BK69" s="1169"/>
      <c r="BL69" s="1169"/>
    </row>
    <row r="70" spans="1:64" x14ac:dyDescent="0.2">
      <c r="A70" s="1163"/>
      <c r="B70" s="1220"/>
      <c r="C70" s="1286" t="s">
        <v>192</v>
      </c>
      <c r="D70" s="1225"/>
      <c r="E70" s="1223"/>
      <c r="F70" s="1225"/>
      <c r="G70" s="1223"/>
      <c r="H70" s="1225"/>
      <c r="I70" s="1223"/>
      <c r="J70" s="1225"/>
      <c r="K70" s="1223"/>
      <c r="L70" s="1225"/>
      <c r="M70" s="1224"/>
      <c r="N70" s="1222"/>
      <c r="O70" s="1223"/>
      <c r="P70" s="1225"/>
      <c r="Q70" s="1223"/>
      <c r="R70" s="1246"/>
      <c r="S70" s="1223"/>
      <c r="T70" s="1224"/>
      <c r="U70" s="1224"/>
      <c r="V70" s="1246"/>
      <c r="W70" s="1223"/>
      <c r="X70" s="1246"/>
      <c r="Y70" s="1223"/>
      <c r="Z70" s="1172">
        <f>COUNT(D70:Y70)</f>
        <v>0</v>
      </c>
      <c r="AA70" s="1199" t="str">
        <f>IF(Z70&lt;3," ",((LARGE(D70:Y70,1)+LARGE(D70:Y70,2)+LARGE(D70:Y70,3))/3))</f>
        <v xml:space="preserve"> </v>
      </c>
      <c r="AB70" s="1192">
        <f>COUNTIF(D70:Y70,"(1)")</f>
        <v>0</v>
      </c>
      <c r="AC70" s="1193">
        <f>COUNTIF(D70:Y70,"(2)")</f>
        <v>0</v>
      </c>
      <c r="AD70" s="1193">
        <f>COUNTIF(D70:Y70,"(3)")</f>
        <v>0</v>
      </c>
      <c r="AE70" s="1183">
        <f>SUM(AB70:AD70)</f>
        <v>0</v>
      </c>
      <c r="AF70" s="1248" t="s">
        <v>194</v>
      </c>
      <c r="AG70" s="1248" t="s">
        <v>194</v>
      </c>
      <c r="AH70" s="1248" t="s">
        <v>194</v>
      </c>
      <c r="AI70" s="1248" t="s">
        <v>194</v>
      </c>
      <c r="AJ70" s="1193" t="e">
        <f>IF((LARGE($D70:$Y70,1))&gt;=690,"16"," ")</f>
        <v>#NUM!</v>
      </c>
      <c r="AK70" s="1169"/>
      <c r="AL70" s="1169"/>
      <c r="AM70" s="1169"/>
      <c r="AN70" s="1169"/>
      <c r="AO70" s="1169"/>
      <c r="AP70" s="1169"/>
      <c r="AQ70" s="1169"/>
      <c r="AR70" s="1169"/>
      <c r="AS70" s="1169"/>
      <c r="AT70" s="1169"/>
      <c r="AU70" s="1169"/>
      <c r="AV70" s="1169"/>
      <c r="AW70" s="1169"/>
      <c r="AX70" s="1169"/>
      <c r="AY70" s="1169"/>
      <c r="AZ70" s="1169"/>
      <c r="BA70" s="1169"/>
      <c r="BB70" s="1169"/>
      <c r="BC70" s="1169"/>
      <c r="BD70" s="1169"/>
      <c r="BE70" s="1169"/>
      <c r="BF70" s="1169"/>
      <c r="BG70" s="1169"/>
      <c r="BH70" s="1169"/>
      <c r="BI70" s="1169"/>
      <c r="BJ70" s="1169"/>
      <c r="BK70" s="1169"/>
      <c r="BL70" s="1169"/>
    </row>
    <row r="71" spans="1:64" x14ac:dyDescent="0.2">
      <c r="A71" s="1163"/>
      <c r="B71" s="1234">
        <v>1</v>
      </c>
      <c r="C71" s="1259" t="s">
        <v>304</v>
      </c>
      <c r="D71" s="1198"/>
      <c r="E71" s="1237"/>
      <c r="F71" s="1198">
        <v>678</v>
      </c>
      <c r="G71" s="1287" t="s">
        <v>356</v>
      </c>
      <c r="H71" s="1188"/>
      <c r="I71" s="1236"/>
      <c r="J71" s="1188"/>
      <c r="K71" s="1237"/>
      <c r="L71" s="1198"/>
      <c r="M71" s="1236"/>
      <c r="N71" s="1188">
        <v>684</v>
      </c>
      <c r="O71" s="1288" t="s">
        <v>358</v>
      </c>
      <c r="P71" s="1198">
        <v>627</v>
      </c>
      <c r="Q71" s="1237" t="s">
        <v>355</v>
      </c>
      <c r="R71" s="1264"/>
      <c r="S71" s="1237"/>
      <c r="T71" s="1236"/>
      <c r="U71" s="1236"/>
      <c r="V71" s="1264"/>
      <c r="W71" s="1237"/>
      <c r="X71" s="1264"/>
      <c r="Y71" s="1237"/>
      <c r="Z71" s="1172">
        <f>COUNT(D71:Y71)</f>
        <v>3</v>
      </c>
      <c r="AA71" s="1199">
        <f>IF(Z71&lt;3," ",((LARGE(D71:Y71,1)+LARGE(D71:Y71,2)+LARGE(D71:Y71,3))/3))</f>
        <v>663</v>
      </c>
      <c r="AB71" s="1192">
        <f>COUNTIF(D71:Y71,"(1)")</f>
        <v>1</v>
      </c>
      <c r="AC71" s="1193">
        <f>COUNTIF(D71:Y71,"(2)")</f>
        <v>1</v>
      </c>
      <c r="AD71" s="1193">
        <f>COUNTIF(D71:Y71,"(3)")</f>
        <v>0</v>
      </c>
      <c r="AE71" s="1183">
        <f>SUM(AB71:AD71)</f>
        <v>2</v>
      </c>
      <c r="AF71" s="1257" t="str">
        <f>IF((LARGE($D71:$Y71,1))&gt;=550,"16"," ")</f>
        <v>16</v>
      </c>
      <c r="AG71" s="1257" t="str">
        <f>IF((LARGE($D71:$Y71,1))&gt;=600,"16"," ")</f>
        <v>16</v>
      </c>
      <c r="AH71" s="1218" t="str">
        <f>IF((LARGE($D71:$Y71,1))&gt;=640,"16"," ")</f>
        <v>16</v>
      </c>
      <c r="AI71" s="1218" t="str">
        <f>IF((LARGE($D71:$Y71,1))&gt;=670,"16"," ")</f>
        <v>16</v>
      </c>
      <c r="AJ71" s="1193" t="str">
        <f>IF((LARGE($D71:$Y71,1))&gt;=690,"16"," ")</f>
        <v xml:space="preserve"> </v>
      </c>
      <c r="AK71" s="1169"/>
      <c r="AL71" s="1169"/>
      <c r="AM71" s="1169"/>
      <c r="AN71" s="1169"/>
      <c r="AO71" s="1169"/>
      <c r="AP71" s="1169"/>
      <c r="AQ71" s="1169"/>
      <c r="AR71" s="1169"/>
      <c r="AS71" s="1169"/>
      <c r="AT71" s="1169"/>
      <c r="AU71" s="1169"/>
      <c r="AV71" s="1169"/>
      <c r="AW71" s="1169"/>
      <c r="AX71" s="1169"/>
      <c r="AY71" s="1169"/>
      <c r="AZ71" s="1169"/>
      <c r="BA71" s="1169"/>
      <c r="BB71" s="1169"/>
      <c r="BC71" s="1169"/>
      <c r="BD71" s="1169"/>
      <c r="BE71" s="1169"/>
      <c r="BF71" s="1169"/>
      <c r="BG71" s="1169"/>
      <c r="BH71" s="1169"/>
      <c r="BI71" s="1169"/>
      <c r="BJ71" s="1169"/>
      <c r="BK71" s="1169"/>
      <c r="BL71" s="1169"/>
    </row>
    <row r="72" spans="1:64" x14ac:dyDescent="0.2">
      <c r="A72" s="1169"/>
      <c r="B72" s="1238"/>
      <c r="C72" s="1169"/>
      <c r="K72" s="1209"/>
      <c r="L72" s="1209"/>
      <c r="M72" s="1209"/>
      <c r="Z72" s="1172"/>
      <c r="AA72" s="1199"/>
      <c r="AB72" s="1172"/>
      <c r="AC72" s="1172"/>
      <c r="AD72" s="1172"/>
      <c r="AE72" s="1172"/>
      <c r="AF72" s="1191"/>
      <c r="AG72" s="1191"/>
      <c r="AH72" s="1191"/>
      <c r="AI72" s="1191"/>
      <c r="AJ72" s="1191"/>
      <c r="AK72" s="1169"/>
      <c r="AL72" s="1169"/>
      <c r="AM72" s="1169"/>
      <c r="AN72" s="1169"/>
      <c r="AO72" s="1169"/>
      <c r="AP72" s="1169"/>
      <c r="AQ72" s="1169"/>
      <c r="AR72" s="1169"/>
      <c r="AS72" s="1169"/>
      <c r="AT72" s="1169"/>
      <c r="AU72" s="1169"/>
      <c r="AV72" s="1169"/>
      <c r="AW72" s="1169"/>
      <c r="AX72" s="1169"/>
      <c r="AY72" s="1169"/>
      <c r="AZ72" s="1169"/>
      <c r="BA72" s="1169"/>
      <c r="BB72" s="1169"/>
      <c r="BC72" s="1169"/>
      <c r="BD72" s="1169"/>
      <c r="BE72" s="1169"/>
      <c r="BF72" s="1169"/>
      <c r="BG72" s="1169"/>
      <c r="BH72" s="1169"/>
      <c r="BI72" s="1169"/>
      <c r="BJ72" s="1169"/>
      <c r="BK72" s="1169"/>
      <c r="BL72" s="1169"/>
    </row>
    <row r="73" spans="1:64" x14ac:dyDescent="0.2">
      <c r="A73" s="1163"/>
      <c r="B73" s="1196"/>
      <c r="C73" s="1197" t="s">
        <v>52</v>
      </c>
      <c r="D73" s="1198"/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72"/>
      <c r="AA73" s="1199"/>
      <c r="AB73" s="1200"/>
      <c r="AC73" s="1200"/>
      <c r="AD73" s="1200"/>
      <c r="AE73" s="1201"/>
      <c r="AF73" s="1200">
        <v>500</v>
      </c>
      <c r="AG73" s="1200">
        <v>550</v>
      </c>
      <c r="AH73" s="1200">
        <v>600</v>
      </c>
      <c r="AI73" s="1200">
        <v>640</v>
      </c>
      <c r="AJ73" s="1200">
        <v>670</v>
      </c>
      <c r="AK73" s="1169"/>
      <c r="AL73" s="1169"/>
      <c r="AM73" s="1169"/>
      <c r="AN73" s="1169"/>
      <c r="AO73" s="1169"/>
      <c r="AP73" s="1169"/>
      <c r="AQ73" s="1169"/>
      <c r="AR73" s="1169"/>
      <c r="AS73" s="1169"/>
      <c r="AT73" s="1169"/>
      <c r="AU73" s="1169"/>
      <c r="AV73" s="1169"/>
      <c r="AW73" s="1169"/>
      <c r="AX73" s="1169"/>
      <c r="AY73" s="1169"/>
      <c r="AZ73" s="1169"/>
      <c r="BA73" s="1169"/>
      <c r="BB73" s="1169"/>
      <c r="BC73" s="1169"/>
      <c r="BD73" s="1169"/>
      <c r="BE73" s="1169"/>
      <c r="BF73" s="1169"/>
      <c r="BG73" s="1169"/>
      <c r="BH73" s="1169"/>
      <c r="BI73" s="1169"/>
      <c r="BJ73" s="1169"/>
      <c r="BK73" s="1169"/>
      <c r="BL73" s="1169"/>
    </row>
    <row r="74" spans="1:64" x14ac:dyDescent="0.2">
      <c r="A74" s="1163"/>
      <c r="B74" s="1220"/>
      <c r="C74" s="1286" t="s">
        <v>166</v>
      </c>
      <c r="D74" s="1225"/>
      <c r="E74" s="1225"/>
      <c r="F74" s="1222"/>
      <c r="G74" s="1224"/>
      <c r="H74" s="1222"/>
      <c r="I74" s="1224"/>
      <c r="J74" s="1222"/>
      <c r="K74" s="1223"/>
      <c r="L74" s="1225"/>
      <c r="M74" s="1224"/>
      <c r="N74" s="1222"/>
      <c r="O74" s="1226"/>
      <c r="P74" s="1225"/>
      <c r="Q74" s="1226"/>
      <c r="R74" s="1222"/>
      <c r="S74" s="1226"/>
      <c r="T74" s="1225"/>
      <c r="U74" s="1225"/>
      <c r="V74" s="1222"/>
      <c r="W74" s="1226"/>
      <c r="X74" s="1222"/>
      <c r="Y74" s="1226"/>
      <c r="Z74" s="1172">
        <f>COUNT(D74:Y74)</f>
        <v>0</v>
      </c>
      <c r="AA74" s="1199" t="str">
        <f>IF(Z74&lt;3," ",((LARGE(D74:Y74,1)+LARGE(D74:Y74,2)+LARGE(D74:Y74,3))/3))</f>
        <v xml:space="preserve"> </v>
      </c>
      <c r="AB74" s="1192">
        <f>COUNTIF(D74:Y74,"(1)")</f>
        <v>0</v>
      </c>
      <c r="AC74" s="1193">
        <f>COUNTIF(D74:Y74,"(2)")</f>
        <v>0</v>
      </c>
      <c r="AD74" s="1193">
        <f>COUNTIF(D74:Y74,"(3)")</f>
        <v>0</v>
      </c>
      <c r="AE74" s="1183">
        <f>SUM(AB74:AD74)</f>
        <v>0</v>
      </c>
      <c r="AF74" s="1192" t="e">
        <f>IF((LARGE($D74:$Y74,1))&gt;=500,"16"," ")</f>
        <v>#NUM!</v>
      </c>
      <c r="AG74" s="1193" t="e">
        <f>IF((LARGE($D74:$Y74,1))&gt;=550,"16"," ")</f>
        <v>#NUM!</v>
      </c>
      <c r="AH74" s="1193" t="e">
        <f>IF((LARGE($D74:$Y74,1))&gt;=600,"16"," ")</f>
        <v>#NUM!</v>
      </c>
      <c r="AI74" s="1193" t="e">
        <f>IF((LARGE($D74:$Y74,1))&gt;=640,"16"," ")</f>
        <v>#NUM!</v>
      </c>
      <c r="AJ74" s="1193" t="e">
        <f>IF((LARGE($D74:$Y74,1))&gt;=670,"16"," ")</f>
        <v>#NUM!</v>
      </c>
      <c r="AK74" s="1169"/>
      <c r="AL74" s="1169"/>
      <c r="AM74" s="1169"/>
      <c r="AN74" s="1169"/>
      <c r="AO74" s="1169"/>
      <c r="AP74" s="1169"/>
      <c r="AQ74" s="1169"/>
      <c r="AR74" s="1169"/>
      <c r="AS74" s="1169"/>
      <c r="AT74" s="1169"/>
      <c r="AU74" s="1169"/>
      <c r="AV74" s="1169"/>
      <c r="AW74" s="1169"/>
      <c r="AX74" s="1169"/>
      <c r="AY74" s="1169"/>
      <c r="AZ74" s="1169"/>
      <c r="BA74" s="1169"/>
      <c r="BB74" s="1169"/>
      <c r="BC74" s="1169"/>
      <c r="BD74" s="1169"/>
      <c r="BE74" s="1169"/>
      <c r="BF74" s="1169"/>
      <c r="BG74" s="1169"/>
      <c r="BH74" s="1169"/>
      <c r="BI74" s="1169"/>
      <c r="BJ74" s="1169"/>
      <c r="BK74" s="1169"/>
      <c r="BL74" s="1169"/>
    </row>
    <row r="75" spans="1:64" x14ac:dyDescent="0.2">
      <c r="A75" s="1163"/>
      <c r="B75" s="1234"/>
      <c r="C75" s="1259"/>
      <c r="D75" s="1198"/>
      <c r="E75" s="1198"/>
      <c r="F75" s="1188"/>
      <c r="G75" s="1198"/>
      <c r="H75" s="1188"/>
      <c r="I75" s="1198"/>
      <c r="J75" s="1188"/>
      <c r="K75" s="1189"/>
      <c r="L75" s="1198"/>
      <c r="M75" s="1198"/>
      <c r="N75" s="1188"/>
      <c r="O75" s="1189"/>
      <c r="P75" s="1198"/>
      <c r="Q75" s="1189"/>
      <c r="R75" s="1188"/>
      <c r="S75" s="1189"/>
      <c r="T75" s="1198"/>
      <c r="U75" s="1198"/>
      <c r="V75" s="1188"/>
      <c r="W75" s="1189"/>
      <c r="X75" s="1188"/>
      <c r="Y75" s="1189"/>
      <c r="Z75" s="1172">
        <f>COUNT(D75:Y75)</f>
        <v>0</v>
      </c>
      <c r="AA75" s="1199" t="str">
        <f>IF(Z75&lt;3," ",((LARGE(D75:Y75,1)+LARGE(D75:Y75,2)+LARGE(D75:Y75,3))/3))</f>
        <v xml:space="preserve"> </v>
      </c>
      <c r="AB75" s="1192">
        <f>COUNTIF(D75:Y75,"(1)")</f>
        <v>0</v>
      </c>
      <c r="AC75" s="1193">
        <f>COUNTIF(D75:Y75,"(2)")</f>
        <v>0</v>
      </c>
      <c r="AD75" s="1193">
        <f>COUNTIF(D75:Y75,"(3)")</f>
        <v>0</v>
      </c>
      <c r="AE75" s="1183">
        <f>SUM(AB75:AD75)</f>
        <v>0</v>
      </c>
      <c r="AF75" s="1192" t="e">
        <f>IF((LARGE($D75:$Y75,1))&gt;=500,"16"," ")</f>
        <v>#NUM!</v>
      </c>
      <c r="AG75" s="1193" t="e">
        <f>IF((LARGE($D75:$Y75,1))&gt;=550,"16"," ")</f>
        <v>#NUM!</v>
      </c>
      <c r="AH75" s="1193" t="e">
        <f>IF((LARGE($D75:$Y75,1))&gt;=600,"16"," ")</f>
        <v>#NUM!</v>
      </c>
      <c r="AI75" s="1193" t="e">
        <f>IF((LARGE($D75:$Y75,1))&gt;=640,"16"," ")</f>
        <v>#NUM!</v>
      </c>
      <c r="AJ75" s="1193" t="e">
        <f>IF((LARGE($D75:$Y75,1))&gt;=670,"16"," ")</f>
        <v>#NUM!</v>
      </c>
      <c r="AK75" s="1169"/>
      <c r="AL75" s="1169"/>
      <c r="AM75" s="1169"/>
      <c r="AN75" s="1169"/>
      <c r="AO75" s="1169"/>
      <c r="AP75" s="1169"/>
      <c r="AQ75" s="1169"/>
      <c r="AR75" s="1169"/>
      <c r="AS75" s="1169"/>
      <c r="AT75" s="1169"/>
      <c r="AU75" s="1169"/>
      <c r="AV75" s="1169"/>
      <c r="AW75" s="1169"/>
      <c r="AX75" s="1169"/>
      <c r="AY75" s="1169"/>
      <c r="AZ75" s="1169"/>
      <c r="BA75" s="1169"/>
      <c r="BB75" s="1169"/>
      <c r="BC75" s="1169"/>
      <c r="BD75" s="1169"/>
      <c r="BE75" s="1169"/>
      <c r="BF75" s="1169"/>
      <c r="BG75" s="1169"/>
      <c r="BH75" s="1169"/>
      <c r="BI75" s="1169"/>
      <c r="BJ75" s="1169"/>
      <c r="BK75" s="1169"/>
      <c r="BL75" s="1169"/>
    </row>
    <row r="76" spans="1:64" x14ac:dyDescent="0.2">
      <c r="A76" s="1169"/>
      <c r="B76" s="1238"/>
      <c r="C76" s="1169"/>
      <c r="Z76" s="1172"/>
      <c r="AA76" s="1199"/>
      <c r="AB76" s="1169"/>
      <c r="AC76" s="1169"/>
      <c r="AD76" s="1169"/>
      <c r="AE76" s="1169"/>
      <c r="AF76" s="1169"/>
      <c r="AG76" s="1169"/>
      <c r="AH76" s="1169"/>
      <c r="AI76" s="1169"/>
      <c r="AJ76" s="1169"/>
      <c r="AK76" s="1169"/>
      <c r="AL76" s="1169"/>
      <c r="AM76" s="1169"/>
      <c r="AN76" s="1169"/>
      <c r="AO76" s="1169"/>
      <c r="AP76" s="1169"/>
      <c r="AQ76" s="1169"/>
      <c r="AR76" s="1169"/>
      <c r="AS76" s="1169"/>
      <c r="AT76" s="1169"/>
      <c r="AU76" s="1169"/>
      <c r="AV76" s="1169"/>
      <c r="AW76" s="1169"/>
      <c r="AX76" s="1169"/>
      <c r="AY76" s="1169"/>
      <c r="AZ76" s="1169"/>
      <c r="BA76" s="1169"/>
      <c r="BB76" s="1169"/>
      <c r="BC76" s="1169"/>
      <c r="BD76" s="1169"/>
      <c r="BE76" s="1169"/>
      <c r="BF76" s="1169"/>
      <c r="BG76" s="1169"/>
      <c r="BH76" s="1169"/>
      <c r="BI76" s="1169"/>
      <c r="BJ76" s="1169"/>
      <c r="BK76" s="1169"/>
      <c r="BL76" s="1169"/>
    </row>
    <row r="77" spans="1:64" x14ac:dyDescent="0.2">
      <c r="A77" s="1163"/>
      <c r="B77" s="1196"/>
      <c r="C77" s="1197" t="s">
        <v>53</v>
      </c>
      <c r="D77" s="1198"/>
      <c r="E77" s="1198"/>
      <c r="F77" s="1198"/>
      <c r="G77" s="1198"/>
      <c r="H77" s="1198"/>
      <c r="I77" s="1198"/>
      <c r="J77" s="1198"/>
      <c r="K77" s="1198"/>
      <c r="L77" s="1198"/>
      <c r="M77" s="1198"/>
      <c r="N77" s="1198"/>
      <c r="O77" s="1198"/>
      <c r="P77" s="1198"/>
      <c r="Q77" s="1198"/>
      <c r="R77" s="1198"/>
      <c r="S77" s="1198"/>
      <c r="T77" s="1198"/>
      <c r="U77" s="1198"/>
      <c r="V77" s="1198"/>
      <c r="W77" s="1198"/>
      <c r="X77" s="1198"/>
      <c r="Y77" s="1198"/>
      <c r="Z77" s="1172"/>
      <c r="AA77" s="1199"/>
      <c r="AB77" s="1200"/>
      <c r="AC77" s="1200"/>
      <c r="AD77" s="1200"/>
      <c r="AE77" s="1201"/>
      <c r="AF77" s="1200">
        <v>500</v>
      </c>
      <c r="AG77" s="1200">
        <v>550</v>
      </c>
      <c r="AH77" s="1200">
        <v>600</v>
      </c>
      <c r="AI77" s="1200">
        <v>640</v>
      </c>
      <c r="AJ77" s="1200">
        <v>670</v>
      </c>
      <c r="AK77" s="1169"/>
      <c r="AL77" s="1169"/>
      <c r="AM77" s="1169"/>
      <c r="AN77" s="1169"/>
      <c r="AO77" s="1169"/>
      <c r="AP77" s="1169"/>
      <c r="AQ77" s="1169"/>
      <c r="AR77" s="1169"/>
      <c r="AS77" s="1169"/>
      <c r="AT77" s="1169"/>
      <c r="AU77" s="1169"/>
      <c r="AV77" s="1169"/>
      <c r="AW77" s="1169"/>
      <c r="AX77" s="1169"/>
      <c r="AY77" s="1169"/>
      <c r="AZ77" s="1169"/>
      <c r="BA77" s="1169"/>
      <c r="BB77" s="1169"/>
      <c r="BC77" s="1169"/>
      <c r="BD77" s="1169"/>
      <c r="BE77" s="1169"/>
      <c r="BF77" s="1169"/>
      <c r="BG77" s="1169"/>
      <c r="BH77" s="1169"/>
      <c r="BI77" s="1169"/>
      <c r="BJ77" s="1169"/>
      <c r="BK77" s="1169"/>
      <c r="BL77" s="1169"/>
    </row>
    <row r="78" spans="1:64" x14ac:dyDescent="0.2">
      <c r="B78" s="1220">
        <v>1</v>
      </c>
      <c r="C78" s="1286" t="s">
        <v>26</v>
      </c>
      <c r="D78" s="1225">
        <v>578</v>
      </c>
      <c r="E78" s="1289" t="s">
        <v>357</v>
      </c>
      <c r="F78" s="1225"/>
      <c r="G78" s="1223"/>
      <c r="H78" s="1225">
        <v>498</v>
      </c>
      <c r="I78" s="1289" t="s">
        <v>357</v>
      </c>
      <c r="J78" s="1225">
        <v>520</v>
      </c>
      <c r="K78" s="1289" t="s">
        <v>357</v>
      </c>
      <c r="L78" s="1225">
        <v>540</v>
      </c>
      <c r="M78" s="1224" t="s">
        <v>353</v>
      </c>
      <c r="N78" s="1222">
        <v>569</v>
      </c>
      <c r="O78" s="1223" t="s">
        <v>354</v>
      </c>
      <c r="P78" s="1225"/>
      <c r="Q78" s="1223"/>
      <c r="R78" s="1222"/>
      <c r="S78" s="1223"/>
      <c r="T78" s="1224"/>
      <c r="U78" s="1224"/>
      <c r="V78" s="1222"/>
      <c r="W78" s="1223"/>
      <c r="X78" s="1246"/>
      <c r="Y78" s="1223"/>
      <c r="Z78" s="1172">
        <f>COUNT(D78:Y78)</f>
        <v>5</v>
      </c>
      <c r="AA78" s="1199">
        <f>IF(Z78&lt;3," ",((LARGE(D78:Y78,1)+LARGE(D78:Y78,2)+LARGE(D78:Y78,3))/3))</f>
        <v>562.33333333333337</v>
      </c>
      <c r="AB78" s="1281">
        <f>COUNTIF(D78:Y78,"(1)")</f>
        <v>0</v>
      </c>
      <c r="AC78" s="1282">
        <f>COUNTIF(D78:Y78,"(2)")</f>
        <v>0</v>
      </c>
      <c r="AD78" s="1282">
        <f>COUNTIF(D78:Y78,"(3)")</f>
        <v>3</v>
      </c>
      <c r="AE78" s="1283">
        <f>SUM(AB78:AD78)</f>
        <v>3</v>
      </c>
      <c r="AF78" s="1228">
        <v>95</v>
      </c>
      <c r="AG78" s="1228">
        <v>95</v>
      </c>
      <c r="AH78" s="1228">
        <v>95</v>
      </c>
      <c r="AI78" s="1228">
        <v>95</v>
      </c>
      <c r="AJ78" s="1193" t="str">
        <f>IF((LARGE($D78:$Y78,1))&gt;=670,"16"," ")</f>
        <v xml:space="preserve"> </v>
      </c>
    </row>
    <row r="79" spans="1:64" x14ac:dyDescent="0.2">
      <c r="B79" s="1229"/>
      <c r="C79" s="1258"/>
      <c r="D79" s="1231"/>
      <c r="E79" s="1233"/>
      <c r="F79" s="1211"/>
      <c r="G79" s="1212"/>
      <c r="H79" s="1231"/>
      <c r="I79" s="1233"/>
      <c r="J79" s="1211"/>
      <c r="K79" s="1233"/>
      <c r="L79" s="1211"/>
      <c r="M79" s="1212"/>
      <c r="N79" s="1231"/>
      <c r="O79" s="1233"/>
      <c r="P79" s="1211"/>
      <c r="Q79" s="1232"/>
      <c r="R79" s="1231"/>
      <c r="S79" s="1232"/>
      <c r="T79" s="1211"/>
      <c r="U79" s="1212"/>
      <c r="V79" s="1231"/>
      <c r="W79" s="1233"/>
      <c r="X79" s="1247"/>
      <c r="Y79" s="1233"/>
      <c r="Z79" s="1172">
        <f>COUNT(D79:Y79)</f>
        <v>0</v>
      </c>
      <c r="AA79" s="1199" t="str">
        <f>IF(Z79&lt;3," ",((LARGE(D79:Y79,1)+LARGE(D79:Y79,2)+LARGE(D79:Y79,3))/3))</f>
        <v xml:space="preserve"> </v>
      </c>
      <c r="AB79" s="1281">
        <f>COUNTIF(D79:Y79,"(1)")</f>
        <v>0</v>
      </c>
      <c r="AC79" s="1282">
        <f t="shared" ref="AC79:AC81" si="14">COUNTIF(D79:Y79,"(2)")</f>
        <v>0</v>
      </c>
      <c r="AD79" s="1282">
        <f>COUNTIF(D79:Y79,"(3)")</f>
        <v>0</v>
      </c>
      <c r="AE79" s="1283">
        <f>SUM(AB79:AD79)</f>
        <v>0</v>
      </c>
      <c r="AF79" s="1192" t="e">
        <f>IF((LARGE($D79:$Y79,1))&gt;=500,"16"," ")</f>
        <v>#NUM!</v>
      </c>
      <c r="AG79" s="1193" t="e">
        <f>IF((LARGE($D79:$Y79,1))&gt;=550,"16"," ")</f>
        <v>#NUM!</v>
      </c>
      <c r="AH79" s="1193" t="e">
        <f>IF((LARGE($D79:$Y79,1))&gt;=600,"16"," ")</f>
        <v>#NUM!</v>
      </c>
      <c r="AI79" s="1193" t="e">
        <f>IF((LARGE($D79:$Y79,1))&gt;=640,"16"," ")</f>
        <v>#NUM!</v>
      </c>
      <c r="AJ79" s="1193" t="e">
        <f>IF((LARGE($D79:$Y79,1))&gt;=670,"16"," ")</f>
        <v>#NUM!</v>
      </c>
    </row>
    <row r="80" spans="1:64" x14ac:dyDescent="0.2">
      <c r="A80" s="1163"/>
      <c r="B80" s="1229"/>
      <c r="C80" s="1258" t="s">
        <v>136</v>
      </c>
      <c r="D80" s="1211"/>
      <c r="E80" s="1212"/>
      <c r="F80" s="1231"/>
      <c r="G80" s="1212"/>
      <c r="H80" s="1231"/>
      <c r="I80" s="1212"/>
      <c r="J80" s="1231"/>
      <c r="K80" s="1233"/>
      <c r="L80" s="1211"/>
      <c r="M80" s="1212"/>
      <c r="N80" s="1231"/>
      <c r="O80" s="1233"/>
      <c r="P80" s="1211"/>
      <c r="Q80" s="1233"/>
      <c r="R80" s="1231"/>
      <c r="S80" s="1233"/>
      <c r="T80" s="1212"/>
      <c r="U80" s="1212"/>
      <c r="V80" s="1231"/>
      <c r="W80" s="1233"/>
      <c r="X80" s="1247"/>
      <c r="Y80" s="1233"/>
      <c r="Z80" s="1172">
        <f>COUNT(D80:Y80)</f>
        <v>0</v>
      </c>
      <c r="AA80" s="1199" t="str">
        <f>IF(Z80&lt;3," ",((LARGE(D80:Y80,1)+LARGE(D80:Y80,2)+LARGE(D80:Y80,3))/3))</f>
        <v xml:space="preserve"> </v>
      </c>
      <c r="AB80" s="1192">
        <f>COUNTIF(D80:Y80,"(1)")</f>
        <v>0</v>
      </c>
      <c r="AC80" s="1282">
        <f t="shared" si="14"/>
        <v>0</v>
      </c>
      <c r="AD80" s="1193">
        <f>COUNTIF(D80:Y80,"(3)")</f>
        <v>0</v>
      </c>
      <c r="AE80" s="1183">
        <f>SUM(AB80:AD80)</f>
        <v>0</v>
      </c>
      <c r="AF80" s="1248" t="s">
        <v>144</v>
      </c>
      <c r="AG80" s="1249" t="s">
        <v>167</v>
      </c>
      <c r="AH80" s="1193" t="e">
        <f>IF((LARGE($D80:$Y80,1))&gt;=600,"16"," ")</f>
        <v>#NUM!</v>
      </c>
      <c r="AI80" s="1193" t="e">
        <f>IF((LARGE($D80:$Y80,1))&gt;=640,"16"," ")</f>
        <v>#NUM!</v>
      </c>
      <c r="AJ80" s="1193" t="e">
        <f>IF((LARGE($D80:$Y80,1))&gt;=670,"16"," ")</f>
        <v>#NUM!</v>
      </c>
      <c r="AK80" s="1169"/>
      <c r="AL80" s="1169"/>
      <c r="AM80" s="1169"/>
      <c r="AN80" s="1169"/>
      <c r="AO80" s="1169"/>
      <c r="AP80" s="1169"/>
      <c r="AQ80" s="1169"/>
      <c r="AR80" s="1169"/>
      <c r="AS80" s="1169"/>
      <c r="AT80" s="1169"/>
      <c r="AU80" s="1169"/>
      <c r="AV80" s="1169"/>
      <c r="AW80" s="1169"/>
      <c r="AX80" s="1169"/>
      <c r="AY80" s="1169"/>
      <c r="AZ80" s="1169"/>
      <c r="BA80" s="1169"/>
      <c r="BB80" s="1169"/>
      <c r="BC80" s="1169"/>
      <c r="BD80" s="1169"/>
      <c r="BE80" s="1169"/>
      <c r="BF80" s="1169"/>
      <c r="BG80" s="1169"/>
      <c r="BH80" s="1169"/>
      <c r="BI80" s="1169"/>
      <c r="BJ80" s="1169"/>
      <c r="BK80" s="1169"/>
      <c r="BL80" s="1169"/>
    </row>
    <row r="81" spans="1:64" x14ac:dyDescent="0.2">
      <c r="B81" s="1234"/>
      <c r="C81" s="1259" t="s">
        <v>238</v>
      </c>
      <c r="D81" s="1198"/>
      <c r="E81" s="1237"/>
      <c r="F81" s="1198"/>
      <c r="G81" s="1236"/>
      <c r="H81" s="1188"/>
      <c r="I81" s="1236"/>
      <c r="J81" s="1188"/>
      <c r="K81" s="1237"/>
      <c r="L81" s="1198"/>
      <c r="M81" s="1236"/>
      <c r="N81" s="1188"/>
      <c r="O81" s="1237"/>
      <c r="P81" s="1198"/>
      <c r="Q81" s="1237"/>
      <c r="R81" s="1264"/>
      <c r="S81" s="1237"/>
      <c r="T81" s="1236"/>
      <c r="U81" s="1236"/>
      <c r="V81" s="1264"/>
      <c r="W81" s="1237"/>
      <c r="X81" s="1264"/>
      <c r="Y81" s="1237"/>
      <c r="Z81" s="1172">
        <f>COUNT(D81:Y81)</f>
        <v>0</v>
      </c>
      <c r="AA81" s="1199" t="str">
        <f>IF(Z81&lt;3," ",((LARGE(D81:Y81,1)+LARGE(D81:Y81,2)+LARGE(D81:Y81,3))/3))</f>
        <v xml:space="preserve"> </v>
      </c>
      <c r="AB81" s="1192">
        <f>COUNTIF(D81:Y81,"(1)")</f>
        <v>0</v>
      </c>
      <c r="AC81" s="1282">
        <f t="shared" si="14"/>
        <v>0</v>
      </c>
      <c r="AD81" s="1193">
        <f>COUNTIF(D81:Y81,"(3)")</f>
        <v>0</v>
      </c>
      <c r="AE81" s="1183">
        <f>SUM(AB81:AD81)</f>
        <v>0</v>
      </c>
      <c r="AF81" s="1227">
        <v>11</v>
      </c>
      <c r="AG81" s="1228">
        <v>11</v>
      </c>
      <c r="AH81" s="1255">
        <v>13</v>
      </c>
      <c r="AI81" s="1193" t="e">
        <f>IF((LARGE($D81:$Y81,1))&gt;=640,"16"," ")</f>
        <v>#NUM!</v>
      </c>
      <c r="AJ81" s="1193" t="e">
        <f>IF((LARGE($D81:$Y81,1))&gt;=670,"16"," ")</f>
        <v>#NUM!</v>
      </c>
      <c r="AK81" s="1172"/>
    </row>
    <row r="82" spans="1:64" x14ac:dyDescent="0.2">
      <c r="A82" s="1163"/>
      <c r="B82" s="1238"/>
      <c r="C82" s="1169"/>
      <c r="D82" s="1211"/>
      <c r="E82" s="1212"/>
      <c r="F82" s="1211"/>
      <c r="G82" s="1212"/>
      <c r="H82" s="1211"/>
      <c r="I82" s="1211"/>
      <c r="J82" s="1211"/>
      <c r="K82" s="1212"/>
      <c r="L82" s="1211"/>
      <c r="M82" s="1211"/>
      <c r="N82" s="1211"/>
      <c r="O82" s="1211"/>
      <c r="P82" s="1211"/>
      <c r="Q82" s="1211"/>
      <c r="R82" s="1211"/>
      <c r="S82" s="1211"/>
      <c r="T82" s="1211"/>
      <c r="U82" s="1211"/>
      <c r="V82" s="1211"/>
      <c r="W82" s="1211"/>
      <c r="X82" s="1211"/>
      <c r="Y82" s="1211"/>
      <c r="Z82" s="1172"/>
      <c r="AA82" s="1199"/>
      <c r="AB82" s="1191"/>
      <c r="AC82" s="1191"/>
      <c r="AD82" s="1191"/>
      <c r="AE82" s="1213"/>
      <c r="AF82" s="1213"/>
      <c r="AG82" s="1191"/>
      <c r="AH82" s="1191"/>
      <c r="AI82" s="1191"/>
      <c r="AJ82" s="1191"/>
      <c r="AK82" s="1169"/>
      <c r="AL82" s="1169"/>
      <c r="AM82" s="1169"/>
      <c r="AN82" s="1169"/>
      <c r="AO82" s="1169"/>
      <c r="AP82" s="1169"/>
      <c r="AQ82" s="1169"/>
      <c r="AR82" s="1169"/>
      <c r="AS82" s="1169"/>
      <c r="AT82" s="1169"/>
      <c r="AU82" s="1169"/>
      <c r="AV82" s="1169"/>
      <c r="AW82" s="1169"/>
      <c r="AX82" s="1169"/>
      <c r="AY82" s="1169"/>
      <c r="AZ82" s="1169"/>
      <c r="BA82" s="1169"/>
      <c r="BB82" s="1169"/>
      <c r="BC82" s="1169"/>
      <c r="BD82" s="1169"/>
      <c r="BE82" s="1169"/>
      <c r="BF82" s="1169"/>
      <c r="BG82" s="1169"/>
      <c r="BH82" s="1169"/>
      <c r="BI82" s="1169"/>
      <c r="BJ82" s="1169"/>
      <c r="BK82" s="1169"/>
      <c r="BL82" s="1169"/>
    </row>
    <row r="83" spans="1:64" x14ac:dyDescent="0.2">
      <c r="A83" s="1163"/>
      <c r="B83" s="1238"/>
      <c r="C83" s="1197" t="s">
        <v>160</v>
      </c>
      <c r="D83" s="1211"/>
      <c r="E83" s="1212"/>
      <c r="F83" s="1211"/>
      <c r="G83" s="1212"/>
      <c r="H83" s="1211"/>
      <c r="I83" s="1211"/>
      <c r="J83" s="1211"/>
      <c r="K83" s="1212"/>
      <c r="L83" s="1211"/>
      <c r="M83" s="1211"/>
      <c r="N83" s="1211"/>
      <c r="O83" s="1211"/>
      <c r="P83" s="1211"/>
      <c r="Q83" s="1211"/>
      <c r="R83" s="1211"/>
      <c r="S83" s="1211"/>
      <c r="T83" s="1211"/>
      <c r="U83" s="1211"/>
      <c r="V83" s="1211"/>
      <c r="W83" s="1211"/>
      <c r="X83" s="1211"/>
      <c r="Y83" s="1211"/>
      <c r="Z83" s="1172"/>
      <c r="AA83" s="1199"/>
      <c r="AB83" s="1191"/>
      <c r="AC83" s="1191"/>
      <c r="AD83" s="1191"/>
      <c r="AE83" s="1213"/>
      <c r="AF83" s="1191">
        <v>550</v>
      </c>
      <c r="AG83" s="1191">
        <v>600</v>
      </c>
      <c r="AH83" s="1191">
        <v>640</v>
      </c>
      <c r="AI83" s="1191">
        <v>670</v>
      </c>
      <c r="AJ83" s="1191">
        <v>690</v>
      </c>
      <c r="AK83" s="1169"/>
      <c r="AL83" s="1169"/>
      <c r="AM83" s="1169"/>
      <c r="AN83" s="1169"/>
      <c r="AO83" s="1169"/>
      <c r="AP83" s="1169"/>
      <c r="AQ83" s="1169"/>
      <c r="AR83" s="1169"/>
      <c r="AS83" s="1169"/>
      <c r="AT83" s="1169"/>
      <c r="AU83" s="1169"/>
      <c r="AV83" s="1169"/>
      <c r="AW83" s="1169"/>
      <c r="AX83" s="1169"/>
      <c r="AY83" s="1169"/>
      <c r="AZ83" s="1169"/>
      <c r="BA83" s="1169"/>
      <c r="BB83" s="1169"/>
      <c r="BC83" s="1169"/>
      <c r="BD83" s="1169"/>
      <c r="BE83" s="1169"/>
      <c r="BF83" s="1169"/>
      <c r="BG83" s="1169"/>
      <c r="BH83" s="1169"/>
      <c r="BI83" s="1169"/>
      <c r="BJ83" s="1169"/>
      <c r="BK83" s="1169"/>
      <c r="BL83" s="1169"/>
    </row>
    <row r="84" spans="1:64" x14ac:dyDescent="0.2">
      <c r="A84" s="1163"/>
      <c r="B84" s="1220"/>
      <c r="C84" s="1286" t="s">
        <v>135</v>
      </c>
      <c r="D84" s="1222"/>
      <c r="E84" s="1223"/>
      <c r="F84" s="1225"/>
      <c r="G84" s="1224"/>
      <c r="H84" s="1222"/>
      <c r="I84" s="1224"/>
      <c r="J84" s="1222"/>
      <c r="K84" s="1223"/>
      <c r="L84" s="1225"/>
      <c r="M84" s="1224"/>
      <c r="N84" s="1222"/>
      <c r="O84" s="1223"/>
      <c r="P84" s="1225"/>
      <c r="Q84" s="1223"/>
      <c r="R84" s="1246"/>
      <c r="S84" s="1223"/>
      <c r="T84" s="1224"/>
      <c r="U84" s="1224"/>
      <c r="V84" s="1246"/>
      <c r="W84" s="1223"/>
      <c r="X84" s="1246"/>
      <c r="Y84" s="1223"/>
      <c r="Z84" s="1172">
        <f>COUNT(D84:Y84)</f>
        <v>0</v>
      </c>
      <c r="AA84" s="1199" t="str">
        <f>IF(Z84&lt;3," ",((LARGE(D84:Y84,1)+LARGE(D84:Y84,2)+LARGE(D84:Y84,3))/3))</f>
        <v xml:space="preserve"> </v>
      </c>
      <c r="AB84" s="1281">
        <f>COUNTIF(D84:Y84,"(1)")</f>
        <v>0</v>
      </c>
      <c r="AC84" s="1282">
        <f>COUNTIF(D84:Y84,"(2)")</f>
        <v>0</v>
      </c>
      <c r="AD84" s="1282">
        <f>COUNTIF(D84:Y84,"(3)")</f>
        <v>0</v>
      </c>
      <c r="AE84" s="1283">
        <f>SUM(AB84:AD84)</f>
        <v>0</v>
      </c>
      <c r="AF84" s="1267" t="s">
        <v>144</v>
      </c>
      <c r="AG84" s="1290" t="s">
        <v>144</v>
      </c>
      <c r="AH84" s="1290" t="s">
        <v>144</v>
      </c>
      <c r="AI84" s="1290" t="s">
        <v>167</v>
      </c>
      <c r="AJ84" s="1290" t="s">
        <v>220</v>
      </c>
      <c r="AK84" s="1169"/>
      <c r="AL84" s="1169"/>
      <c r="AM84" s="1169"/>
      <c r="AN84" s="1169"/>
      <c r="AO84" s="1169"/>
      <c r="AP84" s="1169"/>
      <c r="AQ84" s="1169"/>
      <c r="AR84" s="1169"/>
      <c r="AS84" s="1169"/>
      <c r="AT84" s="1169"/>
      <c r="AU84" s="1169"/>
      <c r="AV84" s="1169"/>
      <c r="AW84" s="1169"/>
      <c r="AX84" s="1169"/>
      <c r="AY84" s="1169"/>
      <c r="AZ84" s="1169"/>
      <c r="BA84" s="1169"/>
      <c r="BB84" s="1169"/>
      <c r="BC84" s="1169"/>
      <c r="BD84" s="1169"/>
      <c r="BE84" s="1169"/>
      <c r="BF84" s="1169"/>
      <c r="BG84" s="1169"/>
      <c r="BH84" s="1169"/>
      <c r="BI84" s="1169"/>
      <c r="BJ84" s="1169"/>
      <c r="BK84" s="1169"/>
      <c r="BL84" s="1169"/>
    </row>
    <row r="85" spans="1:64" x14ac:dyDescent="0.2">
      <c r="B85" s="1229">
        <v>1</v>
      </c>
      <c r="C85" s="1258" t="s">
        <v>439</v>
      </c>
      <c r="D85" s="1231"/>
      <c r="E85" s="1233"/>
      <c r="F85" s="1211"/>
      <c r="G85" s="1212"/>
      <c r="H85" s="1231"/>
      <c r="I85" s="1233"/>
      <c r="J85" s="1211"/>
      <c r="K85" s="1233"/>
      <c r="L85" s="1211"/>
      <c r="M85" s="1212"/>
      <c r="N85" s="1231">
        <v>578</v>
      </c>
      <c r="O85" s="1233" t="s">
        <v>380</v>
      </c>
      <c r="P85" s="1211"/>
      <c r="Q85" s="1232"/>
      <c r="R85" s="1231"/>
      <c r="S85" s="1232"/>
      <c r="T85" s="1211"/>
      <c r="U85" s="1212"/>
      <c r="V85" s="1231"/>
      <c r="W85" s="1233"/>
      <c r="X85" s="1247"/>
      <c r="Y85" s="1233"/>
      <c r="Z85" s="1172">
        <f>COUNT(D85:Y85)</f>
        <v>1</v>
      </c>
      <c r="AA85" s="1199" t="str">
        <f>IF(Z85&lt;3," ",((LARGE(D85:Y85,1)+LARGE(D85:Y85,2)+LARGE(D85:Y85,3))/3))</f>
        <v xml:space="preserve"> </v>
      </c>
      <c r="AB85" s="1281">
        <f>COUNTIF(D85:Y85,"(1)")</f>
        <v>0</v>
      </c>
      <c r="AC85" s="1282">
        <f t="shared" ref="AC85" si="15">COUNTIF(D85:Y85,"(2)")</f>
        <v>0</v>
      </c>
      <c r="AD85" s="1282">
        <f>COUNTIF(D85:Y85,"(3)")</f>
        <v>0</v>
      </c>
      <c r="AE85" s="1283">
        <f>SUM(AB85:AD85)</f>
        <v>0</v>
      </c>
      <c r="AF85" s="1217" t="str">
        <f>IF((LARGE($D85:$Y85,1))&gt;=500,"16"," ")</f>
        <v>16</v>
      </c>
      <c r="AG85" s="1218" t="str">
        <f>IF((LARGE($D85:$Y85,1))&gt;=550,"16"," ")</f>
        <v>16</v>
      </c>
      <c r="AH85" s="1193" t="str">
        <f>IF((LARGE($D85:$Y85,1))&gt;=600,"16"," ")</f>
        <v xml:space="preserve"> </v>
      </c>
      <c r="AI85" s="1193" t="str">
        <f>IF((LARGE($D85:$Y85,1))&gt;=640,"16"," ")</f>
        <v xml:space="preserve"> </v>
      </c>
      <c r="AJ85" s="1193" t="str">
        <f>IF((LARGE($D85:$Y85,1))&gt;=670,"16"," ")</f>
        <v xml:space="preserve"> </v>
      </c>
    </row>
    <row r="86" spans="1:64" x14ac:dyDescent="0.2">
      <c r="A86" s="1163"/>
      <c r="B86" s="1229"/>
      <c r="C86" s="1291" t="s">
        <v>27</v>
      </c>
      <c r="D86" s="1231"/>
      <c r="E86" s="1233"/>
      <c r="F86" s="1231"/>
      <c r="G86" s="1233"/>
      <c r="H86" s="1231"/>
      <c r="I86" s="1233"/>
      <c r="J86" s="1231"/>
      <c r="K86" s="1233"/>
      <c r="L86" s="1231"/>
      <c r="M86" s="1233"/>
      <c r="N86" s="1231"/>
      <c r="O86" s="1233"/>
      <c r="P86" s="1231"/>
      <c r="Q86" s="1233"/>
      <c r="R86" s="1231"/>
      <c r="S86" s="1233"/>
      <c r="T86" s="1211"/>
      <c r="U86" s="1212"/>
      <c r="V86" s="1231"/>
      <c r="W86" s="1232"/>
      <c r="X86" s="1247"/>
      <c r="Y86" s="1233"/>
      <c r="Z86" s="1172">
        <f>COUNT(D86:Y86)</f>
        <v>0</v>
      </c>
      <c r="AA86" s="1199" t="str">
        <f>IF(Z86&lt;3," ",((LARGE(D86:Y86,1)+LARGE(D86:Y86,2)+LARGE(D86:Y86,3))/3))</f>
        <v xml:space="preserve"> </v>
      </c>
      <c r="AB86" s="1281">
        <f>COUNTIF(D86:Y86,"(1)")</f>
        <v>0</v>
      </c>
      <c r="AC86" s="1282">
        <f>COUNTIF(D86:Y86,"(2)")</f>
        <v>0</v>
      </c>
      <c r="AD86" s="1282">
        <f>COUNTIF(D86:Y86,"(3)")</f>
        <v>0</v>
      </c>
      <c r="AE86" s="1283">
        <f>SUM(AB86:AD86)</f>
        <v>0</v>
      </c>
      <c r="AF86" s="1292" t="s">
        <v>194</v>
      </c>
      <c r="AG86" s="1290" t="s">
        <v>194</v>
      </c>
      <c r="AH86" s="1290" t="s">
        <v>220</v>
      </c>
      <c r="AI86" s="1293">
        <v>10</v>
      </c>
      <c r="AJ86" s="1282" t="e">
        <f>IF((LARGE($D86:$Y86,1))&gt;=690,"16"," ")</f>
        <v>#NUM!</v>
      </c>
      <c r="AK86" s="1169"/>
      <c r="AL86" s="1169"/>
      <c r="AM86" s="1169"/>
      <c r="AN86" s="1169"/>
      <c r="AO86" s="1169"/>
      <c r="AP86" s="1169"/>
      <c r="AQ86" s="1169"/>
      <c r="AR86" s="1169"/>
      <c r="AS86" s="1169"/>
      <c r="AT86" s="1169"/>
      <c r="AU86" s="1169"/>
      <c r="AV86" s="1169"/>
      <c r="AW86" s="1169"/>
      <c r="AX86" s="1169"/>
      <c r="AY86" s="1169"/>
      <c r="AZ86" s="1169"/>
      <c r="BA86" s="1169"/>
      <c r="BB86" s="1169"/>
      <c r="BC86" s="1169"/>
      <c r="BD86" s="1169"/>
      <c r="BE86" s="1169"/>
      <c r="BF86" s="1169"/>
      <c r="BG86" s="1169"/>
      <c r="BH86" s="1169"/>
      <c r="BI86" s="1169"/>
      <c r="BJ86" s="1169"/>
      <c r="BK86" s="1169"/>
      <c r="BL86" s="1169"/>
    </row>
    <row r="87" spans="1:64" x14ac:dyDescent="0.2">
      <c r="A87" s="1163"/>
      <c r="B87" s="1229">
        <v>2</v>
      </c>
      <c r="C87" s="1258" t="s">
        <v>136</v>
      </c>
      <c r="D87" s="1211">
        <v>569</v>
      </c>
      <c r="E87" s="1294" t="s">
        <v>357</v>
      </c>
      <c r="F87" s="1211"/>
      <c r="G87" s="1233"/>
      <c r="H87" s="1211"/>
      <c r="I87" s="1233"/>
      <c r="J87" s="1211">
        <v>574</v>
      </c>
      <c r="K87" s="1285" t="s">
        <v>358</v>
      </c>
      <c r="L87" s="1211"/>
      <c r="M87" s="1212"/>
      <c r="N87" s="1231"/>
      <c r="O87" s="1233"/>
      <c r="P87" s="1211"/>
      <c r="Q87" s="1232"/>
      <c r="R87" s="1231"/>
      <c r="S87" s="1232"/>
      <c r="T87" s="1211"/>
      <c r="U87" s="1212"/>
      <c r="V87" s="1231"/>
      <c r="W87" s="1232"/>
      <c r="X87" s="1247"/>
      <c r="Y87" s="1233"/>
      <c r="Z87" s="1172">
        <f>COUNT(D87:Y87)</f>
        <v>2</v>
      </c>
      <c r="AA87" s="1199" t="str">
        <f>IF(Z87&lt;3," ",((LARGE(D87:Y87,1)+LARGE(D87:Y87,2)+LARGE(D87:Y87,3))/3))</f>
        <v xml:space="preserve"> </v>
      </c>
      <c r="AB87" s="1281">
        <f>COUNTIF(D87:Y87,"(1)")</f>
        <v>0</v>
      </c>
      <c r="AC87" s="1282">
        <f>COUNTIF(D87:Y87,"(2)")</f>
        <v>1</v>
      </c>
      <c r="AD87" s="1282">
        <f>COUNTIF(D87:Y87,"(3)")</f>
        <v>1</v>
      </c>
      <c r="AE87" s="1283">
        <f>SUM(AB87:AD87)</f>
        <v>2</v>
      </c>
      <c r="AF87" s="1255">
        <v>14</v>
      </c>
      <c r="AG87" s="1251" t="str">
        <f>IF((LARGE($D87:$Y87,1))&gt;=600,"16"," ")</f>
        <v xml:space="preserve"> </v>
      </c>
      <c r="AH87" s="1251" t="str">
        <f>IF((LARGE($D87:$Y87,1))&gt;=640,"16"," ")</f>
        <v xml:space="preserve"> </v>
      </c>
      <c r="AI87" s="1251" t="str">
        <f>IF((LARGE($D87:$Y87,1))&gt;=670,"16"," ")</f>
        <v xml:space="preserve"> </v>
      </c>
      <c r="AJ87" s="1251" t="str">
        <f>IF((LARGE($D87:$Y87,1))&gt;=690,"16"," ")</f>
        <v xml:space="preserve"> </v>
      </c>
      <c r="AK87" s="1169"/>
      <c r="AL87" s="1169"/>
      <c r="AM87" s="1169"/>
      <c r="AN87" s="1169"/>
      <c r="AO87" s="1169"/>
      <c r="AP87" s="1169"/>
      <c r="AQ87" s="1169"/>
      <c r="AR87" s="1169"/>
      <c r="AS87" s="1169"/>
      <c r="AT87" s="1169"/>
      <c r="AU87" s="1169"/>
      <c r="AV87" s="1169"/>
      <c r="AW87" s="1169"/>
      <c r="AX87" s="1169"/>
      <c r="AY87" s="1169"/>
      <c r="AZ87" s="1169"/>
      <c r="BA87" s="1169"/>
      <c r="BB87" s="1169"/>
      <c r="BC87" s="1169"/>
      <c r="BD87" s="1169"/>
      <c r="BE87" s="1169"/>
      <c r="BF87" s="1169"/>
      <c r="BG87" s="1169"/>
      <c r="BH87" s="1169"/>
      <c r="BI87" s="1169"/>
      <c r="BJ87" s="1169"/>
      <c r="BK87" s="1169"/>
      <c r="BL87" s="1169"/>
    </row>
    <row r="88" spans="1:64" x14ac:dyDescent="0.2">
      <c r="A88" s="1163"/>
      <c r="B88" s="1234"/>
      <c r="C88" s="1259" t="s">
        <v>34</v>
      </c>
      <c r="D88" s="1198"/>
      <c r="E88" s="1237"/>
      <c r="F88" s="1198"/>
      <c r="G88" s="1237"/>
      <c r="H88" s="1198"/>
      <c r="I88" s="1237"/>
      <c r="J88" s="1198"/>
      <c r="K88" s="1237"/>
      <c r="L88" s="1198"/>
      <c r="M88" s="1236"/>
      <c r="N88" s="1188"/>
      <c r="O88" s="1237"/>
      <c r="P88" s="1198"/>
      <c r="Q88" s="1237"/>
      <c r="R88" s="1264"/>
      <c r="S88" s="1237"/>
      <c r="T88" s="1236"/>
      <c r="U88" s="1236"/>
      <c r="V88" s="1264"/>
      <c r="W88" s="1237"/>
      <c r="X88" s="1264"/>
      <c r="Y88" s="1237"/>
      <c r="Z88" s="1172">
        <f>COUNT(D88:Y88)</f>
        <v>0</v>
      </c>
      <c r="AA88" s="1199" t="str">
        <f>IF(Z88&lt;3," ",((LARGE(D88:Y88,1)+LARGE(D88:Y88,2)+LARGE(D88:Y88,3))/3))</f>
        <v xml:space="preserve"> </v>
      </c>
      <c r="AB88" s="1281">
        <f>COUNTIF(D88:Y88,"(1)")</f>
        <v>0</v>
      </c>
      <c r="AC88" s="1282">
        <f>COUNTIF(D88:Y88,"(2)")</f>
        <v>0</v>
      </c>
      <c r="AD88" s="1282">
        <f>COUNTIF(D88:Y88,"(3)")</f>
        <v>0</v>
      </c>
      <c r="AE88" s="1283">
        <f>SUM(AB88:AD88)</f>
        <v>0</v>
      </c>
      <c r="AF88" s="1267" t="s">
        <v>18</v>
      </c>
      <c r="AG88" s="1295">
        <v>11</v>
      </c>
      <c r="AH88" s="1281" t="e">
        <f>IF((LARGE($D88:$Y88,1))&gt;=640,"16"," ")</f>
        <v>#NUM!</v>
      </c>
      <c r="AI88" s="1282" t="e">
        <f>IF((LARGE($D88:$Y88,1))&gt;=670,"16"," ")</f>
        <v>#NUM!</v>
      </c>
      <c r="AJ88" s="1193" t="e">
        <f>IF((LARGE($D88:$Y88,1))&gt;=690,"16"," ")</f>
        <v>#NUM!</v>
      </c>
      <c r="AK88" s="1169"/>
      <c r="AL88" s="1169"/>
      <c r="AM88" s="1169"/>
      <c r="AN88" s="1169"/>
      <c r="AO88" s="1169"/>
      <c r="AP88" s="1169"/>
      <c r="AQ88" s="1169"/>
      <c r="AR88" s="1169"/>
      <c r="AS88" s="1169"/>
      <c r="AT88" s="1169"/>
      <c r="AU88" s="1169"/>
      <c r="AV88" s="1169"/>
      <c r="AW88" s="1169"/>
      <c r="AX88" s="1169"/>
      <c r="AY88" s="1169"/>
      <c r="AZ88" s="1169"/>
      <c r="BA88" s="1169"/>
      <c r="BB88" s="1169"/>
      <c r="BC88" s="1169"/>
      <c r="BD88" s="1169"/>
      <c r="BE88" s="1169"/>
      <c r="BF88" s="1169"/>
      <c r="BG88" s="1169"/>
      <c r="BH88" s="1169"/>
      <c r="BI88" s="1169"/>
      <c r="BJ88" s="1169"/>
      <c r="BK88" s="1169"/>
      <c r="BL88" s="1169"/>
    </row>
    <row r="89" spans="1:64" x14ac:dyDescent="0.2">
      <c r="A89" s="1169"/>
      <c r="B89" s="1238"/>
      <c r="C89" s="1169"/>
      <c r="D89" s="1209"/>
      <c r="E89" s="1209"/>
      <c r="F89" s="1209"/>
      <c r="G89" s="1209"/>
      <c r="H89" s="1209"/>
      <c r="I89" s="1209"/>
      <c r="J89" s="1209"/>
      <c r="K89" s="1209"/>
      <c r="L89" s="1209"/>
      <c r="M89" s="1209"/>
      <c r="N89" s="1209"/>
      <c r="O89" s="1209"/>
      <c r="P89" s="1209"/>
      <c r="Q89" s="1209"/>
      <c r="R89" s="1209"/>
      <c r="S89" s="1209"/>
      <c r="T89" s="1209"/>
      <c r="U89" s="1209"/>
      <c r="V89" s="1209"/>
      <c r="W89" s="1209"/>
      <c r="X89" s="1209"/>
      <c r="Y89" s="1209"/>
      <c r="Z89" s="1238"/>
      <c r="AA89" s="1169"/>
      <c r="AB89" s="1169"/>
      <c r="AC89" s="1169"/>
      <c r="AD89" s="1169"/>
      <c r="AE89" s="1169"/>
      <c r="AF89" s="1169"/>
      <c r="AG89" s="1169"/>
      <c r="AH89" s="1169"/>
      <c r="AI89" s="1169"/>
      <c r="AJ89" s="1169"/>
      <c r="AK89" s="1169"/>
      <c r="AL89" s="1169"/>
      <c r="AM89" s="1169"/>
      <c r="AN89" s="1169"/>
      <c r="AO89" s="1169"/>
      <c r="AP89" s="1169"/>
      <c r="AQ89" s="1169"/>
      <c r="AR89" s="1169"/>
      <c r="AS89" s="1169"/>
      <c r="AT89" s="1169"/>
      <c r="AU89" s="1169"/>
      <c r="AV89" s="1169"/>
      <c r="AW89" s="1169"/>
      <c r="AX89" s="1169"/>
      <c r="AY89" s="1169"/>
      <c r="AZ89" s="1169"/>
      <c r="BA89" s="1169"/>
      <c r="BB89" s="1169"/>
      <c r="BC89" s="1169"/>
      <c r="BD89" s="1169"/>
      <c r="BE89" s="1169"/>
      <c r="BF89" s="1169"/>
      <c r="BG89" s="1169"/>
      <c r="BH89" s="1169"/>
      <c r="BI89" s="1169"/>
      <c r="BJ89" s="1169"/>
      <c r="BK89" s="1169"/>
      <c r="BL89" s="1169"/>
    </row>
    <row r="90" spans="1:64" x14ac:dyDescent="0.2">
      <c r="A90" s="1169"/>
      <c r="B90" s="1238"/>
      <c r="C90" s="1169"/>
      <c r="D90" s="1209"/>
      <c r="E90" s="1209"/>
      <c r="F90" s="1209"/>
      <c r="G90" s="1209"/>
      <c r="H90" s="1209"/>
      <c r="I90" s="1209"/>
      <c r="J90" s="1209"/>
      <c r="K90" s="1209"/>
      <c r="L90" s="1209"/>
      <c r="M90" s="1209"/>
      <c r="N90" s="1209"/>
      <c r="O90" s="1209"/>
      <c r="P90" s="1209"/>
      <c r="Q90" s="1209"/>
      <c r="R90" s="1209"/>
      <c r="S90" s="1209"/>
      <c r="T90" s="1209"/>
      <c r="U90" s="1209"/>
      <c r="V90" s="1209"/>
      <c r="W90" s="1209"/>
      <c r="X90" s="1209"/>
      <c r="Y90" s="1209"/>
      <c r="Z90" s="1238"/>
      <c r="AA90" s="1169"/>
      <c r="AB90" s="1169"/>
      <c r="AC90" s="1169"/>
      <c r="AD90" s="1169"/>
      <c r="AE90" s="1169"/>
      <c r="AF90" s="1169"/>
      <c r="AG90" s="1169"/>
      <c r="AH90" s="1169"/>
      <c r="AI90" s="1169"/>
      <c r="AJ90" s="1169"/>
      <c r="AK90" s="1169"/>
      <c r="AL90" s="1169"/>
      <c r="AM90" s="1169"/>
      <c r="AN90" s="1169"/>
      <c r="AO90" s="1169"/>
      <c r="AP90" s="1169"/>
      <c r="AQ90" s="1169"/>
      <c r="AR90" s="1169"/>
      <c r="AS90" s="1169"/>
      <c r="AT90" s="1169"/>
      <c r="AU90" s="1169"/>
      <c r="AV90" s="1169"/>
      <c r="AW90" s="1169"/>
      <c r="AX90" s="1169"/>
      <c r="AY90" s="1169"/>
      <c r="AZ90" s="1169"/>
      <c r="BA90" s="1169"/>
      <c r="BB90" s="1169"/>
      <c r="BC90" s="1169"/>
      <c r="BD90" s="1169"/>
      <c r="BE90" s="1169"/>
      <c r="BF90" s="1169"/>
      <c r="BG90" s="1169"/>
      <c r="BH90" s="1169"/>
      <c r="BI90" s="1169"/>
      <c r="BJ90" s="1169"/>
      <c r="BK90" s="1169"/>
      <c r="BL90" s="1169"/>
    </row>
    <row r="91" spans="1:64" x14ac:dyDescent="0.2">
      <c r="A91" s="1169"/>
      <c r="B91" s="1238"/>
      <c r="C91" s="1169" t="s">
        <v>35</v>
      </c>
      <c r="D91" s="1209"/>
      <c r="E91" s="1209"/>
      <c r="F91" s="1209"/>
      <c r="G91" s="1209"/>
      <c r="H91" s="1209"/>
      <c r="I91" s="1209"/>
      <c r="J91" s="1413">
        <f>COUNT(B8:B89)</f>
        <v>15</v>
      </c>
      <c r="K91" s="1414"/>
      <c r="L91" s="1209"/>
      <c r="M91" s="1209"/>
      <c r="N91" s="1209"/>
      <c r="O91" s="1209"/>
      <c r="P91" s="1209"/>
      <c r="Q91" s="1209"/>
      <c r="R91" s="1209"/>
      <c r="S91" s="1209"/>
      <c r="T91" s="1209"/>
      <c r="U91" s="1209"/>
      <c r="V91" s="1209"/>
      <c r="W91" s="1209"/>
      <c r="X91" s="1209"/>
      <c r="Y91" s="1209"/>
      <c r="Z91" s="1238">
        <f>SUM(Z18:Z90)</f>
        <v>40</v>
      </c>
      <c r="AA91" s="1199"/>
      <c r="AB91" s="1296">
        <f>SUM(AB18:AB89)</f>
        <v>6</v>
      </c>
      <c r="AC91" s="1297">
        <f>SUM(AC18:AC89)</f>
        <v>7</v>
      </c>
      <c r="AD91" s="1298">
        <f>SUM(AD18:AD89)</f>
        <v>9</v>
      </c>
      <c r="AE91" s="1293">
        <f>SUM(AE18:AE89)</f>
        <v>22</v>
      </c>
      <c r="AF91" s="1299"/>
      <c r="AG91" s="1169"/>
      <c r="AH91" s="1169"/>
      <c r="AI91" s="1169"/>
      <c r="AJ91" s="1169"/>
      <c r="AK91" s="1169"/>
      <c r="AL91" s="1169"/>
      <c r="AM91" s="1169"/>
      <c r="AN91" s="1169"/>
      <c r="AO91" s="1169"/>
      <c r="AP91" s="1169"/>
      <c r="AQ91" s="1169"/>
      <c r="AR91" s="1169"/>
      <c r="AS91" s="1169"/>
      <c r="AT91" s="1169"/>
      <c r="AU91" s="1169"/>
      <c r="AV91" s="1169"/>
      <c r="AW91" s="1169"/>
      <c r="AX91" s="1169"/>
      <c r="AY91" s="1169"/>
      <c r="AZ91" s="1169"/>
      <c r="BA91" s="1169"/>
      <c r="BB91" s="1169"/>
      <c r="BC91" s="1169"/>
      <c r="BD91" s="1169"/>
      <c r="BE91" s="1169"/>
      <c r="BF91" s="1169"/>
      <c r="BG91" s="1169"/>
      <c r="BH91" s="1169"/>
      <c r="BI91" s="1169"/>
      <c r="BJ91" s="1169"/>
      <c r="BK91" s="1169"/>
      <c r="BL91" s="1169"/>
    </row>
    <row r="92" spans="1:64" x14ac:dyDescent="0.2">
      <c r="A92" s="1169"/>
      <c r="B92" s="1238"/>
      <c r="C92" s="1169"/>
      <c r="D92" s="1209"/>
      <c r="E92" s="1209"/>
      <c r="F92" s="1209"/>
      <c r="G92" s="1209"/>
      <c r="H92" s="1209"/>
      <c r="I92" s="1209"/>
      <c r="J92" s="1209"/>
      <c r="K92" s="1209"/>
      <c r="L92" s="1209"/>
      <c r="M92" s="1209"/>
      <c r="N92" s="1209"/>
      <c r="O92" s="1209"/>
      <c r="P92" s="1209"/>
      <c r="Q92" s="1209"/>
      <c r="R92" s="1209"/>
      <c r="S92" s="1209"/>
      <c r="T92" s="1209"/>
      <c r="U92" s="1209"/>
      <c r="V92" s="1209"/>
      <c r="W92" s="1209"/>
      <c r="X92" s="1209"/>
      <c r="Y92" s="1209"/>
      <c r="Z92" s="1238"/>
      <c r="AA92" s="1169"/>
      <c r="AB92" s="1169"/>
      <c r="AC92" s="1169"/>
      <c r="AD92" s="1169"/>
      <c r="AE92" s="1169"/>
      <c r="AF92" s="1169"/>
      <c r="AG92" s="1169"/>
      <c r="AH92" s="1169"/>
      <c r="AI92" s="1169"/>
      <c r="AJ92" s="1169"/>
      <c r="AK92" s="1169"/>
      <c r="AL92" s="1169"/>
      <c r="AM92" s="1169"/>
      <c r="AN92" s="1169"/>
      <c r="AO92" s="1169"/>
      <c r="AP92" s="1169"/>
      <c r="AQ92" s="1169"/>
      <c r="AR92" s="1169"/>
      <c r="AS92" s="1169"/>
      <c r="AT92" s="1169"/>
      <c r="AU92" s="1169"/>
      <c r="AV92" s="1169"/>
      <c r="AW92" s="1169"/>
      <c r="AX92" s="1169"/>
      <c r="AY92" s="1169"/>
      <c r="AZ92" s="1169"/>
      <c r="BA92" s="1169"/>
      <c r="BB92" s="1169"/>
      <c r="BC92" s="1169"/>
      <c r="BD92" s="1169"/>
      <c r="BE92" s="1169"/>
      <c r="BF92" s="1169"/>
      <c r="BG92" s="1169"/>
      <c r="BH92" s="1169"/>
      <c r="BI92" s="1169"/>
      <c r="BJ92" s="1169"/>
      <c r="BK92" s="1169"/>
      <c r="BL92" s="1169"/>
    </row>
    <row r="93" spans="1:64" x14ac:dyDescent="0.2">
      <c r="A93" s="1169"/>
      <c r="B93" s="1238"/>
      <c r="C93" s="116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38"/>
      <c r="AA93" s="1169"/>
      <c r="AB93" s="1169"/>
      <c r="AC93" s="1169"/>
      <c r="AD93" s="1169"/>
      <c r="AE93" s="1169"/>
      <c r="AF93" s="1169"/>
      <c r="AG93" s="1169"/>
      <c r="AH93" s="1169"/>
      <c r="AI93" s="1169"/>
      <c r="AJ93" s="1169"/>
      <c r="AK93" s="1169"/>
      <c r="AL93" s="1169"/>
      <c r="AM93" s="1169"/>
      <c r="AN93" s="1169"/>
      <c r="AO93" s="1169"/>
      <c r="AP93" s="1169"/>
      <c r="AQ93" s="1169"/>
      <c r="AR93" s="1169"/>
      <c r="AS93" s="1169"/>
      <c r="AT93" s="1169"/>
      <c r="AU93" s="1169"/>
      <c r="AV93" s="1169"/>
      <c r="AW93" s="1169"/>
      <c r="AX93" s="1169"/>
      <c r="AY93" s="1169"/>
      <c r="AZ93" s="1169"/>
      <c r="BA93" s="1169"/>
      <c r="BB93" s="1169"/>
      <c r="BC93" s="1169"/>
      <c r="BD93" s="1169"/>
      <c r="BE93" s="1169"/>
      <c r="BF93" s="1169"/>
      <c r="BG93" s="1169"/>
      <c r="BH93" s="1169"/>
      <c r="BI93" s="1169"/>
      <c r="BJ93" s="1169"/>
      <c r="BK93" s="1169"/>
      <c r="BL93" s="1169"/>
    </row>
    <row r="94" spans="1:64" x14ac:dyDescent="0.2">
      <c r="A94" s="1169"/>
      <c r="B94" s="1238"/>
      <c r="C94" s="1169"/>
      <c r="D94" s="1209"/>
      <c r="E94" s="1209"/>
      <c r="F94" s="1209"/>
      <c r="G94" s="1209"/>
      <c r="H94" s="1209"/>
      <c r="I94" s="1209"/>
      <c r="J94" s="1209"/>
      <c r="K94" s="1209"/>
      <c r="L94" s="1209"/>
      <c r="M94" s="1209"/>
      <c r="N94" s="1209"/>
      <c r="O94" s="1209"/>
      <c r="P94" s="1209"/>
      <c r="Q94" s="1209"/>
      <c r="R94" s="1209"/>
      <c r="S94" s="1209"/>
      <c r="T94" s="1209"/>
      <c r="U94" s="1209"/>
      <c r="V94" s="1209"/>
      <c r="W94" s="1209"/>
      <c r="X94" s="1209"/>
      <c r="Y94" s="1209"/>
      <c r="Z94" s="1238"/>
      <c r="AA94" s="1169"/>
      <c r="AB94" s="1169"/>
      <c r="AC94" s="1169"/>
      <c r="AD94" s="1169"/>
      <c r="AE94" s="1169"/>
      <c r="AF94" s="1169"/>
      <c r="AG94" s="1169"/>
      <c r="AH94" s="1169"/>
      <c r="AI94" s="1169"/>
      <c r="AJ94" s="1169"/>
      <c r="AK94" s="1169"/>
      <c r="AL94" s="1169"/>
      <c r="AM94" s="1169"/>
      <c r="AN94" s="1169"/>
      <c r="AO94" s="1169"/>
      <c r="AP94" s="1169"/>
      <c r="AQ94" s="1169"/>
      <c r="AR94" s="1169"/>
      <c r="AS94" s="1169"/>
      <c r="AT94" s="1169"/>
      <c r="AU94" s="1169"/>
      <c r="AV94" s="1169"/>
      <c r="AW94" s="1169"/>
      <c r="AX94" s="1169"/>
      <c r="AY94" s="1169"/>
      <c r="AZ94" s="1169"/>
      <c r="BA94" s="1169"/>
      <c r="BB94" s="1169"/>
      <c r="BC94" s="1169"/>
      <c r="BD94" s="1169"/>
      <c r="BE94" s="1169"/>
      <c r="BF94" s="1169"/>
      <c r="BG94" s="1169"/>
      <c r="BH94" s="1169"/>
      <c r="BI94" s="1169"/>
      <c r="BJ94" s="1169"/>
      <c r="BK94" s="1169"/>
      <c r="BL94" s="1169"/>
    </row>
    <row r="95" spans="1:64" x14ac:dyDescent="0.2">
      <c r="A95" s="1169"/>
      <c r="B95" s="1238"/>
      <c r="C95" s="1169"/>
      <c r="D95" s="1209"/>
      <c r="E95" s="1209"/>
      <c r="F95" s="1209"/>
      <c r="G95" s="1209"/>
      <c r="H95" s="1209"/>
      <c r="I95" s="1209"/>
      <c r="J95" s="1209"/>
      <c r="K95" s="1209"/>
      <c r="L95" s="1209"/>
      <c r="M95" s="1209"/>
      <c r="N95" s="1209"/>
      <c r="O95" s="1209"/>
      <c r="P95" s="1209"/>
      <c r="Q95" s="1209"/>
      <c r="R95" s="1209"/>
      <c r="S95" s="1209"/>
      <c r="T95" s="1209"/>
      <c r="U95" s="1209"/>
      <c r="V95" s="1209"/>
      <c r="W95" s="1209"/>
      <c r="X95" s="1209"/>
      <c r="Y95" s="1209"/>
      <c r="Z95" s="1238"/>
      <c r="AA95" s="1169"/>
      <c r="AB95" s="1169"/>
      <c r="AC95" s="1169"/>
      <c r="AD95" s="1169"/>
      <c r="AE95" s="1169"/>
      <c r="AF95" s="1169"/>
      <c r="AG95" s="1169"/>
      <c r="AH95" s="1169"/>
      <c r="AI95" s="1169"/>
      <c r="AJ95" s="1169"/>
      <c r="AK95" s="1169"/>
      <c r="AL95" s="1169"/>
      <c r="AM95" s="1169"/>
      <c r="AN95" s="1169"/>
      <c r="AO95" s="1169"/>
      <c r="AP95" s="1169"/>
      <c r="AQ95" s="1169"/>
      <c r="AR95" s="1169"/>
      <c r="AS95" s="1169"/>
      <c r="AT95" s="1169"/>
      <c r="AU95" s="1169"/>
      <c r="AV95" s="1169"/>
      <c r="AW95" s="1169"/>
      <c r="AX95" s="1169"/>
      <c r="AY95" s="1169"/>
      <c r="AZ95" s="1169"/>
      <c r="BA95" s="1169"/>
      <c r="BB95" s="1169"/>
      <c r="BC95" s="1169"/>
      <c r="BD95" s="1169"/>
      <c r="BE95" s="1169"/>
      <c r="BF95" s="1169"/>
      <c r="BG95" s="1169"/>
      <c r="BH95" s="1169"/>
      <c r="BI95" s="1169"/>
      <c r="BJ95" s="1169"/>
      <c r="BK95" s="1169"/>
      <c r="BL95" s="1169"/>
    </row>
    <row r="96" spans="1:64" x14ac:dyDescent="0.2">
      <c r="A96" s="1169"/>
      <c r="B96" s="1238"/>
      <c r="C96" s="1169"/>
      <c r="D96" s="1209"/>
      <c r="E96" s="1209"/>
      <c r="F96" s="1209"/>
      <c r="G96" s="1209"/>
      <c r="H96" s="1209"/>
      <c r="I96" s="1209"/>
      <c r="J96" s="1209"/>
      <c r="K96" s="1209"/>
      <c r="L96" s="1209"/>
      <c r="M96" s="1209"/>
      <c r="N96" s="1209"/>
      <c r="O96" s="1209"/>
      <c r="P96" s="1209"/>
      <c r="Q96" s="1209"/>
      <c r="R96" s="1209"/>
      <c r="S96" s="1209"/>
      <c r="T96" s="1209"/>
      <c r="U96" s="1209"/>
      <c r="V96" s="1209"/>
      <c r="W96" s="1209"/>
      <c r="X96" s="1209"/>
      <c r="Y96" s="1209"/>
      <c r="Z96" s="1238"/>
      <c r="AA96" s="1169"/>
      <c r="AB96" s="1169"/>
      <c r="AC96" s="1169"/>
      <c r="AD96" s="1169"/>
      <c r="AE96" s="1169"/>
      <c r="AF96" s="1169"/>
      <c r="AG96" s="1169"/>
      <c r="AH96" s="1169"/>
      <c r="AI96" s="1169"/>
      <c r="AJ96" s="1169"/>
      <c r="AK96" s="1169"/>
      <c r="AL96" s="1169"/>
      <c r="AM96" s="1169"/>
      <c r="AN96" s="1169"/>
      <c r="AO96" s="1169"/>
      <c r="AP96" s="1169"/>
      <c r="AQ96" s="1169"/>
      <c r="AR96" s="1169"/>
      <c r="AS96" s="1169"/>
      <c r="AT96" s="1169"/>
      <c r="AU96" s="1169"/>
      <c r="AV96" s="1169"/>
      <c r="AW96" s="1169"/>
      <c r="AX96" s="1169"/>
      <c r="AY96" s="1169"/>
      <c r="AZ96" s="1169"/>
      <c r="BA96" s="1169"/>
      <c r="BB96" s="1169"/>
      <c r="BC96" s="1169"/>
      <c r="BD96" s="1169"/>
      <c r="BE96" s="1169"/>
      <c r="BF96" s="1169"/>
      <c r="BG96" s="1169"/>
      <c r="BH96" s="1169"/>
      <c r="BI96" s="1169"/>
      <c r="BJ96" s="1169"/>
      <c r="BK96" s="1169"/>
      <c r="BL96" s="1169"/>
    </row>
    <row r="97" spans="1:64" x14ac:dyDescent="0.2">
      <c r="A97" s="1169"/>
      <c r="B97" s="1238"/>
      <c r="C97" s="1169"/>
      <c r="D97" s="1209"/>
      <c r="E97" s="1209"/>
      <c r="F97" s="1209"/>
      <c r="G97" s="1209"/>
      <c r="H97" s="1209"/>
      <c r="I97" s="1209"/>
      <c r="J97" s="1209"/>
      <c r="K97" s="1209"/>
      <c r="L97" s="1209"/>
      <c r="M97" s="1209"/>
      <c r="N97" s="1209"/>
      <c r="O97" s="1209"/>
      <c r="P97" s="1209"/>
      <c r="Q97" s="1209"/>
      <c r="R97" s="1209"/>
      <c r="S97" s="1209"/>
      <c r="T97" s="1209"/>
      <c r="U97" s="1209"/>
      <c r="V97" s="1209"/>
      <c r="W97" s="1209"/>
      <c r="X97" s="1209"/>
      <c r="Y97" s="1209"/>
      <c r="Z97" s="1238"/>
      <c r="AA97" s="1169"/>
      <c r="AB97" s="1169"/>
      <c r="AC97" s="1169"/>
      <c r="AD97" s="1169"/>
      <c r="AE97" s="1169"/>
      <c r="AF97" s="1169"/>
      <c r="AG97" s="1169"/>
      <c r="AH97" s="1169"/>
      <c r="AI97" s="1169"/>
      <c r="AJ97" s="1169"/>
      <c r="AK97" s="1169"/>
      <c r="AL97" s="1169"/>
      <c r="AM97" s="1169"/>
      <c r="AN97" s="1169"/>
      <c r="AO97" s="1169"/>
      <c r="AP97" s="1169"/>
      <c r="AQ97" s="1169"/>
      <c r="AR97" s="1169"/>
      <c r="AS97" s="1169"/>
      <c r="AT97" s="1169"/>
      <c r="AU97" s="1169"/>
      <c r="AV97" s="1169"/>
      <c r="AW97" s="1169"/>
      <c r="AX97" s="1169"/>
      <c r="AY97" s="1169"/>
      <c r="AZ97" s="1169"/>
      <c r="BA97" s="1169"/>
      <c r="BB97" s="1169"/>
      <c r="BC97" s="1169"/>
      <c r="BD97" s="1169"/>
      <c r="BE97" s="1169"/>
      <c r="BF97" s="1169"/>
      <c r="BG97" s="1169"/>
      <c r="BH97" s="1169"/>
      <c r="BI97" s="1169"/>
      <c r="BJ97" s="1169"/>
      <c r="BK97" s="1169"/>
      <c r="BL97" s="1169"/>
    </row>
    <row r="98" spans="1:64" x14ac:dyDescent="0.2">
      <c r="A98" s="1169"/>
      <c r="B98" s="1238"/>
      <c r="C98" s="1169"/>
      <c r="D98" s="1209"/>
      <c r="E98" s="1209"/>
      <c r="F98" s="1209"/>
      <c r="G98" s="1209"/>
      <c r="H98" s="1209"/>
      <c r="I98" s="1209"/>
      <c r="J98" s="1209"/>
      <c r="K98" s="1209"/>
      <c r="L98" s="1209"/>
      <c r="M98" s="1209"/>
      <c r="N98" s="1209"/>
      <c r="O98" s="1209"/>
      <c r="P98" s="1209"/>
      <c r="Q98" s="1209"/>
      <c r="R98" s="1209"/>
      <c r="S98" s="1209"/>
      <c r="T98" s="1209"/>
      <c r="U98" s="1209"/>
      <c r="V98" s="1209"/>
      <c r="W98" s="1209"/>
      <c r="X98" s="1209"/>
      <c r="Y98" s="1209"/>
      <c r="Z98" s="1238"/>
      <c r="AA98" s="1169"/>
      <c r="AB98" s="1169"/>
      <c r="AC98" s="1169"/>
      <c r="AD98" s="1169"/>
      <c r="AE98" s="1169"/>
      <c r="AF98" s="1169"/>
      <c r="AG98" s="1169"/>
      <c r="AH98" s="1169"/>
      <c r="AI98" s="1169"/>
      <c r="AJ98" s="1169"/>
      <c r="AK98" s="1169"/>
      <c r="AL98" s="1169"/>
      <c r="AM98" s="1169"/>
      <c r="AN98" s="1169"/>
      <c r="AO98" s="1169"/>
      <c r="AP98" s="1169"/>
      <c r="AQ98" s="1169"/>
      <c r="AR98" s="1169"/>
      <c r="AS98" s="1169"/>
      <c r="AT98" s="1169"/>
      <c r="AU98" s="1169"/>
      <c r="AV98" s="1169"/>
      <c r="AW98" s="1169"/>
      <c r="AX98" s="1169"/>
      <c r="AY98" s="1169"/>
      <c r="AZ98" s="1169"/>
      <c r="BA98" s="1169"/>
      <c r="BB98" s="1169"/>
      <c r="BC98" s="1169"/>
      <c r="BD98" s="1169"/>
      <c r="BE98" s="1169"/>
      <c r="BF98" s="1169"/>
      <c r="BG98" s="1169"/>
      <c r="BH98" s="1169"/>
      <c r="BI98" s="1169"/>
      <c r="BJ98" s="1169"/>
      <c r="BK98" s="1169"/>
      <c r="BL98" s="1169"/>
    </row>
    <row r="99" spans="1:64" x14ac:dyDescent="0.2">
      <c r="A99" s="1169"/>
      <c r="B99" s="1238"/>
      <c r="C99" s="1169"/>
      <c r="D99" s="1209"/>
      <c r="E99" s="1209"/>
      <c r="F99" s="1209"/>
      <c r="G99" s="1209"/>
      <c r="H99" s="1209"/>
      <c r="I99" s="1209"/>
      <c r="J99" s="1209"/>
      <c r="K99" s="1209"/>
      <c r="L99" s="1209"/>
      <c r="M99" s="1209"/>
      <c r="N99" s="1209"/>
      <c r="O99" s="1209"/>
      <c r="P99" s="1209"/>
      <c r="Q99" s="1209"/>
      <c r="R99" s="1209"/>
      <c r="S99" s="1209"/>
      <c r="T99" s="1209"/>
      <c r="U99" s="1209"/>
      <c r="V99" s="1209"/>
      <c r="W99" s="1209"/>
      <c r="X99" s="1209"/>
      <c r="Y99" s="1209"/>
      <c r="Z99" s="1238"/>
      <c r="AA99" s="1169"/>
      <c r="AB99" s="1169"/>
      <c r="AC99" s="1169"/>
      <c r="AD99" s="1169"/>
      <c r="AE99" s="1169"/>
      <c r="AF99" s="1169"/>
      <c r="AG99" s="1169"/>
      <c r="AH99" s="1169"/>
      <c r="AI99" s="1169"/>
      <c r="AJ99" s="1169"/>
      <c r="AK99" s="1169"/>
      <c r="AL99" s="1169"/>
      <c r="AM99" s="1169"/>
      <c r="AN99" s="1169"/>
      <c r="AO99" s="1169"/>
      <c r="AP99" s="1169"/>
      <c r="AQ99" s="1169"/>
      <c r="AR99" s="1169"/>
      <c r="AS99" s="1169"/>
      <c r="AT99" s="1169"/>
      <c r="AU99" s="1169"/>
      <c r="AV99" s="1169"/>
      <c r="AW99" s="1169"/>
      <c r="AX99" s="1169"/>
      <c r="AY99" s="1169"/>
      <c r="AZ99" s="1169"/>
      <c r="BA99" s="1169"/>
      <c r="BB99" s="1169"/>
      <c r="BC99" s="1169"/>
      <c r="BD99" s="1169"/>
      <c r="BE99" s="1169"/>
      <c r="BF99" s="1169"/>
      <c r="BG99" s="1169"/>
      <c r="BH99" s="1169"/>
      <c r="BI99" s="1169"/>
      <c r="BJ99" s="1169"/>
      <c r="BK99" s="1169"/>
      <c r="BL99" s="1169"/>
    </row>
    <row r="100" spans="1:64" x14ac:dyDescent="0.2">
      <c r="A100" s="1169"/>
      <c r="B100" s="1238"/>
      <c r="C100" s="1169"/>
      <c r="D100" s="1209"/>
      <c r="E100" s="1209"/>
      <c r="F100" s="1209"/>
      <c r="G100" s="1209"/>
      <c r="H100" s="1209"/>
      <c r="I100" s="1209"/>
      <c r="J100" s="1209"/>
      <c r="K100" s="1209"/>
      <c r="L100" s="1209"/>
      <c r="M100" s="1209"/>
      <c r="N100" s="1209"/>
      <c r="O100" s="1209"/>
      <c r="P100" s="1209"/>
      <c r="Q100" s="1209"/>
      <c r="R100" s="1209"/>
      <c r="S100" s="1209"/>
      <c r="T100" s="1209"/>
      <c r="U100" s="1209"/>
      <c r="V100" s="1209"/>
      <c r="W100" s="1209"/>
      <c r="X100" s="1209"/>
      <c r="Y100" s="1209"/>
      <c r="Z100" s="1238"/>
      <c r="AA100" s="1169"/>
      <c r="AB100" s="1169"/>
      <c r="AC100" s="1169"/>
      <c r="AD100" s="1169"/>
      <c r="AE100" s="1169"/>
      <c r="AF100" s="1169"/>
      <c r="AG100" s="1169"/>
      <c r="AH100" s="1169"/>
      <c r="AI100" s="1169"/>
      <c r="AJ100" s="1169"/>
      <c r="AK100" s="1169"/>
      <c r="AL100" s="1169"/>
      <c r="AM100" s="1169"/>
      <c r="AN100" s="1169"/>
      <c r="AO100" s="1169"/>
      <c r="AP100" s="1169"/>
      <c r="AQ100" s="1169"/>
      <c r="AR100" s="1169"/>
      <c r="AS100" s="1169"/>
      <c r="AT100" s="1169"/>
      <c r="AU100" s="1169"/>
      <c r="AV100" s="1169"/>
      <c r="AW100" s="1169"/>
      <c r="AX100" s="1169"/>
      <c r="AY100" s="1169"/>
      <c r="AZ100" s="1169"/>
      <c r="BA100" s="1169"/>
      <c r="BB100" s="1169"/>
      <c r="BC100" s="1169"/>
      <c r="BD100" s="1169"/>
      <c r="BE100" s="1169"/>
      <c r="BF100" s="1169"/>
      <c r="BG100" s="1169"/>
      <c r="BH100" s="1169"/>
      <c r="BI100" s="1169"/>
      <c r="BJ100" s="1169"/>
      <c r="BK100" s="1169"/>
      <c r="BL100" s="1169"/>
    </row>
    <row r="101" spans="1:64" x14ac:dyDescent="0.2">
      <c r="A101" s="1169"/>
      <c r="B101" s="1238"/>
      <c r="C101" s="1169"/>
      <c r="D101" s="1209"/>
      <c r="E101" s="1209"/>
      <c r="F101" s="1209"/>
      <c r="G101" s="1209"/>
      <c r="H101" s="1209"/>
      <c r="I101" s="1209"/>
      <c r="J101" s="1209"/>
      <c r="K101" s="1209"/>
      <c r="L101" s="1209"/>
      <c r="M101" s="1209"/>
      <c r="N101" s="1209"/>
      <c r="O101" s="1209"/>
      <c r="P101" s="1209"/>
      <c r="Q101" s="1209"/>
      <c r="R101" s="1209"/>
      <c r="S101" s="1209"/>
      <c r="T101" s="1209"/>
      <c r="U101" s="1209"/>
      <c r="V101" s="1209"/>
      <c r="W101" s="1209"/>
      <c r="X101" s="1209"/>
      <c r="Y101" s="1209"/>
      <c r="Z101" s="1238"/>
      <c r="AA101" s="1169"/>
      <c r="AB101" s="1169"/>
      <c r="AC101" s="1169"/>
      <c r="AD101" s="1169"/>
      <c r="AE101" s="1169"/>
      <c r="AF101" s="1169"/>
      <c r="AG101" s="1169"/>
      <c r="AH101" s="1169"/>
      <c r="AI101" s="1169"/>
      <c r="AJ101" s="1169"/>
      <c r="AK101" s="1169"/>
      <c r="AL101" s="1169"/>
      <c r="AM101" s="1169"/>
      <c r="AN101" s="1169"/>
      <c r="AO101" s="1169"/>
      <c r="AP101" s="1169"/>
      <c r="AQ101" s="1169"/>
      <c r="AR101" s="1169"/>
      <c r="AS101" s="1169"/>
      <c r="AT101" s="1169"/>
      <c r="AU101" s="1169"/>
      <c r="AV101" s="1169"/>
      <c r="AW101" s="1169"/>
      <c r="AX101" s="1169"/>
      <c r="AY101" s="1169"/>
      <c r="AZ101" s="1169"/>
      <c r="BA101" s="1169"/>
      <c r="BB101" s="1169"/>
      <c r="BC101" s="1169"/>
      <c r="BD101" s="1169"/>
      <c r="BE101" s="1169"/>
      <c r="BF101" s="1169"/>
      <c r="BG101" s="1169"/>
      <c r="BH101" s="1169"/>
      <c r="BI101" s="1169"/>
      <c r="BJ101" s="1169"/>
      <c r="BK101" s="1169"/>
      <c r="BL101" s="1169"/>
    </row>
    <row r="102" spans="1:64" x14ac:dyDescent="0.2">
      <c r="A102" s="1169"/>
      <c r="B102" s="1238"/>
      <c r="C102" s="1169"/>
      <c r="D102" s="1209"/>
      <c r="E102" s="1209"/>
      <c r="F102" s="1209"/>
      <c r="G102" s="1209"/>
      <c r="H102" s="1209"/>
      <c r="I102" s="1209"/>
      <c r="J102" s="1209"/>
      <c r="K102" s="1209"/>
      <c r="L102" s="1209"/>
      <c r="M102" s="1209"/>
      <c r="N102" s="1209"/>
      <c r="O102" s="1209"/>
      <c r="P102" s="1209"/>
      <c r="Q102" s="1209"/>
      <c r="R102" s="1209"/>
      <c r="S102" s="1209"/>
      <c r="T102" s="1209"/>
      <c r="U102" s="1209"/>
      <c r="V102" s="1209"/>
      <c r="W102" s="1209"/>
      <c r="X102" s="1209"/>
      <c r="Y102" s="1209"/>
      <c r="Z102" s="1238"/>
      <c r="AA102" s="1169"/>
      <c r="AB102" s="1169"/>
      <c r="AC102" s="1169"/>
      <c r="AD102" s="1169"/>
      <c r="AE102" s="1169"/>
      <c r="AF102" s="1169"/>
      <c r="AG102" s="1169"/>
      <c r="AH102" s="1169"/>
      <c r="AI102" s="1169"/>
      <c r="AJ102" s="1169"/>
      <c r="AK102" s="1169"/>
      <c r="AL102" s="1169"/>
      <c r="AM102" s="1169"/>
      <c r="AN102" s="1169"/>
      <c r="AO102" s="1169"/>
      <c r="AP102" s="1169"/>
      <c r="AQ102" s="1169"/>
      <c r="AR102" s="1169"/>
      <c r="AS102" s="1169"/>
      <c r="AT102" s="1169"/>
      <c r="AU102" s="1169"/>
      <c r="AV102" s="1169"/>
      <c r="AW102" s="1169"/>
      <c r="AX102" s="1169"/>
      <c r="AY102" s="1169"/>
      <c r="AZ102" s="1169"/>
      <c r="BA102" s="1169"/>
      <c r="BB102" s="1169"/>
      <c r="BC102" s="1169"/>
      <c r="BD102" s="1169"/>
      <c r="BE102" s="1169"/>
      <c r="BF102" s="1169"/>
      <c r="BG102" s="1169"/>
      <c r="BH102" s="1169"/>
      <c r="BI102" s="1169"/>
      <c r="BJ102" s="1169"/>
      <c r="BK102" s="1169"/>
      <c r="BL102" s="1169"/>
    </row>
    <row r="103" spans="1:64" x14ac:dyDescent="0.2">
      <c r="A103" s="1169"/>
      <c r="B103" s="1238"/>
      <c r="C103" s="1169"/>
      <c r="D103" s="1209"/>
      <c r="E103" s="1209"/>
      <c r="F103" s="1209"/>
      <c r="G103" s="1209"/>
      <c r="H103" s="1209"/>
      <c r="I103" s="1209"/>
      <c r="J103" s="1209"/>
      <c r="K103" s="1209"/>
      <c r="L103" s="1209"/>
      <c r="M103" s="1209"/>
      <c r="N103" s="1209"/>
      <c r="O103" s="1209"/>
      <c r="P103" s="1209"/>
      <c r="Q103" s="1209"/>
      <c r="R103" s="1209"/>
      <c r="S103" s="1209"/>
      <c r="T103" s="1209"/>
      <c r="U103" s="1209"/>
      <c r="V103" s="1209"/>
      <c r="W103" s="1209"/>
      <c r="X103" s="1209"/>
      <c r="Y103" s="1209"/>
      <c r="Z103" s="1238"/>
      <c r="AA103" s="1169"/>
      <c r="AB103" s="1169"/>
      <c r="AC103" s="1169"/>
      <c r="AD103" s="1169"/>
      <c r="AE103" s="1169"/>
      <c r="AF103" s="1169"/>
      <c r="AG103" s="1169"/>
      <c r="AH103" s="1169"/>
      <c r="AI103" s="1169"/>
      <c r="AJ103" s="1169"/>
      <c r="AK103" s="1169"/>
      <c r="AL103" s="1169"/>
      <c r="AM103" s="1169"/>
      <c r="AN103" s="1169"/>
      <c r="AO103" s="1169"/>
      <c r="AP103" s="1169"/>
      <c r="AQ103" s="1169"/>
      <c r="AR103" s="1169"/>
      <c r="AS103" s="1169"/>
      <c r="AT103" s="1169"/>
      <c r="AU103" s="1169"/>
      <c r="AV103" s="1169"/>
      <c r="AW103" s="1169"/>
      <c r="AX103" s="1169"/>
      <c r="AY103" s="1169"/>
      <c r="AZ103" s="1169"/>
      <c r="BA103" s="1169"/>
      <c r="BB103" s="1169"/>
      <c r="BC103" s="1169"/>
      <c r="BD103" s="1169"/>
      <c r="BE103" s="1169"/>
      <c r="BF103" s="1169"/>
      <c r="BG103" s="1169"/>
      <c r="BH103" s="1169"/>
      <c r="BI103" s="1169"/>
      <c r="BJ103" s="1169"/>
      <c r="BK103" s="1169"/>
      <c r="BL103" s="1169"/>
    </row>
    <row r="104" spans="1:64" x14ac:dyDescent="0.2">
      <c r="A104" s="1169"/>
      <c r="B104" s="1238"/>
      <c r="C104" s="1169"/>
      <c r="D104" s="1209"/>
      <c r="E104" s="1209"/>
      <c r="F104" s="1209"/>
      <c r="G104" s="1209"/>
      <c r="H104" s="1209"/>
      <c r="I104" s="1209"/>
      <c r="J104" s="1209"/>
      <c r="K104" s="1209"/>
      <c r="L104" s="1209"/>
      <c r="M104" s="1209"/>
      <c r="N104" s="1209"/>
      <c r="O104" s="1209"/>
      <c r="P104" s="1209"/>
      <c r="Q104" s="1209"/>
      <c r="R104" s="1209"/>
      <c r="S104" s="1209"/>
      <c r="T104" s="1209"/>
      <c r="U104" s="1209"/>
      <c r="V104" s="1209"/>
      <c r="W104" s="1209"/>
      <c r="X104" s="1209"/>
      <c r="Y104" s="1209"/>
      <c r="Z104" s="1238"/>
      <c r="AA104" s="1169"/>
      <c r="AB104" s="1169"/>
      <c r="AC104" s="1169"/>
      <c r="AD104" s="1169"/>
      <c r="AE104" s="1169"/>
      <c r="AF104" s="1169"/>
      <c r="AG104" s="1169"/>
      <c r="AH104" s="1169"/>
      <c r="AI104" s="1169"/>
      <c r="AJ104" s="1169"/>
      <c r="AK104" s="1169"/>
      <c r="AL104" s="1169"/>
      <c r="AM104" s="1169"/>
      <c r="AN104" s="1169"/>
      <c r="AO104" s="1169"/>
      <c r="AP104" s="1169"/>
      <c r="AQ104" s="1169"/>
      <c r="AR104" s="1169"/>
      <c r="AS104" s="1169"/>
      <c r="AT104" s="1169"/>
      <c r="AU104" s="1169"/>
      <c r="AV104" s="1169"/>
      <c r="AW104" s="1169"/>
      <c r="AX104" s="1169"/>
      <c r="AY104" s="1169"/>
      <c r="AZ104" s="1169"/>
      <c r="BA104" s="1169"/>
      <c r="BB104" s="1169"/>
      <c r="BC104" s="1169"/>
      <c r="BD104" s="1169"/>
      <c r="BE104" s="1169"/>
      <c r="BF104" s="1169"/>
      <c r="BG104" s="1169"/>
      <c r="BH104" s="1169"/>
      <c r="BI104" s="1169"/>
      <c r="BJ104" s="1169"/>
      <c r="BK104" s="1169"/>
      <c r="BL104" s="1169"/>
    </row>
    <row r="105" spans="1:64" x14ac:dyDescent="0.2">
      <c r="A105" s="1169"/>
      <c r="B105" s="1238"/>
      <c r="C105" s="1169"/>
      <c r="D105" s="1209"/>
      <c r="E105" s="1209"/>
      <c r="F105" s="1209"/>
      <c r="G105" s="1209"/>
      <c r="H105" s="1209"/>
      <c r="I105" s="1209"/>
      <c r="J105" s="1209"/>
      <c r="K105" s="1209"/>
      <c r="L105" s="1209"/>
      <c r="M105" s="1209"/>
      <c r="N105" s="1209"/>
      <c r="O105" s="1209"/>
      <c r="P105" s="1209"/>
      <c r="Q105" s="1209"/>
      <c r="R105" s="1209"/>
      <c r="S105" s="1209"/>
      <c r="T105" s="1209"/>
      <c r="U105" s="1209"/>
      <c r="V105" s="1209"/>
      <c r="W105" s="1209"/>
      <c r="X105" s="1209"/>
      <c r="Y105" s="1209"/>
      <c r="Z105" s="1238"/>
      <c r="AA105" s="1169"/>
      <c r="AB105" s="1169"/>
      <c r="AC105" s="1169"/>
      <c r="AD105" s="1169"/>
      <c r="AE105" s="1169"/>
      <c r="AF105" s="1169"/>
      <c r="AG105" s="1169"/>
      <c r="AH105" s="1169"/>
      <c r="AI105" s="1169"/>
      <c r="AJ105" s="1169"/>
      <c r="AK105" s="1169"/>
      <c r="AL105" s="1169"/>
      <c r="AM105" s="1169"/>
      <c r="AN105" s="1169"/>
      <c r="AO105" s="1169"/>
      <c r="AP105" s="1169"/>
      <c r="AQ105" s="1169"/>
      <c r="AR105" s="1169"/>
      <c r="AS105" s="1169"/>
      <c r="AT105" s="1169"/>
      <c r="AU105" s="1169"/>
      <c r="AV105" s="1169"/>
      <c r="AW105" s="1169"/>
      <c r="AX105" s="1169"/>
      <c r="AY105" s="1169"/>
      <c r="AZ105" s="1169"/>
      <c r="BA105" s="1169"/>
      <c r="BB105" s="1169"/>
      <c r="BC105" s="1169"/>
      <c r="BD105" s="1169"/>
      <c r="BE105" s="1169"/>
      <c r="BF105" s="1169"/>
      <c r="BG105" s="1169"/>
      <c r="BH105" s="1169"/>
      <c r="BI105" s="1169"/>
      <c r="BJ105" s="1169"/>
      <c r="BK105" s="1169"/>
      <c r="BL105" s="1169"/>
    </row>
    <row r="106" spans="1:64" x14ac:dyDescent="0.2">
      <c r="A106" s="1169"/>
      <c r="B106" s="1238"/>
      <c r="C106" s="1169"/>
      <c r="D106" s="1209"/>
      <c r="E106" s="1209"/>
      <c r="F106" s="1209"/>
      <c r="G106" s="1209"/>
      <c r="H106" s="1209"/>
      <c r="I106" s="1209"/>
      <c r="J106" s="1209"/>
      <c r="K106" s="1209"/>
      <c r="L106" s="1209"/>
      <c r="M106" s="1209"/>
      <c r="N106" s="1209"/>
      <c r="O106" s="1209"/>
      <c r="P106" s="1209"/>
      <c r="Q106" s="1209"/>
      <c r="R106" s="1209"/>
      <c r="S106" s="1209"/>
      <c r="T106" s="1209"/>
      <c r="U106" s="1209"/>
      <c r="V106" s="1209"/>
      <c r="W106" s="1209"/>
      <c r="X106" s="1209"/>
      <c r="Y106" s="1209"/>
      <c r="Z106" s="1238"/>
      <c r="AA106" s="1169"/>
      <c r="AB106" s="1169"/>
      <c r="AC106" s="1169"/>
      <c r="AD106" s="1169"/>
      <c r="AE106" s="1169"/>
      <c r="AF106" s="1169"/>
      <c r="AG106" s="1169"/>
      <c r="AH106" s="1169"/>
      <c r="AI106" s="1169"/>
      <c r="AJ106" s="1169"/>
      <c r="AK106" s="1169"/>
      <c r="AL106" s="1169"/>
      <c r="AM106" s="1169"/>
      <c r="AN106" s="1169"/>
      <c r="AO106" s="1169"/>
      <c r="AP106" s="1169"/>
      <c r="AQ106" s="1169"/>
      <c r="AR106" s="1169"/>
      <c r="AS106" s="1169"/>
      <c r="AT106" s="1169"/>
      <c r="AU106" s="1169"/>
      <c r="AV106" s="1169"/>
      <c r="AW106" s="1169"/>
      <c r="AX106" s="1169"/>
      <c r="AY106" s="1169"/>
      <c r="AZ106" s="1169"/>
      <c r="BA106" s="1169"/>
      <c r="BB106" s="1169"/>
      <c r="BC106" s="1169"/>
      <c r="BD106" s="1169"/>
      <c r="BE106" s="1169"/>
      <c r="BF106" s="1169"/>
      <c r="BG106" s="1169"/>
      <c r="BH106" s="1169"/>
      <c r="BI106" s="1169"/>
      <c r="BJ106" s="1169"/>
      <c r="BK106" s="1169"/>
      <c r="BL106" s="1169"/>
    </row>
    <row r="107" spans="1:64" x14ac:dyDescent="0.2">
      <c r="A107" s="1169"/>
      <c r="B107" s="1238"/>
      <c r="C107" s="1169"/>
      <c r="D107" s="1209"/>
      <c r="E107" s="1209"/>
      <c r="F107" s="1209"/>
      <c r="G107" s="1209"/>
      <c r="H107" s="1209"/>
      <c r="I107" s="1209"/>
      <c r="J107" s="1209"/>
      <c r="K107" s="1209"/>
      <c r="L107" s="1209"/>
      <c r="M107" s="1209"/>
      <c r="N107" s="1209"/>
      <c r="O107" s="1209"/>
      <c r="P107" s="1209"/>
      <c r="Q107" s="1209"/>
      <c r="R107" s="1209"/>
      <c r="S107" s="1209"/>
      <c r="T107" s="1209"/>
      <c r="U107" s="1209"/>
      <c r="V107" s="1209"/>
      <c r="W107" s="1209"/>
      <c r="X107" s="1209"/>
      <c r="Y107" s="1209"/>
      <c r="Z107" s="1238"/>
      <c r="AA107" s="1169"/>
      <c r="AB107" s="1169"/>
      <c r="AC107" s="1169"/>
      <c r="AD107" s="1169"/>
      <c r="AE107" s="1169"/>
      <c r="AF107" s="1169"/>
      <c r="AG107" s="1169"/>
      <c r="AH107" s="1169"/>
      <c r="AI107" s="1169"/>
      <c r="AJ107" s="1169"/>
      <c r="AK107" s="1169"/>
      <c r="AL107" s="1169"/>
      <c r="AM107" s="1169"/>
      <c r="AN107" s="1169"/>
      <c r="AO107" s="1169"/>
      <c r="AP107" s="1169"/>
      <c r="AQ107" s="1169"/>
      <c r="AR107" s="1169"/>
      <c r="AS107" s="1169"/>
      <c r="AT107" s="1169"/>
      <c r="AU107" s="1169"/>
      <c r="AV107" s="1169"/>
      <c r="AW107" s="1169"/>
      <c r="AX107" s="1169"/>
      <c r="AY107" s="1169"/>
      <c r="AZ107" s="1169"/>
      <c r="BA107" s="1169"/>
      <c r="BB107" s="1169"/>
      <c r="BC107" s="1169"/>
      <c r="BD107" s="1169"/>
      <c r="BE107" s="1169"/>
      <c r="BF107" s="1169"/>
      <c r="BG107" s="1169"/>
      <c r="BH107" s="1169"/>
      <c r="BI107" s="1169"/>
      <c r="BJ107" s="1169"/>
      <c r="BK107" s="1169"/>
      <c r="BL107" s="1169"/>
    </row>
    <row r="108" spans="1:64" x14ac:dyDescent="0.2">
      <c r="A108" s="1169"/>
      <c r="B108" s="1238"/>
      <c r="C108" s="1169"/>
      <c r="D108" s="1209"/>
      <c r="E108" s="1209"/>
      <c r="F108" s="1209"/>
      <c r="G108" s="1209"/>
      <c r="H108" s="1209"/>
      <c r="I108" s="1209"/>
      <c r="J108" s="1209"/>
      <c r="K108" s="1209"/>
      <c r="L108" s="1209"/>
      <c r="M108" s="1209"/>
      <c r="N108" s="1209"/>
      <c r="O108" s="1209"/>
      <c r="P108" s="1209"/>
      <c r="Q108" s="1209"/>
      <c r="R108" s="1209"/>
      <c r="S108" s="1209"/>
      <c r="T108" s="1209"/>
      <c r="U108" s="1209"/>
      <c r="V108" s="1209"/>
      <c r="W108" s="1209"/>
      <c r="X108" s="1209"/>
      <c r="Y108" s="1209"/>
      <c r="Z108" s="1238"/>
      <c r="AA108" s="1169"/>
      <c r="AB108" s="1169"/>
      <c r="AC108" s="1169"/>
      <c r="AD108" s="1169"/>
      <c r="AE108" s="1169"/>
      <c r="AF108" s="1169"/>
      <c r="AG108" s="1169"/>
      <c r="AH108" s="1169"/>
      <c r="AI108" s="1169"/>
      <c r="AJ108" s="1169"/>
      <c r="AK108" s="1169"/>
      <c r="AL108" s="1169"/>
      <c r="AM108" s="1169"/>
      <c r="AN108" s="1169"/>
      <c r="AO108" s="1169"/>
      <c r="AP108" s="1169"/>
      <c r="AQ108" s="1169"/>
      <c r="AR108" s="1169"/>
      <c r="AS108" s="1169"/>
      <c r="AT108" s="1169"/>
      <c r="AU108" s="1169"/>
      <c r="AV108" s="1169"/>
      <c r="AW108" s="1169"/>
      <c r="AX108" s="1169"/>
      <c r="AY108" s="1169"/>
      <c r="AZ108" s="1169"/>
      <c r="BA108" s="1169"/>
      <c r="BB108" s="1169"/>
      <c r="BC108" s="1169"/>
      <c r="BD108" s="1169"/>
      <c r="BE108" s="1169"/>
      <c r="BF108" s="1169"/>
      <c r="BG108" s="1169"/>
      <c r="BH108" s="1169"/>
      <c r="BI108" s="1169"/>
      <c r="BJ108" s="1169"/>
      <c r="BK108" s="1169"/>
      <c r="BL108" s="1169"/>
    </row>
    <row r="109" spans="1:64" x14ac:dyDescent="0.2">
      <c r="A109" s="1169"/>
      <c r="B109" s="1238"/>
      <c r="C109" s="1169"/>
      <c r="D109" s="1209"/>
      <c r="E109" s="1209"/>
      <c r="F109" s="1209"/>
      <c r="G109" s="1209"/>
      <c r="H109" s="1209"/>
      <c r="I109" s="1209"/>
      <c r="J109" s="1209"/>
      <c r="K109" s="1209"/>
      <c r="L109" s="1209"/>
      <c r="M109" s="1209"/>
      <c r="N109" s="1209"/>
      <c r="O109" s="1209"/>
      <c r="P109" s="1209"/>
      <c r="Q109" s="1209"/>
      <c r="R109" s="1209"/>
      <c r="S109" s="1209"/>
      <c r="T109" s="1209"/>
      <c r="U109" s="1209"/>
      <c r="V109" s="1209"/>
      <c r="W109" s="1209"/>
      <c r="X109" s="1209"/>
      <c r="Y109" s="1209"/>
      <c r="Z109" s="1238"/>
      <c r="AA109" s="1169"/>
      <c r="AB109" s="1169"/>
      <c r="AC109" s="1169"/>
      <c r="AD109" s="1169"/>
      <c r="AE109" s="1169"/>
      <c r="AF109" s="1169"/>
      <c r="AG109" s="1169"/>
      <c r="AH109" s="1169"/>
      <c r="AI109" s="1169"/>
      <c r="AJ109" s="1169"/>
      <c r="AK109" s="1169"/>
      <c r="AL109" s="1169"/>
      <c r="AM109" s="1169"/>
      <c r="AN109" s="1169"/>
      <c r="AO109" s="1169"/>
      <c r="AP109" s="1169"/>
      <c r="AQ109" s="1169"/>
      <c r="AR109" s="1169"/>
      <c r="AS109" s="1169"/>
      <c r="AT109" s="1169"/>
      <c r="AU109" s="1169"/>
      <c r="AV109" s="1169"/>
      <c r="AW109" s="1169"/>
      <c r="AX109" s="1169"/>
      <c r="AY109" s="1169"/>
      <c r="AZ109" s="1169"/>
      <c r="BA109" s="1169"/>
      <c r="BB109" s="1169"/>
      <c r="BC109" s="1169"/>
      <c r="BD109" s="1169"/>
      <c r="BE109" s="1169"/>
      <c r="BF109" s="1169"/>
      <c r="BG109" s="1169"/>
      <c r="BH109" s="1169"/>
      <c r="BI109" s="1169"/>
      <c r="BJ109" s="1169"/>
      <c r="BK109" s="1169"/>
      <c r="BL109" s="1169"/>
    </row>
    <row r="110" spans="1:64" x14ac:dyDescent="0.2">
      <c r="A110" s="1169"/>
      <c r="B110" s="1238"/>
      <c r="C110" s="1169"/>
      <c r="D110" s="1209"/>
      <c r="E110" s="1209"/>
      <c r="F110" s="1209"/>
      <c r="G110" s="1209"/>
      <c r="H110" s="1209"/>
      <c r="I110" s="1209"/>
      <c r="J110" s="1209"/>
      <c r="K110" s="1209"/>
      <c r="L110" s="1209"/>
      <c r="M110" s="1209"/>
      <c r="N110" s="1209"/>
      <c r="O110" s="1209"/>
      <c r="P110" s="1209"/>
      <c r="Q110" s="1209"/>
      <c r="R110" s="1209"/>
      <c r="S110" s="1209"/>
      <c r="T110" s="1209"/>
      <c r="U110" s="1209"/>
      <c r="V110" s="1209"/>
      <c r="W110" s="1209"/>
      <c r="X110" s="1209"/>
      <c r="Y110" s="1209"/>
      <c r="Z110" s="1238"/>
      <c r="AA110" s="1169"/>
      <c r="AB110" s="1169"/>
      <c r="AC110" s="1169"/>
      <c r="AD110" s="1169"/>
      <c r="AE110" s="1169"/>
      <c r="AF110" s="1169"/>
      <c r="AG110" s="1169"/>
      <c r="AH110" s="1169"/>
      <c r="AI110" s="1169"/>
      <c r="AJ110" s="1169"/>
      <c r="AK110" s="1169"/>
      <c r="AL110" s="1169"/>
      <c r="AM110" s="1169"/>
      <c r="AN110" s="1169"/>
      <c r="AO110" s="1169"/>
      <c r="AP110" s="1169"/>
      <c r="AQ110" s="1169"/>
      <c r="AR110" s="1169"/>
      <c r="AS110" s="1169"/>
      <c r="AT110" s="1169"/>
      <c r="AU110" s="1169"/>
      <c r="AV110" s="1169"/>
      <c r="AW110" s="1169"/>
      <c r="AX110" s="1169"/>
      <c r="AY110" s="1169"/>
      <c r="AZ110" s="1169"/>
      <c r="BA110" s="1169"/>
      <c r="BB110" s="1169"/>
      <c r="BC110" s="1169"/>
      <c r="BD110" s="1169"/>
      <c r="BE110" s="1169"/>
      <c r="BF110" s="1169"/>
      <c r="BG110" s="1169"/>
      <c r="BH110" s="1169"/>
      <c r="BI110" s="1169"/>
      <c r="BJ110" s="1169"/>
      <c r="BK110" s="1169"/>
      <c r="BL110" s="1169"/>
    </row>
    <row r="111" spans="1:64" x14ac:dyDescent="0.2">
      <c r="A111" s="1169"/>
      <c r="B111" s="1238"/>
      <c r="C111" s="1169"/>
      <c r="D111" s="1209"/>
      <c r="E111" s="1209"/>
      <c r="F111" s="1209"/>
      <c r="G111" s="1209"/>
      <c r="H111" s="1209"/>
      <c r="I111" s="1209"/>
      <c r="J111" s="1209"/>
      <c r="K111" s="1209"/>
      <c r="L111" s="1209"/>
      <c r="M111" s="1209"/>
      <c r="N111" s="1209"/>
      <c r="O111" s="1209"/>
      <c r="P111" s="1209"/>
      <c r="Q111" s="1209"/>
      <c r="R111" s="1209"/>
      <c r="S111" s="1209"/>
      <c r="T111" s="1209"/>
      <c r="U111" s="1209"/>
      <c r="V111" s="1209"/>
      <c r="W111" s="1209"/>
      <c r="X111" s="1209"/>
      <c r="Y111" s="1209"/>
      <c r="Z111" s="1238"/>
      <c r="AA111" s="1169"/>
      <c r="AB111" s="1169"/>
      <c r="AC111" s="1169"/>
      <c r="AD111" s="1169"/>
      <c r="AE111" s="1169"/>
      <c r="AF111" s="1169"/>
      <c r="AG111" s="1169"/>
      <c r="AH111" s="1169"/>
      <c r="AI111" s="1169"/>
      <c r="AJ111" s="1169"/>
      <c r="AK111" s="1169"/>
      <c r="AL111" s="1169"/>
      <c r="AM111" s="1169"/>
      <c r="AN111" s="1169"/>
      <c r="AO111" s="1169"/>
      <c r="AP111" s="1169"/>
      <c r="AQ111" s="1169"/>
      <c r="AR111" s="1169"/>
      <c r="AS111" s="1169"/>
      <c r="AT111" s="1169"/>
      <c r="AU111" s="1169"/>
      <c r="AV111" s="1169"/>
      <c r="AW111" s="1169"/>
      <c r="AX111" s="1169"/>
      <c r="AY111" s="1169"/>
      <c r="AZ111" s="1169"/>
      <c r="BA111" s="1169"/>
      <c r="BB111" s="1169"/>
      <c r="BC111" s="1169"/>
      <c r="BD111" s="1169"/>
      <c r="BE111" s="1169"/>
      <c r="BF111" s="1169"/>
      <c r="BG111" s="1169"/>
      <c r="BH111" s="1169"/>
      <c r="BI111" s="1169"/>
      <c r="BJ111" s="1169"/>
      <c r="BK111" s="1169"/>
      <c r="BL111" s="1169"/>
    </row>
    <row r="112" spans="1:64" x14ac:dyDescent="0.2">
      <c r="A112" s="1169"/>
      <c r="B112" s="1238"/>
      <c r="C112" s="1169"/>
      <c r="D112" s="1209"/>
      <c r="E112" s="1209"/>
      <c r="F112" s="1209"/>
      <c r="G112" s="1209"/>
      <c r="H112" s="1209"/>
      <c r="I112" s="1209"/>
      <c r="J112" s="1209"/>
      <c r="K112" s="1209"/>
      <c r="L112" s="1209"/>
      <c r="M112" s="1209"/>
      <c r="N112" s="1209"/>
      <c r="O112" s="1209"/>
      <c r="P112" s="1209"/>
      <c r="Q112" s="1209"/>
      <c r="R112" s="1209"/>
      <c r="S112" s="1209"/>
      <c r="T112" s="1209"/>
      <c r="U112" s="1209"/>
      <c r="V112" s="1209"/>
      <c r="W112" s="1209"/>
      <c r="X112" s="1209"/>
      <c r="Y112" s="1209"/>
      <c r="Z112" s="1238"/>
      <c r="AA112" s="1169"/>
      <c r="AB112" s="1169"/>
      <c r="AC112" s="1169"/>
      <c r="AD112" s="1169"/>
      <c r="AE112" s="1169"/>
      <c r="AF112" s="1169"/>
      <c r="AG112" s="1169"/>
      <c r="AH112" s="1169"/>
      <c r="AI112" s="1169"/>
      <c r="AJ112" s="1169"/>
      <c r="AK112" s="1169"/>
      <c r="AL112" s="1169"/>
      <c r="AM112" s="1169"/>
      <c r="AN112" s="1169"/>
      <c r="AO112" s="1169"/>
      <c r="AP112" s="1169"/>
      <c r="AQ112" s="1169"/>
      <c r="AR112" s="1169"/>
      <c r="AS112" s="1169"/>
      <c r="AT112" s="1169"/>
      <c r="AU112" s="1169"/>
      <c r="AV112" s="1169"/>
      <c r="AW112" s="1169"/>
      <c r="AX112" s="1169"/>
      <c r="AY112" s="1169"/>
      <c r="AZ112" s="1169"/>
      <c r="BA112" s="1169"/>
      <c r="BB112" s="1169"/>
      <c r="BC112" s="1169"/>
      <c r="BD112" s="1169"/>
      <c r="BE112" s="1169"/>
      <c r="BF112" s="1169"/>
      <c r="BG112" s="1169"/>
      <c r="BH112" s="1169"/>
      <c r="BI112" s="1169"/>
      <c r="BJ112" s="1169"/>
      <c r="BK112" s="1169"/>
      <c r="BL112" s="1169"/>
    </row>
    <row r="113" spans="1:64" x14ac:dyDescent="0.2">
      <c r="A113" s="1169"/>
      <c r="B113" s="1238"/>
      <c r="C113" s="1169"/>
      <c r="D113" s="1209"/>
      <c r="E113" s="1209"/>
      <c r="F113" s="1209"/>
      <c r="G113" s="1209"/>
      <c r="H113" s="1209"/>
      <c r="I113" s="1209"/>
      <c r="J113" s="1209"/>
      <c r="K113" s="1209"/>
      <c r="L113" s="1209"/>
      <c r="M113" s="1209"/>
      <c r="N113" s="1209"/>
      <c r="O113" s="1209"/>
      <c r="P113" s="1209"/>
      <c r="Q113" s="1209"/>
      <c r="R113" s="1209"/>
      <c r="S113" s="1209"/>
      <c r="T113" s="1209"/>
      <c r="U113" s="1209"/>
      <c r="V113" s="1209"/>
      <c r="W113" s="1209"/>
      <c r="X113" s="1209"/>
      <c r="Y113" s="1209"/>
      <c r="Z113" s="1238"/>
      <c r="AA113" s="1169"/>
      <c r="AB113" s="1169"/>
      <c r="AC113" s="1169"/>
      <c r="AD113" s="1169"/>
      <c r="AE113" s="1169"/>
      <c r="AF113" s="1169"/>
      <c r="AG113" s="1169"/>
      <c r="AH113" s="1169"/>
      <c r="AI113" s="1169"/>
      <c r="AJ113" s="1169"/>
      <c r="AK113" s="1169"/>
      <c r="AL113" s="1169"/>
      <c r="AM113" s="1169"/>
      <c r="AN113" s="1169"/>
      <c r="AO113" s="1169"/>
      <c r="AP113" s="1169"/>
      <c r="AQ113" s="1169"/>
      <c r="AR113" s="1169"/>
      <c r="AS113" s="1169"/>
      <c r="AT113" s="1169"/>
      <c r="AU113" s="1169"/>
      <c r="AV113" s="1169"/>
      <c r="AW113" s="1169"/>
      <c r="AX113" s="1169"/>
      <c r="AY113" s="1169"/>
      <c r="AZ113" s="1169"/>
      <c r="BA113" s="1169"/>
      <c r="BB113" s="1169"/>
      <c r="BC113" s="1169"/>
      <c r="BD113" s="1169"/>
      <c r="BE113" s="1169"/>
      <c r="BF113" s="1169"/>
      <c r="BG113" s="1169"/>
      <c r="BH113" s="1169"/>
      <c r="BI113" s="1169"/>
      <c r="BJ113" s="1169"/>
      <c r="BK113" s="1169"/>
      <c r="BL113" s="1169"/>
    </row>
    <row r="114" spans="1:64" x14ac:dyDescent="0.2">
      <c r="A114" s="1169"/>
      <c r="B114" s="1238"/>
      <c r="C114" s="1169"/>
      <c r="D114" s="1209"/>
      <c r="E114" s="1209"/>
      <c r="F114" s="1209"/>
      <c r="G114" s="1209"/>
      <c r="H114" s="1209"/>
      <c r="I114" s="1209"/>
      <c r="J114" s="1209"/>
      <c r="K114" s="1209"/>
      <c r="L114" s="1209"/>
      <c r="M114" s="1209"/>
      <c r="N114" s="1209"/>
      <c r="O114" s="1209"/>
      <c r="P114" s="1209"/>
      <c r="Q114" s="1209"/>
      <c r="R114" s="1209"/>
      <c r="S114" s="1209"/>
      <c r="T114" s="1209"/>
      <c r="U114" s="1209"/>
      <c r="V114" s="1209"/>
      <c r="W114" s="1209"/>
      <c r="X114" s="1209"/>
      <c r="Y114" s="1209"/>
      <c r="Z114" s="1238"/>
      <c r="AA114" s="1169"/>
      <c r="AB114" s="1169"/>
      <c r="AC114" s="1169"/>
      <c r="AD114" s="1169"/>
      <c r="AE114" s="1169"/>
      <c r="AF114" s="1169"/>
      <c r="AG114" s="1169"/>
      <c r="AH114" s="1169"/>
      <c r="AI114" s="1169"/>
      <c r="AJ114" s="1169"/>
      <c r="AK114" s="1169"/>
      <c r="AL114" s="1169"/>
      <c r="AM114" s="1169"/>
      <c r="AN114" s="1169"/>
      <c r="AO114" s="1169"/>
      <c r="AP114" s="1169"/>
      <c r="AQ114" s="1169"/>
      <c r="AR114" s="1169"/>
      <c r="AS114" s="1169"/>
      <c r="AT114" s="1169"/>
      <c r="AU114" s="1169"/>
      <c r="AV114" s="1169"/>
      <c r="AW114" s="1169"/>
      <c r="AX114" s="1169"/>
      <c r="AY114" s="1169"/>
      <c r="AZ114" s="1169"/>
      <c r="BA114" s="1169"/>
      <c r="BB114" s="1169"/>
      <c r="BC114" s="1169"/>
      <c r="BD114" s="1169"/>
      <c r="BE114" s="1169"/>
      <c r="BF114" s="1169"/>
      <c r="BG114" s="1169"/>
      <c r="BH114" s="1169"/>
      <c r="BI114" s="1169"/>
      <c r="BJ114" s="1169"/>
      <c r="BK114" s="1169"/>
      <c r="BL114" s="1169"/>
    </row>
    <row r="115" spans="1:64" x14ac:dyDescent="0.2">
      <c r="A115" s="1169"/>
      <c r="B115" s="1238"/>
      <c r="C115" s="1169"/>
      <c r="D115" s="1209"/>
      <c r="E115" s="1209"/>
      <c r="F115" s="1209"/>
      <c r="G115" s="1209"/>
      <c r="H115" s="1209"/>
      <c r="I115" s="1209"/>
      <c r="J115" s="1209"/>
      <c r="K115" s="1209"/>
      <c r="L115" s="1209"/>
      <c r="M115" s="1209"/>
      <c r="N115" s="1209"/>
      <c r="O115" s="1209"/>
      <c r="P115" s="1209"/>
      <c r="Q115" s="1209"/>
      <c r="R115" s="1209"/>
      <c r="S115" s="1209"/>
      <c r="T115" s="1209"/>
      <c r="U115" s="1209"/>
      <c r="V115" s="1209"/>
      <c r="W115" s="1209"/>
      <c r="X115" s="1209"/>
      <c r="Y115" s="1209"/>
      <c r="Z115" s="1238"/>
      <c r="AA115" s="1169"/>
      <c r="AB115" s="1169"/>
      <c r="AC115" s="1169"/>
      <c r="AD115" s="1169"/>
      <c r="AE115" s="1169"/>
      <c r="AF115" s="1169"/>
      <c r="AG115" s="1169"/>
      <c r="AH115" s="1169"/>
      <c r="AI115" s="1169"/>
      <c r="AJ115" s="1169"/>
      <c r="AK115" s="1169"/>
      <c r="AL115" s="1169"/>
      <c r="AM115" s="1169"/>
      <c r="AN115" s="1169"/>
      <c r="AO115" s="1169"/>
      <c r="AP115" s="1169"/>
      <c r="AQ115" s="1169"/>
      <c r="AR115" s="1169"/>
      <c r="AS115" s="1169"/>
      <c r="AT115" s="1169"/>
      <c r="AU115" s="1169"/>
      <c r="AV115" s="1169"/>
      <c r="AW115" s="1169"/>
      <c r="AX115" s="1169"/>
      <c r="AY115" s="1169"/>
      <c r="AZ115" s="1169"/>
      <c r="BA115" s="1169"/>
      <c r="BB115" s="1169"/>
      <c r="BC115" s="1169"/>
      <c r="BD115" s="1169"/>
      <c r="BE115" s="1169"/>
      <c r="BF115" s="1169"/>
      <c r="BG115" s="1169"/>
      <c r="BH115" s="1169"/>
      <c r="BI115" s="1169"/>
      <c r="BJ115" s="1169"/>
      <c r="BK115" s="1169"/>
      <c r="BL115" s="1169"/>
    </row>
    <row r="116" spans="1:64" x14ac:dyDescent="0.2">
      <c r="A116" s="1169"/>
      <c r="B116" s="1238"/>
      <c r="C116" s="1169"/>
      <c r="D116" s="1209"/>
      <c r="E116" s="1209"/>
      <c r="F116" s="1209"/>
      <c r="G116" s="1209"/>
      <c r="H116" s="1209"/>
      <c r="I116" s="1209"/>
      <c r="J116" s="1209"/>
      <c r="K116" s="1209"/>
      <c r="L116" s="1209"/>
      <c r="M116" s="1209"/>
      <c r="N116" s="1209"/>
      <c r="O116" s="1209"/>
      <c r="P116" s="1209"/>
      <c r="Q116" s="1209"/>
      <c r="R116" s="1209"/>
      <c r="S116" s="1209"/>
      <c r="T116" s="1209"/>
      <c r="U116" s="1209"/>
      <c r="V116" s="1209"/>
      <c r="W116" s="1209"/>
      <c r="X116" s="1209"/>
      <c r="Y116" s="1209"/>
      <c r="Z116" s="1238"/>
      <c r="AA116" s="1169"/>
      <c r="AB116" s="1169"/>
      <c r="AC116" s="1169"/>
      <c r="AD116" s="1169"/>
      <c r="AE116" s="1169"/>
      <c r="AF116" s="1169"/>
      <c r="AG116" s="1169"/>
      <c r="AH116" s="1169"/>
      <c r="AI116" s="1169"/>
      <c r="AJ116" s="1169"/>
      <c r="AK116" s="1169"/>
      <c r="AL116" s="1169"/>
      <c r="AM116" s="1169"/>
      <c r="AN116" s="1169"/>
      <c r="AO116" s="1169"/>
      <c r="AP116" s="1169"/>
      <c r="AQ116" s="1169"/>
      <c r="AR116" s="1169"/>
      <c r="AS116" s="1169"/>
      <c r="AT116" s="1169"/>
      <c r="AU116" s="1169"/>
      <c r="AV116" s="1169"/>
      <c r="AW116" s="1169"/>
      <c r="AX116" s="1169"/>
      <c r="AY116" s="1169"/>
      <c r="AZ116" s="1169"/>
      <c r="BA116" s="1169"/>
      <c r="BB116" s="1169"/>
      <c r="BC116" s="1169"/>
      <c r="BD116" s="1169"/>
      <c r="BE116" s="1169"/>
      <c r="BF116" s="1169"/>
      <c r="BG116" s="1169"/>
      <c r="BH116" s="1169"/>
      <c r="BI116" s="1169"/>
      <c r="BJ116" s="1169"/>
      <c r="BK116" s="1169"/>
      <c r="BL116" s="1169"/>
    </row>
    <row r="117" spans="1:64" x14ac:dyDescent="0.2">
      <c r="A117" s="1169"/>
      <c r="B117" s="1238"/>
      <c r="C117" s="1169"/>
      <c r="D117" s="1209"/>
      <c r="E117" s="1209"/>
      <c r="F117" s="1209"/>
      <c r="G117" s="1209"/>
      <c r="H117" s="1209"/>
      <c r="I117" s="1209"/>
      <c r="J117" s="1209"/>
      <c r="K117" s="1209"/>
      <c r="L117" s="1209"/>
      <c r="M117" s="1209"/>
      <c r="N117" s="1209"/>
      <c r="O117" s="1209"/>
      <c r="P117" s="1209"/>
      <c r="Q117" s="1209"/>
      <c r="R117" s="1209"/>
      <c r="S117" s="1209"/>
      <c r="T117" s="1209"/>
      <c r="U117" s="1209"/>
      <c r="V117" s="1209"/>
      <c r="W117" s="1209"/>
      <c r="X117" s="1209"/>
      <c r="Y117" s="1209"/>
      <c r="Z117" s="1238"/>
      <c r="AA117" s="1169"/>
      <c r="AB117" s="1169"/>
      <c r="AC117" s="1169"/>
      <c r="AD117" s="1169"/>
      <c r="AE117" s="1169"/>
      <c r="AF117" s="1169"/>
      <c r="AG117" s="1169"/>
      <c r="AH117" s="1169"/>
      <c r="AI117" s="1169"/>
      <c r="AJ117" s="1169"/>
      <c r="AK117" s="1169"/>
      <c r="AL117" s="1169"/>
      <c r="AM117" s="1169"/>
      <c r="AN117" s="1169"/>
      <c r="AO117" s="1169"/>
      <c r="AP117" s="1169"/>
      <c r="AQ117" s="1169"/>
      <c r="AR117" s="1169"/>
      <c r="AS117" s="1169"/>
      <c r="AT117" s="1169"/>
      <c r="AU117" s="1169"/>
      <c r="AV117" s="1169"/>
      <c r="AW117" s="1169"/>
      <c r="AX117" s="1169"/>
      <c r="AY117" s="1169"/>
      <c r="AZ117" s="1169"/>
      <c r="BA117" s="1169"/>
      <c r="BB117" s="1169"/>
      <c r="BC117" s="1169"/>
      <c r="BD117" s="1169"/>
      <c r="BE117" s="1169"/>
      <c r="BF117" s="1169"/>
      <c r="BG117" s="1169"/>
      <c r="BH117" s="1169"/>
      <c r="BI117" s="1169"/>
      <c r="BJ117" s="1169"/>
      <c r="BK117" s="1169"/>
      <c r="BL117" s="1169"/>
    </row>
    <row r="118" spans="1:64" x14ac:dyDescent="0.2">
      <c r="A118" s="1169"/>
      <c r="B118" s="1238"/>
      <c r="C118" s="1169"/>
      <c r="D118" s="1209"/>
      <c r="E118" s="1209"/>
      <c r="F118" s="1209"/>
      <c r="G118" s="1209"/>
      <c r="H118" s="1209"/>
      <c r="I118" s="1209"/>
      <c r="J118" s="1209"/>
      <c r="K118" s="1209"/>
      <c r="L118" s="1209"/>
      <c r="M118" s="1209"/>
      <c r="N118" s="1209"/>
      <c r="O118" s="1209"/>
      <c r="P118" s="1209"/>
      <c r="Q118" s="1209"/>
      <c r="R118" s="1209"/>
      <c r="S118" s="1209"/>
      <c r="T118" s="1209"/>
      <c r="U118" s="1209"/>
      <c r="V118" s="1209"/>
      <c r="W118" s="1209"/>
      <c r="X118" s="1209"/>
      <c r="Y118" s="1209"/>
      <c r="Z118" s="1238"/>
      <c r="AA118" s="1169"/>
      <c r="AB118" s="1169"/>
      <c r="AC118" s="1169"/>
      <c r="AD118" s="1169"/>
      <c r="AE118" s="1169"/>
      <c r="AF118" s="1169"/>
      <c r="AG118" s="1169"/>
      <c r="AH118" s="1169"/>
      <c r="AI118" s="1169"/>
      <c r="AJ118" s="1169"/>
      <c r="AK118" s="1169"/>
      <c r="AL118" s="1169"/>
      <c r="AM118" s="1169"/>
      <c r="AN118" s="1169"/>
      <c r="AO118" s="1169"/>
      <c r="AP118" s="1169"/>
      <c r="AQ118" s="1169"/>
      <c r="AR118" s="1169"/>
      <c r="AS118" s="1169"/>
      <c r="AT118" s="1169"/>
      <c r="AU118" s="1169"/>
      <c r="AV118" s="1169"/>
      <c r="AW118" s="1169"/>
      <c r="AX118" s="1169"/>
      <c r="AY118" s="1169"/>
      <c r="AZ118" s="1169"/>
      <c r="BA118" s="1169"/>
      <c r="BB118" s="1169"/>
      <c r="BC118" s="1169"/>
      <c r="BD118" s="1169"/>
      <c r="BE118" s="1169"/>
      <c r="BF118" s="1169"/>
      <c r="BG118" s="1169"/>
      <c r="BH118" s="1169"/>
      <c r="BI118" s="1169"/>
      <c r="BJ118" s="1169"/>
      <c r="BK118" s="1169"/>
      <c r="BL118" s="1169"/>
    </row>
    <row r="119" spans="1:64" x14ac:dyDescent="0.2">
      <c r="A119" s="1169"/>
      <c r="B119" s="1238"/>
      <c r="C119" s="1169"/>
      <c r="D119" s="1209"/>
      <c r="E119" s="1209"/>
      <c r="F119" s="1209"/>
      <c r="G119" s="1209"/>
      <c r="H119" s="1209"/>
      <c r="I119" s="1209"/>
      <c r="J119" s="1209"/>
      <c r="K119" s="1209"/>
      <c r="L119" s="1209"/>
      <c r="M119" s="1209"/>
      <c r="N119" s="1209"/>
      <c r="O119" s="1209"/>
      <c r="P119" s="1209"/>
      <c r="Q119" s="1209"/>
      <c r="R119" s="1209"/>
      <c r="S119" s="1209"/>
      <c r="T119" s="1209"/>
      <c r="U119" s="1209"/>
      <c r="V119" s="1209"/>
      <c r="W119" s="1209"/>
      <c r="X119" s="1209"/>
      <c r="Y119" s="1209"/>
      <c r="Z119" s="1238"/>
      <c r="AA119" s="1169"/>
      <c r="AB119" s="1169"/>
      <c r="AC119" s="1169"/>
      <c r="AD119" s="1169"/>
      <c r="AE119" s="1169"/>
      <c r="AF119" s="1169"/>
      <c r="AG119" s="1169"/>
      <c r="AH119" s="1169"/>
      <c r="AI119" s="1169"/>
      <c r="AJ119" s="1169"/>
      <c r="AK119" s="1169"/>
      <c r="AL119" s="1169"/>
      <c r="AM119" s="1169"/>
      <c r="AN119" s="1169"/>
      <c r="AO119" s="1169"/>
      <c r="AP119" s="1169"/>
      <c r="AQ119" s="1169"/>
      <c r="AR119" s="1169"/>
      <c r="AS119" s="1169"/>
      <c r="AT119" s="1169"/>
      <c r="AU119" s="1169"/>
      <c r="AV119" s="1169"/>
      <c r="AW119" s="1169"/>
      <c r="AX119" s="1169"/>
      <c r="AY119" s="1169"/>
      <c r="AZ119" s="1169"/>
      <c r="BA119" s="1169"/>
      <c r="BB119" s="1169"/>
      <c r="BC119" s="1169"/>
      <c r="BD119" s="1169"/>
      <c r="BE119" s="1169"/>
      <c r="BF119" s="1169"/>
      <c r="BG119" s="1169"/>
      <c r="BH119" s="1169"/>
      <c r="BI119" s="1169"/>
      <c r="BJ119" s="1169"/>
      <c r="BK119" s="1169"/>
      <c r="BL119" s="1169"/>
    </row>
    <row r="120" spans="1:64" x14ac:dyDescent="0.2">
      <c r="A120" s="1169"/>
      <c r="B120" s="1238"/>
      <c r="C120" s="1169"/>
      <c r="D120" s="1209"/>
      <c r="E120" s="1209"/>
      <c r="F120" s="1209"/>
      <c r="G120" s="1209"/>
      <c r="H120" s="1209"/>
      <c r="I120" s="1209"/>
      <c r="J120" s="1209"/>
      <c r="K120" s="1209"/>
      <c r="L120" s="1209"/>
      <c r="M120" s="1209"/>
      <c r="N120" s="1209"/>
      <c r="O120" s="1209"/>
      <c r="P120" s="1209"/>
      <c r="Q120" s="1209"/>
      <c r="R120" s="1209"/>
      <c r="S120" s="1209"/>
      <c r="T120" s="1209"/>
      <c r="U120" s="1209"/>
      <c r="V120" s="1209"/>
      <c r="W120" s="1209"/>
      <c r="X120" s="1209"/>
      <c r="Y120" s="1209"/>
      <c r="Z120" s="1238"/>
      <c r="AA120" s="1169"/>
      <c r="AB120" s="1169"/>
      <c r="AC120" s="1169"/>
      <c r="AD120" s="1169"/>
      <c r="AE120" s="1169"/>
      <c r="AF120" s="1169"/>
      <c r="AG120" s="1169"/>
      <c r="AH120" s="1169"/>
      <c r="AI120" s="1169"/>
      <c r="AJ120" s="1169"/>
      <c r="AK120" s="1169"/>
      <c r="AL120" s="1169"/>
      <c r="AM120" s="1169"/>
      <c r="AN120" s="1169"/>
      <c r="AO120" s="1169"/>
      <c r="AP120" s="1169"/>
      <c r="AQ120" s="1169"/>
      <c r="AR120" s="1169"/>
      <c r="AS120" s="1169"/>
      <c r="AT120" s="1169"/>
      <c r="AU120" s="1169"/>
      <c r="AV120" s="1169"/>
      <c r="AW120" s="1169"/>
      <c r="AX120" s="1169"/>
      <c r="AY120" s="1169"/>
      <c r="AZ120" s="1169"/>
      <c r="BA120" s="1169"/>
      <c r="BB120" s="1169"/>
      <c r="BC120" s="1169"/>
      <c r="BD120" s="1169"/>
      <c r="BE120" s="1169"/>
      <c r="BF120" s="1169"/>
      <c r="BG120" s="1169"/>
      <c r="BH120" s="1169"/>
      <c r="BI120" s="1169"/>
      <c r="BJ120" s="1169"/>
      <c r="BK120" s="1169"/>
      <c r="BL120" s="1169"/>
    </row>
    <row r="121" spans="1:64" x14ac:dyDescent="0.2">
      <c r="A121" s="1169"/>
      <c r="B121" s="1238"/>
      <c r="C121" s="116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38"/>
      <c r="AA121" s="1169"/>
      <c r="AB121" s="1169"/>
      <c r="AC121" s="1169"/>
      <c r="AD121" s="1169"/>
      <c r="AE121" s="1169"/>
      <c r="AF121" s="1169"/>
      <c r="AG121" s="1169"/>
      <c r="AH121" s="1169"/>
      <c r="AI121" s="1169"/>
      <c r="AJ121" s="1169"/>
      <c r="AK121" s="1169"/>
      <c r="AL121" s="1169"/>
      <c r="AM121" s="1169"/>
      <c r="AN121" s="1169"/>
      <c r="AO121" s="1169"/>
      <c r="AP121" s="1169"/>
      <c r="AQ121" s="1169"/>
      <c r="AR121" s="1169"/>
      <c r="AS121" s="1169"/>
      <c r="AT121" s="1169"/>
      <c r="AU121" s="1169"/>
      <c r="AV121" s="1169"/>
      <c r="AW121" s="1169"/>
      <c r="AX121" s="1169"/>
      <c r="AY121" s="1169"/>
      <c r="AZ121" s="1169"/>
      <c r="BA121" s="1169"/>
      <c r="BB121" s="1169"/>
      <c r="BC121" s="1169"/>
      <c r="BD121" s="1169"/>
      <c r="BE121" s="1169"/>
      <c r="BF121" s="1169"/>
      <c r="BG121" s="1169"/>
      <c r="BH121" s="1169"/>
      <c r="BI121" s="1169"/>
      <c r="BJ121" s="1169"/>
      <c r="BK121" s="1169"/>
      <c r="BL121" s="1169"/>
    </row>
    <row r="122" spans="1:64" x14ac:dyDescent="0.2">
      <c r="A122" s="1169"/>
      <c r="B122" s="1238"/>
      <c r="C122" s="1169"/>
      <c r="D122" s="1209"/>
      <c r="E122" s="1209"/>
      <c r="F122" s="1209"/>
      <c r="G122" s="1209"/>
      <c r="H122" s="1209"/>
      <c r="I122" s="1209"/>
      <c r="J122" s="1209"/>
      <c r="K122" s="1209"/>
      <c r="L122" s="1209"/>
      <c r="M122" s="1209"/>
      <c r="N122" s="1209"/>
      <c r="O122" s="1209"/>
      <c r="P122" s="1209"/>
      <c r="Q122" s="1209"/>
      <c r="R122" s="1209"/>
      <c r="S122" s="1209"/>
      <c r="T122" s="1209"/>
      <c r="U122" s="1209"/>
      <c r="V122" s="1209"/>
      <c r="W122" s="1209"/>
      <c r="X122" s="1209"/>
      <c r="Y122" s="1209"/>
      <c r="Z122" s="1238"/>
      <c r="AA122" s="1169"/>
      <c r="AB122" s="1169"/>
      <c r="AC122" s="1169"/>
      <c r="AD122" s="1169"/>
      <c r="AE122" s="1169"/>
      <c r="AF122" s="1169"/>
      <c r="AG122" s="1169"/>
      <c r="AH122" s="1169"/>
      <c r="AI122" s="1169"/>
      <c r="AJ122" s="1169"/>
      <c r="AK122" s="1169"/>
      <c r="AL122" s="1169"/>
      <c r="AM122" s="1169"/>
      <c r="AN122" s="1169"/>
      <c r="AO122" s="1169"/>
      <c r="AP122" s="1169"/>
      <c r="AQ122" s="1169"/>
      <c r="AR122" s="1169"/>
      <c r="AS122" s="1169"/>
      <c r="AT122" s="1169"/>
      <c r="AU122" s="1169"/>
      <c r="AV122" s="1169"/>
      <c r="AW122" s="1169"/>
      <c r="AX122" s="1169"/>
      <c r="AY122" s="1169"/>
      <c r="AZ122" s="1169"/>
      <c r="BA122" s="1169"/>
      <c r="BB122" s="1169"/>
      <c r="BC122" s="1169"/>
      <c r="BD122" s="1169"/>
      <c r="BE122" s="1169"/>
      <c r="BF122" s="1169"/>
      <c r="BG122" s="1169"/>
      <c r="BH122" s="1169"/>
      <c r="BI122" s="1169"/>
      <c r="BJ122" s="1169"/>
      <c r="BK122" s="1169"/>
      <c r="BL122" s="1169"/>
    </row>
    <row r="123" spans="1:64" x14ac:dyDescent="0.2">
      <c r="A123" s="1169"/>
      <c r="B123" s="1238"/>
      <c r="C123" s="1169"/>
      <c r="D123" s="1209"/>
      <c r="E123" s="1209"/>
      <c r="F123" s="1209"/>
      <c r="G123" s="1209"/>
      <c r="H123" s="1209"/>
      <c r="I123" s="1209"/>
      <c r="J123" s="1209"/>
      <c r="K123" s="1209"/>
      <c r="L123" s="1209"/>
      <c r="M123" s="1209"/>
      <c r="N123" s="1209"/>
      <c r="O123" s="1209"/>
      <c r="P123" s="1209"/>
      <c r="Q123" s="1209"/>
      <c r="R123" s="1209"/>
      <c r="S123" s="1209"/>
      <c r="T123" s="1209"/>
      <c r="U123" s="1209"/>
      <c r="V123" s="1209"/>
      <c r="W123" s="1209"/>
      <c r="X123" s="1209"/>
      <c r="Y123" s="1209"/>
      <c r="Z123" s="1238"/>
      <c r="AA123" s="1169"/>
      <c r="AB123" s="1169"/>
      <c r="AC123" s="1169"/>
      <c r="AD123" s="1169"/>
      <c r="AE123" s="1169"/>
      <c r="AF123" s="1169"/>
      <c r="AG123" s="1169"/>
      <c r="AH123" s="1169"/>
      <c r="AI123" s="1169"/>
      <c r="AJ123" s="1169"/>
      <c r="AK123" s="1169"/>
      <c r="AL123" s="1169"/>
      <c r="AM123" s="1169"/>
      <c r="AN123" s="1169"/>
      <c r="AO123" s="1169"/>
      <c r="AP123" s="1169"/>
      <c r="AQ123" s="1169"/>
      <c r="AR123" s="1169"/>
      <c r="AS123" s="1169"/>
      <c r="AT123" s="1169"/>
      <c r="AU123" s="1169"/>
      <c r="AV123" s="1169"/>
      <c r="AW123" s="1169"/>
      <c r="AX123" s="1169"/>
      <c r="AY123" s="1169"/>
      <c r="AZ123" s="1169"/>
      <c r="BA123" s="1169"/>
      <c r="BB123" s="1169"/>
      <c r="BC123" s="1169"/>
      <c r="BD123" s="1169"/>
      <c r="BE123" s="1169"/>
      <c r="BF123" s="1169"/>
      <c r="BG123" s="1169"/>
      <c r="BH123" s="1169"/>
      <c r="BI123" s="1169"/>
      <c r="BJ123" s="1169"/>
      <c r="BK123" s="1169"/>
      <c r="BL123" s="1169"/>
    </row>
    <row r="124" spans="1:64" x14ac:dyDescent="0.2">
      <c r="A124" s="1169"/>
      <c r="B124" s="1238"/>
      <c r="C124" s="1169"/>
      <c r="D124" s="1209"/>
      <c r="E124" s="1209"/>
      <c r="F124" s="1209"/>
      <c r="G124" s="1209"/>
      <c r="H124" s="1209"/>
      <c r="I124" s="1209"/>
      <c r="J124" s="1209"/>
      <c r="K124" s="1209"/>
      <c r="L124" s="1209"/>
      <c r="M124" s="1209"/>
      <c r="N124" s="1209"/>
      <c r="O124" s="1209"/>
      <c r="P124" s="1209"/>
      <c r="Q124" s="1209"/>
      <c r="R124" s="1209"/>
      <c r="S124" s="1209"/>
      <c r="T124" s="1209"/>
      <c r="U124" s="1209"/>
      <c r="V124" s="1209"/>
      <c r="W124" s="1209"/>
      <c r="X124" s="1209"/>
      <c r="Y124" s="1209"/>
      <c r="Z124" s="1238"/>
      <c r="AA124" s="1169"/>
      <c r="AB124" s="1169"/>
      <c r="AC124" s="1169"/>
      <c r="AD124" s="1169"/>
      <c r="AE124" s="1169"/>
      <c r="AF124" s="1169"/>
      <c r="AG124" s="1169"/>
      <c r="AH124" s="1169"/>
      <c r="AI124" s="1169"/>
      <c r="AJ124" s="1169"/>
      <c r="AK124" s="1169"/>
      <c r="AL124" s="1169"/>
      <c r="AM124" s="1169"/>
      <c r="AN124" s="1169"/>
      <c r="AO124" s="1169"/>
      <c r="AP124" s="1169"/>
      <c r="AQ124" s="1169"/>
      <c r="AR124" s="1169"/>
      <c r="AS124" s="1169"/>
      <c r="AT124" s="1169"/>
      <c r="AU124" s="1169"/>
      <c r="AV124" s="1169"/>
      <c r="AW124" s="1169"/>
      <c r="AX124" s="1169"/>
      <c r="AY124" s="1169"/>
      <c r="AZ124" s="1169"/>
      <c r="BA124" s="1169"/>
      <c r="BB124" s="1169"/>
      <c r="BC124" s="1169"/>
      <c r="BD124" s="1169"/>
      <c r="BE124" s="1169"/>
      <c r="BF124" s="1169"/>
      <c r="BG124" s="1169"/>
      <c r="BH124" s="1169"/>
      <c r="BI124" s="1169"/>
      <c r="BJ124" s="1169"/>
      <c r="BK124" s="1169"/>
      <c r="BL124" s="1169"/>
    </row>
    <row r="125" spans="1:64" x14ac:dyDescent="0.2">
      <c r="A125" s="1169"/>
      <c r="B125" s="1238"/>
      <c r="C125" s="1169"/>
      <c r="D125" s="1209"/>
      <c r="E125" s="1209"/>
      <c r="F125" s="1209"/>
      <c r="G125" s="1209"/>
      <c r="H125" s="1209"/>
      <c r="I125" s="1209"/>
      <c r="J125" s="1209"/>
      <c r="K125" s="1209"/>
      <c r="L125" s="1209"/>
      <c r="M125" s="1209"/>
      <c r="N125" s="1209"/>
      <c r="O125" s="1209"/>
      <c r="P125" s="1209"/>
      <c r="Q125" s="1209"/>
      <c r="R125" s="1209"/>
      <c r="S125" s="1209"/>
      <c r="T125" s="1209"/>
      <c r="U125" s="1209"/>
      <c r="V125" s="1209"/>
      <c r="W125" s="1209"/>
      <c r="X125" s="1209"/>
      <c r="Y125" s="1209"/>
      <c r="Z125" s="1238"/>
      <c r="AA125" s="1169"/>
      <c r="AB125" s="1169"/>
      <c r="AC125" s="1169"/>
      <c r="AD125" s="1169"/>
      <c r="AE125" s="1169"/>
      <c r="AF125" s="1169"/>
      <c r="AG125" s="1169"/>
      <c r="AH125" s="1169"/>
      <c r="AI125" s="1169"/>
      <c r="AJ125" s="1169"/>
      <c r="AK125" s="1169"/>
      <c r="AL125" s="1169"/>
      <c r="AM125" s="1169"/>
      <c r="AN125" s="1169"/>
      <c r="AO125" s="1169"/>
      <c r="AP125" s="1169"/>
      <c r="AQ125" s="1169"/>
      <c r="AR125" s="1169"/>
      <c r="AS125" s="1169"/>
      <c r="AT125" s="1169"/>
      <c r="AU125" s="1169"/>
      <c r="AV125" s="1169"/>
      <c r="AW125" s="1169"/>
      <c r="AX125" s="1169"/>
      <c r="AY125" s="1169"/>
      <c r="AZ125" s="1169"/>
      <c r="BA125" s="1169"/>
      <c r="BB125" s="1169"/>
      <c r="BC125" s="1169"/>
      <c r="BD125" s="1169"/>
      <c r="BE125" s="1169"/>
      <c r="BF125" s="1169"/>
      <c r="BG125" s="1169"/>
      <c r="BH125" s="1169"/>
      <c r="BI125" s="1169"/>
      <c r="BJ125" s="1169"/>
      <c r="BK125" s="1169"/>
      <c r="BL125" s="1169"/>
    </row>
    <row r="126" spans="1:64" x14ac:dyDescent="0.2">
      <c r="A126" s="1169"/>
      <c r="B126" s="1238"/>
      <c r="C126" s="1169"/>
      <c r="D126" s="1209"/>
      <c r="E126" s="1209"/>
      <c r="F126" s="1209"/>
      <c r="G126" s="1209"/>
      <c r="H126" s="1209"/>
      <c r="I126" s="1209"/>
      <c r="J126" s="1209"/>
      <c r="K126" s="1209"/>
      <c r="L126" s="1209"/>
      <c r="M126" s="1209"/>
      <c r="N126" s="1209"/>
      <c r="O126" s="1209"/>
      <c r="P126" s="1209"/>
      <c r="Q126" s="1209"/>
      <c r="R126" s="1209"/>
      <c r="S126" s="1209"/>
      <c r="T126" s="1209"/>
      <c r="U126" s="1209"/>
      <c r="V126" s="1209"/>
      <c r="W126" s="1209"/>
      <c r="X126" s="1209"/>
      <c r="Y126" s="1209"/>
      <c r="Z126" s="1238"/>
      <c r="AA126" s="1169"/>
      <c r="AB126" s="1169"/>
      <c r="AC126" s="1169"/>
      <c r="AD126" s="1169"/>
      <c r="AE126" s="1169"/>
      <c r="AF126" s="1169"/>
      <c r="AG126" s="1169"/>
      <c r="AH126" s="1169"/>
      <c r="AI126" s="1169"/>
      <c r="AJ126" s="1169"/>
      <c r="AK126" s="1169"/>
      <c r="AL126" s="1169"/>
      <c r="AM126" s="1169"/>
      <c r="AN126" s="1169"/>
      <c r="AO126" s="1169"/>
      <c r="AP126" s="1169"/>
      <c r="AQ126" s="1169"/>
      <c r="AR126" s="1169"/>
      <c r="AS126" s="1169"/>
      <c r="AT126" s="1169"/>
      <c r="AU126" s="1169"/>
      <c r="AV126" s="1169"/>
      <c r="AW126" s="1169"/>
      <c r="AX126" s="1169"/>
      <c r="AY126" s="1169"/>
      <c r="AZ126" s="1169"/>
      <c r="BA126" s="1169"/>
      <c r="BB126" s="1169"/>
      <c r="BC126" s="1169"/>
      <c r="BD126" s="1169"/>
      <c r="BE126" s="1169"/>
      <c r="BF126" s="1169"/>
      <c r="BG126" s="1169"/>
      <c r="BH126" s="1169"/>
      <c r="BI126" s="1169"/>
      <c r="BJ126" s="1169"/>
      <c r="BK126" s="1169"/>
      <c r="BL126" s="1169"/>
    </row>
    <row r="127" spans="1:64" x14ac:dyDescent="0.2">
      <c r="A127" s="1169"/>
      <c r="B127" s="1238"/>
      <c r="C127" s="1169"/>
      <c r="D127" s="1209"/>
      <c r="E127" s="1209"/>
      <c r="F127" s="1209"/>
      <c r="G127" s="1209"/>
      <c r="H127" s="1209"/>
      <c r="I127" s="1209"/>
      <c r="J127" s="1209"/>
      <c r="K127" s="1209"/>
      <c r="L127" s="1209"/>
      <c r="M127" s="1209"/>
      <c r="N127" s="1209"/>
      <c r="O127" s="1209"/>
      <c r="P127" s="1209"/>
      <c r="Q127" s="1209"/>
      <c r="R127" s="1209"/>
      <c r="S127" s="1209"/>
      <c r="T127" s="1209"/>
      <c r="U127" s="1209"/>
      <c r="V127" s="1209"/>
      <c r="W127" s="1209"/>
      <c r="X127" s="1209"/>
      <c r="Y127" s="1209"/>
      <c r="Z127" s="1238"/>
      <c r="AA127" s="1169"/>
      <c r="AB127" s="1169"/>
      <c r="AC127" s="1169"/>
      <c r="AD127" s="1169"/>
      <c r="AE127" s="1169"/>
      <c r="AF127" s="1169"/>
      <c r="AG127" s="1169"/>
      <c r="AH127" s="1169"/>
      <c r="AI127" s="1169"/>
      <c r="AJ127" s="1169"/>
      <c r="AK127" s="1169"/>
      <c r="AL127" s="1169"/>
      <c r="AM127" s="1169"/>
      <c r="AN127" s="1169"/>
      <c r="AO127" s="1169"/>
      <c r="AP127" s="1169"/>
      <c r="AQ127" s="1169"/>
      <c r="AR127" s="1169"/>
      <c r="AS127" s="1169"/>
      <c r="AT127" s="1169"/>
      <c r="AU127" s="1169"/>
      <c r="AV127" s="1169"/>
      <c r="AW127" s="1169"/>
      <c r="AX127" s="1169"/>
      <c r="AY127" s="1169"/>
      <c r="AZ127" s="1169"/>
      <c r="BA127" s="1169"/>
      <c r="BB127" s="1169"/>
      <c r="BC127" s="1169"/>
      <c r="BD127" s="1169"/>
      <c r="BE127" s="1169"/>
      <c r="BF127" s="1169"/>
      <c r="BG127" s="1169"/>
      <c r="BH127" s="1169"/>
      <c r="BI127" s="1169"/>
      <c r="BJ127" s="1169"/>
      <c r="BK127" s="1169"/>
      <c r="BL127" s="1169"/>
    </row>
    <row r="128" spans="1:64" x14ac:dyDescent="0.2">
      <c r="A128" s="1169"/>
      <c r="B128" s="1238"/>
      <c r="C128" s="1169"/>
      <c r="D128" s="1209"/>
      <c r="E128" s="1209"/>
      <c r="F128" s="1209"/>
      <c r="G128" s="1209"/>
      <c r="H128" s="1209"/>
      <c r="I128" s="1209"/>
      <c r="J128" s="1209"/>
      <c r="K128" s="1209"/>
      <c r="L128" s="1209"/>
      <c r="M128" s="1209"/>
      <c r="N128" s="1209"/>
      <c r="O128" s="1209"/>
      <c r="P128" s="1209"/>
      <c r="Q128" s="1209"/>
      <c r="R128" s="1209"/>
      <c r="S128" s="1209"/>
      <c r="T128" s="1209"/>
      <c r="U128" s="1209"/>
      <c r="V128" s="1209"/>
      <c r="W128" s="1209"/>
      <c r="X128" s="1209"/>
      <c r="Y128" s="1209"/>
      <c r="Z128" s="1238"/>
      <c r="AA128" s="1169"/>
      <c r="AB128" s="1169"/>
      <c r="AC128" s="1169"/>
      <c r="AD128" s="1169"/>
      <c r="AE128" s="1169"/>
      <c r="AF128" s="1169"/>
      <c r="AG128" s="1169"/>
      <c r="AH128" s="1169"/>
      <c r="AI128" s="1169"/>
      <c r="AJ128" s="1169"/>
      <c r="AK128" s="1169"/>
      <c r="AL128" s="1169"/>
      <c r="AM128" s="1169"/>
      <c r="AN128" s="1169"/>
      <c r="AO128" s="1169"/>
      <c r="AP128" s="1169"/>
      <c r="AQ128" s="1169"/>
      <c r="AR128" s="1169"/>
      <c r="AS128" s="1169"/>
      <c r="AT128" s="1169"/>
      <c r="AU128" s="1169"/>
      <c r="AV128" s="1169"/>
      <c r="AW128" s="1169"/>
      <c r="AX128" s="1169"/>
      <c r="AY128" s="1169"/>
      <c r="AZ128" s="1169"/>
      <c r="BA128" s="1169"/>
      <c r="BB128" s="1169"/>
      <c r="BC128" s="1169"/>
      <c r="BD128" s="1169"/>
      <c r="BE128" s="1169"/>
      <c r="BF128" s="1169"/>
      <c r="BG128" s="1169"/>
      <c r="BH128" s="1169"/>
      <c r="BI128" s="1169"/>
      <c r="BJ128" s="1169"/>
      <c r="BK128" s="1169"/>
      <c r="BL128" s="1169"/>
    </row>
    <row r="129" spans="1:64" x14ac:dyDescent="0.2">
      <c r="A129" s="1169"/>
      <c r="B129" s="1238"/>
      <c r="C129" s="1169"/>
      <c r="D129" s="1209"/>
      <c r="E129" s="1209"/>
      <c r="F129" s="1209"/>
      <c r="G129" s="1209"/>
      <c r="H129" s="1209"/>
      <c r="I129" s="1209"/>
      <c r="J129" s="1209"/>
      <c r="K129" s="1209"/>
      <c r="L129" s="1209"/>
      <c r="M129" s="1209"/>
      <c r="N129" s="1209"/>
      <c r="O129" s="1209"/>
      <c r="P129" s="1209"/>
      <c r="Q129" s="1209"/>
      <c r="R129" s="1209"/>
      <c r="S129" s="1209"/>
      <c r="T129" s="1209"/>
      <c r="U129" s="1209"/>
      <c r="V129" s="1209"/>
      <c r="W129" s="1209"/>
      <c r="X129" s="1209"/>
      <c r="Y129" s="1209"/>
      <c r="Z129" s="1238"/>
      <c r="AA129" s="1169"/>
      <c r="AB129" s="1169"/>
      <c r="AC129" s="1169"/>
      <c r="AD129" s="1169"/>
      <c r="AE129" s="1169"/>
      <c r="AF129" s="1169"/>
      <c r="AG129" s="1169"/>
      <c r="AH129" s="1169"/>
      <c r="AI129" s="1169"/>
      <c r="AJ129" s="1169"/>
      <c r="AK129" s="1169"/>
      <c r="AL129" s="1169"/>
      <c r="AM129" s="1169"/>
      <c r="AN129" s="1169"/>
      <c r="AO129" s="1169"/>
      <c r="AP129" s="1169"/>
      <c r="AQ129" s="1169"/>
      <c r="AR129" s="1169"/>
      <c r="AS129" s="1169"/>
      <c r="AT129" s="1169"/>
      <c r="AU129" s="1169"/>
      <c r="AV129" s="1169"/>
      <c r="AW129" s="1169"/>
      <c r="AX129" s="1169"/>
      <c r="AY129" s="1169"/>
      <c r="AZ129" s="1169"/>
      <c r="BA129" s="1169"/>
      <c r="BB129" s="1169"/>
      <c r="BC129" s="1169"/>
      <c r="BD129" s="1169"/>
      <c r="BE129" s="1169"/>
      <c r="BF129" s="1169"/>
      <c r="BG129" s="1169"/>
      <c r="BH129" s="1169"/>
      <c r="BI129" s="1169"/>
      <c r="BJ129" s="1169"/>
      <c r="BK129" s="1169"/>
      <c r="BL129" s="1169"/>
    </row>
    <row r="130" spans="1:64" x14ac:dyDescent="0.2">
      <c r="A130" s="1169"/>
      <c r="B130" s="1238"/>
      <c r="C130" s="1169"/>
      <c r="D130" s="1209"/>
      <c r="E130" s="1209"/>
      <c r="F130" s="1209"/>
      <c r="G130" s="1209"/>
      <c r="H130" s="1209"/>
      <c r="I130" s="1209"/>
      <c r="J130" s="1209"/>
      <c r="K130" s="1209"/>
      <c r="L130" s="1209"/>
      <c r="M130" s="1209"/>
      <c r="N130" s="1209"/>
      <c r="O130" s="1209"/>
      <c r="P130" s="1209"/>
      <c r="Q130" s="1209"/>
      <c r="R130" s="1209"/>
      <c r="S130" s="1209"/>
      <c r="T130" s="1209"/>
      <c r="U130" s="1209"/>
      <c r="V130" s="1209"/>
      <c r="W130" s="1209"/>
      <c r="X130" s="1209"/>
      <c r="Y130" s="1209"/>
      <c r="Z130" s="1238"/>
      <c r="AA130" s="1169"/>
      <c r="AB130" s="1169"/>
      <c r="AC130" s="1169"/>
      <c r="AD130" s="1169"/>
      <c r="AE130" s="1169"/>
      <c r="AF130" s="1169"/>
      <c r="AG130" s="1169"/>
      <c r="AH130" s="1169"/>
      <c r="AI130" s="1169"/>
      <c r="AJ130" s="1169"/>
      <c r="AK130" s="1169"/>
      <c r="AL130" s="1169"/>
      <c r="AM130" s="1169"/>
      <c r="AN130" s="1169"/>
      <c r="AO130" s="1169"/>
      <c r="AP130" s="1169"/>
      <c r="AQ130" s="1169"/>
      <c r="AR130" s="1169"/>
      <c r="AS130" s="1169"/>
      <c r="AT130" s="1169"/>
      <c r="AU130" s="1169"/>
      <c r="AV130" s="1169"/>
      <c r="AW130" s="1169"/>
      <c r="AX130" s="1169"/>
      <c r="AY130" s="1169"/>
      <c r="AZ130" s="1169"/>
      <c r="BA130" s="1169"/>
      <c r="BB130" s="1169"/>
      <c r="BC130" s="1169"/>
      <c r="BD130" s="1169"/>
      <c r="BE130" s="1169"/>
      <c r="BF130" s="1169"/>
      <c r="BG130" s="1169"/>
      <c r="BH130" s="1169"/>
      <c r="BI130" s="1169"/>
      <c r="BJ130" s="1169"/>
      <c r="BK130" s="1169"/>
      <c r="BL130" s="1169"/>
    </row>
    <row r="131" spans="1:64" x14ac:dyDescent="0.2">
      <c r="A131" s="1169"/>
      <c r="B131" s="1238"/>
      <c r="C131" s="1169"/>
      <c r="D131" s="1209"/>
      <c r="E131" s="1209"/>
      <c r="F131" s="1209"/>
      <c r="G131" s="1209"/>
      <c r="H131" s="1209"/>
      <c r="I131" s="1209"/>
      <c r="J131" s="1209"/>
      <c r="K131" s="1209"/>
      <c r="L131" s="1209"/>
      <c r="M131" s="1209"/>
      <c r="N131" s="1209"/>
      <c r="O131" s="1209"/>
      <c r="P131" s="1209"/>
      <c r="Q131" s="1209"/>
      <c r="R131" s="1209"/>
      <c r="S131" s="1209"/>
      <c r="T131" s="1209"/>
      <c r="U131" s="1209"/>
      <c r="V131" s="1209"/>
      <c r="W131" s="1209"/>
      <c r="X131" s="1209"/>
      <c r="Y131" s="1209"/>
      <c r="Z131" s="1238"/>
      <c r="AA131" s="1169"/>
      <c r="AB131" s="1169"/>
      <c r="AC131" s="1169"/>
      <c r="AD131" s="1169"/>
      <c r="AE131" s="1169"/>
      <c r="AF131" s="1169"/>
      <c r="AG131" s="1169"/>
      <c r="AH131" s="1169"/>
      <c r="AI131" s="1169"/>
      <c r="AJ131" s="1169"/>
      <c r="AK131" s="1169"/>
      <c r="AL131" s="1169"/>
      <c r="AM131" s="1169"/>
      <c r="AN131" s="1169"/>
      <c r="AO131" s="1169"/>
      <c r="AP131" s="1169"/>
      <c r="AQ131" s="1169"/>
      <c r="AR131" s="1169"/>
      <c r="AS131" s="1169"/>
      <c r="AT131" s="1169"/>
      <c r="AU131" s="1169"/>
      <c r="AV131" s="1169"/>
      <c r="AW131" s="1169"/>
      <c r="AX131" s="1169"/>
      <c r="AY131" s="1169"/>
      <c r="AZ131" s="1169"/>
      <c r="BA131" s="1169"/>
      <c r="BB131" s="1169"/>
      <c r="BC131" s="1169"/>
      <c r="BD131" s="1169"/>
      <c r="BE131" s="1169"/>
      <c r="BF131" s="1169"/>
      <c r="BG131" s="1169"/>
      <c r="BH131" s="1169"/>
      <c r="BI131" s="1169"/>
      <c r="BJ131" s="1169"/>
      <c r="BK131" s="1169"/>
      <c r="BL131" s="1169"/>
    </row>
    <row r="132" spans="1:64" x14ac:dyDescent="0.2">
      <c r="A132" s="1169"/>
      <c r="B132" s="1238"/>
      <c r="C132" s="1169"/>
      <c r="D132" s="1209"/>
      <c r="E132" s="1209"/>
      <c r="F132" s="1209"/>
      <c r="G132" s="1209"/>
      <c r="H132" s="1209"/>
      <c r="I132" s="1209"/>
      <c r="J132" s="1209"/>
      <c r="K132" s="1209"/>
      <c r="L132" s="1209"/>
      <c r="M132" s="1209"/>
      <c r="N132" s="1209"/>
      <c r="O132" s="1209"/>
      <c r="P132" s="1209"/>
      <c r="Q132" s="1209"/>
      <c r="R132" s="1209"/>
      <c r="S132" s="1209"/>
      <c r="T132" s="1209"/>
      <c r="U132" s="1209"/>
      <c r="V132" s="1209"/>
      <c r="W132" s="1209"/>
      <c r="X132" s="1209"/>
      <c r="Y132" s="1209"/>
      <c r="Z132" s="1238"/>
      <c r="AA132" s="1169"/>
      <c r="AB132" s="1169"/>
      <c r="AC132" s="1169"/>
      <c r="AD132" s="1169"/>
      <c r="AE132" s="1169"/>
      <c r="AF132" s="1169"/>
      <c r="AG132" s="1169"/>
      <c r="AH132" s="1169"/>
      <c r="AI132" s="1169"/>
      <c r="AJ132" s="1169"/>
      <c r="AK132" s="1169"/>
      <c r="AL132" s="1169"/>
      <c r="AM132" s="1169"/>
      <c r="AN132" s="1169"/>
      <c r="AO132" s="1169"/>
      <c r="AP132" s="1169"/>
      <c r="AQ132" s="1169"/>
      <c r="AR132" s="1169"/>
      <c r="AS132" s="1169"/>
      <c r="AT132" s="1169"/>
      <c r="AU132" s="1169"/>
      <c r="AV132" s="1169"/>
      <c r="AW132" s="1169"/>
      <c r="AX132" s="1169"/>
      <c r="AY132" s="1169"/>
      <c r="AZ132" s="1169"/>
      <c r="BA132" s="1169"/>
      <c r="BB132" s="1169"/>
      <c r="BC132" s="1169"/>
      <c r="BD132" s="1169"/>
      <c r="BE132" s="1169"/>
      <c r="BF132" s="1169"/>
      <c r="BG132" s="1169"/>
      <c r="BH132" s="1169"/>
      <c r="BI132" s="1169"/>
      <c r="BJ132" s="1169"/>
      <c r="BK132" s="1169"/>
      <c r="BL132" s="1169"/>
    </row>
    <row r="133" spans="1:64" x14ac:dyDescent="0.2">
      <c r="A133" s="1169"/>
      <c r="B133" s="1238"/>
      <c r="C133" s="1169"/>
      <c r="D133" s="1209"/>
      <c r="E133" s="1209"/>
      <c r="F133" s="1209"/>
      <c r="G133" s="1209"/>
      <c r="H133" s="1209"/>
      <c r="I133" s="1209"/>
      <c r="J133" s="1209"/>
      <c r="K133" s="1209"/>
      <c r="L133" s="1209"/>
      <c r="M133" s="1209"/>
      <c r="N133" s="1209"/>
      <c r="O133" s="1209"/>
      <c r="P133" s="1209"/>
      <c r="Q133" s="1209"/>
      <c r="R133" s="1209"/>
      <c r="S133" s="1209"/>
      <c r="T133" s="1209"/>
      <c r="U133" s="1209"/>
      <c r="V133" s="1209"/>
      <c r="W133" s="1209"/>
      <c r="X133" s="1209"/>
      <c r="Y133" s="1209"/>
      <c r="Z133" s="1238"/>
      <c r="AA133" s="1169"/>
      <c r="AB133" s="1169"/>
      <c r="AC133" s="1169"/>
      <c r="AD133" s="1169"/>
      <c r="AE133" s="1169"/>
      <c r="AF133" s="1169"/>
      <c r="AG133" s="1169"/>
      <c r="AH133" s="1169"/>
      <c r="AI133" s="1169"/>
      <c r="AJ133" s="1169"/>
      <c r="AK133" s="1169"/>
      <c r="AL133" s="1169"/>
      <c r="AM133" s="1169"/>
      <c r="AN133" s="1169"/>
      <c r="AO133" s="1169"/>
      <c r="AP133" s="1169"/>
      <c r="AQ133" s="1169"/>
      <c r="AR133" s="1169"/>
      <c r="AS133" s="1169"/>
      <c r="AT133" s="1169"/>
      <c r="AU133" s="1169"/>
      <c r="AV133" s="1169"/>
      <c r="AW133" s="1169"/>
      <c r="AX133" s="1169"/>
      <c r="AY133" s="1169"/>
      <c r="AZ133" s="1169"/>
      <c r="BA133" s="1169"/>
      <c r="BB133" s="1169"/>
      <c r="BC133" s="1169"/>
      <c r="BD133" s="1169"/>
      <c r="BE133" s="1169"/>
      <c r="BF133" s="1169"/>
      <c r="BG133" s="1169"/>
      <c r="BH133" s="1169"/>
      <c r="BI133" s="1169"/>
      <c r="BJ133" s="1169"/>
      <c r="BK133" s="1169"/>
      <c r="BL133" s="1169"/>
    </row>
    <row r="134" spans="1:64" x14ac:dyDescent="0.2">
      <c r="A134" s="1169"/>
      <c r="B134" s="1238"/>
      <c r="C134" s="1169"/>
      <c r="D134" s="1209"/>
      <c r="E134" s="1209"/>
      <c r="F134" s="1209"/>
      <c r="G134" s="1209"/>
      <c r="H134" s="1209"/>
      <c r="I134" s="1209"/>
      <c r="J134" s="1209"/>
      <c r="K134" s="1209"/>
      <c r="L134" s="1209"/>
      <c r="M134" s="1209"/>
      <c r="N134" s="1209"/>
      <c r="O134" s="1209"/>
      <c r="P134" s="1209"/>
      <c r="Q134" s="1209"/>
      <c r="R134" s="1209"/>
      <c r="S134" s="1209"/>
      <c r="T134" s="1209"/>
      <c r="U134" s="1209"/>
      <c r="V134" s="1209"/>
      <c r="W134" s="1209"/>
      <c r="X134" s="1209"/>
      <c r="Y134" s="1209"/>
      <c r="Z134" s="1238"/>
      <c r="AA134" s="1169"/>
      <c r="AB134" s="1169"/>
      <c r="AC134" s="1169"/>
      <c r="AD134" s="1169"/>
      <c r="AE134" s="1169"/>
      <c r="AF134" s="1169"/>
      <c r="AG134" s="1169"/>
      <c r="AH134" s="1169"/>
      <c r="AI134" s="1169"/>
      <c r="AJ134" s="1169"/>
      <c r="AK134" s="1169"/>
      <c r="AL134" s="1169"/>
      <c r="AM134" s="1169"/>
      <c r="AN134" s="1169"/>
      <c r="AO134" s="1169"/>
      <c r="AP134" s="1169"/>
      <c r="AQ134" s="1169"/>
      <c r="AR134" s="1169"/>
      <c r="AS134" s="1169"/>
      <c r="AT134" s="1169"/>
      <c r="AU134" s="1169"/>
      <c r="AV134" s="1169"/>
      <c r="AW134" s="1169"/>
      <c r="AX134" s="1169"/>
      <c r="AY134" s="1169"/>
      <c r="AZ134" s="1169"/>
      <c r="BA134" s="1169"/>
      <c r="BB134" s="1169"/>
      <c r="BC134" s="1169"/>
      <c r="BD134" s="1169"/>
      <c r="BE134" s="1169"/>
      <c r="BF134" s="1169"/>
      <c r="BG134" s="1169"/>
      <c r="BH134" s="1169"/>
      <c r="BI134" s="1169"/>
      <c r="BJ134" s="1169"/>
      <c r="BK134" s="1169"/>
      <c r="BL134" s="1169"/>
    </row>
    <row r="135" spans="1:64" x14ac:dyDescent="0.2">
      <c r="A135" s="1169"/>
      <c r="B135" s="1238"/>
      <c r="C135" s="1169"/>
      <c r="D135" s="1209"/>
      <c r="E135" s="1209"/>
      <c r="F135" s="1209"/>
      <c r="G135" s="1209"/>
      <c r="H135" s="1209"/>
      <c r="I135" s="1209"/>
      <c r="J135" s="1209"/>
      <c r="K135" s="1209"/>
      <c r="L135" s="1209"/>
      <c r="M135" s="1209"/>
      <c r="N135" s="1209"/>
      <c r="O135" s="1209"/>
      <c r="P135" s="1209"/>
      <c r="Q135" s="1209"/>
      <c r="R135" s="1209"/>
      <c r="S135" s="1209"/>
      <c r="T135" s="1209"/>
      <c r="U135" s="1209"/>
      <c r="V135" s="1209"/>
      <c r="W135" s="1209"/>
      <c r="X135" s="1209"/>
      <c r="Y135" s="1209"/>
      <c r="Z135" s="1238"/>
      <c r="AA135" s="1169"/>
      <c r="AB135" s="1169"/>
      <c r="AC135" s="1169"/>
      <c r="AD135" s="1169"/>
      <c r="AE135" s="1169"/>
      <c r="AF135" s="1169"/>
      <c r="AG135" s="1169"/>
      <c r="AH135" s="1169"/>
      <c r="AI135" s="1169"/>
      <c r="AJ135" s="1169"/>
      <c r="AK135" s="1169"/>
      <c r="AL135" s="1169"/>
      <c r="AM135" s="1169"/>
      <c r="AN135" s="1169"/>
      <c r="AO135" s="1169"/>
      <c r="AP135" s="1169"/>
      <c r="AQ135" s="1169"/>
      <c r="AR135" s="1169"/>
      <c r="AS135" s="1169"/>
      <c r="AT135" s="1169"/>
      <c r="AU135" s="1169"/>
      <c r="AV135" s="1169"/>
      <c r="AW135" s="1169"/>
      <c r="AX135" s="1169"/>
      <c r="AY135" s="1169"/>
      <c r="AZ135" s="1169"/>
      <c r="BA135" s="1169"/>
      <c r="BB135" s="1169"/>
      <c r="BC135" s="1169"/>
      <c r="BD135" s="1169"/>
      <c r="BE135" s="1169"/>
      <c r="BF135" s="1169"/>
      <c r="BG135" s="1169"/>
      <c r="BH135" s="1169"/>
      <c r="BI135" s="1169"/>
      <c r="BJ135" s="1169"/>
      <c r="BK135" s="1169"/>
      <c r="BL135" s="1169"/>
    </row>
    <row r="136" spans="1:64" x14ac:dyDescent="0.2">
      <c r="A136" s="1169"/>
      <c r="B136" s="1238"/>
      <c r="C136" s="1169"/>
      <c r="D136" s="1209"/>
      <c r="E136" s="1209"/>
      <c r="F136" s="1209"/>
      <c r="G136" s="1209"/>
      <c r="H136" s="1209"/>
      <c r="I136" s="1209"/>
      <c r="J136" s="1209"/>
      <c r="K136" s="1209"/>
      <c r="L136" s="1209"/>
      <c r="M136" s="1209"/>
      <c r="N136" s="1209"/>
      <c r="O136" s="1209"/>
      <c r="P136" s="1209"/>
      <c r="Q136" s="1209"/>
      <c r="R136" s="1209"/>
      <c r="S136" s="1209"/>
      <c r="T136" s="1209"/>
      <c r="U136" s="1209"/>
      <c r="V136" s="1209"/>
      <c r="W136" s="1209"/>
      <c r="X136" s="1209"/>
      <c r="Y136" s="1209"/>
      <c r="Z136" s="1238"/>
      <c r="AA136" s="1169"/>
      <c r="AB136" s="1169"/>
      <c r="AC136" s="1169"/>
      <c r="AD136" s="1169"/>
      <c r="AE136" s="1169"/>
      <c r="AF136" s="1169"/>
      <c r="AG136" s="1169"/>
      <c r="AH136" s="1169"/>
      <c r="AI136" s="1169"/>
      <c r="AJ136" s="1169"/>
      <c r="AK136" s="1169"/>
      <c r="AL136" s="1169"/>
      <c r="AM136" s="1169"/>
      <c r="AN136" s="1169"/>
      <c r="AO136" s="1169"/>
      <c r="AP136" s="1169"/>
      <c r="AQ136" s="1169"/>
      <c r="AR136" s="1169"/>
      <c r="AS136" s="1169"/>
      <c r="AT136" s="1169"/>
      <c r="AU136" s="1169"/>
      <c r="AV136" s="1169"/>
      <c r="AW136" s="1169"/>
      <c r="AX136" s="1169"/>
      <c r="AY136" s="1169"/>
      <c r="AZ136" s="1169"/>
      <c r="BA136" s="1169"/>
      <c r="BB136" s="1169"/>
      <c r="BC136" s="1169"/>
      <c r="BD136" s="1169"/>
      <c r="BE136" s="1169"/>
      <c r="BF136" s="1169"/>
      <c r="BG136" s="1169"/>
      <c r="BH136" s="1169"/>
      <c r="BI136" s="1169"/>
      <c r="BJ136" s="1169"/>
      <c r="BK136" s="1169"/>
      <c r="BL136" s="1169"/>
    </row>
    <row r="137" spans="1:64" x14ac:dyDescent="0.2">
      <c r="A137" s="1169"/>
      <c r="B137" s="1238"/>
      <c r="C137" s="1169"/>
      <c r="D137" s="1209"/>
      <c r="E137" s="1209"/>
      <c r="F137" s="1209"/>
      <c r="G137" s="1209"/>
      <c r="H137" s="1209"/>
      <c r="I137" s="1209"/>
      <c r="J137" s="1209"/>
      <c r="K137" s="1209"/>
      <c r="L137" s="1209"/>
      <c r="M137" s="1209"/>
      <c r="N137" s="1209"/>
      <c r="O137" s="1209"/>
      <c r="P137" s="1209"/>
      <c r="Q137" s="1209"/>
      <c r="R137" s="1209"/>
      <c r="S137" s="1209"/>
      <c r="T137" s="1209"/>
      <c r="U137" s="1209"/>
      <c r="V137" s="1209"/>
      <c r="W137" s="1209"/>
      <c r="X137" s="1209"/>
      <c r="Y137" s="1209"/>
      <c r="Z137" s="1238"/>
      <c r="AA137" s="1169"/>
      <c r="AB137" s="1169"/>
      <c r="AC137" s="1169"/>
      <c r="AD137" s="1169"/>
      <c r="AE137" s="1169"/>
      <c r="AF137" s="1169"/>
      <c r="AG137" s="1169"/>
      <c r="AH137" s="1169"/>
      <c r="AI137" s="1169"/>
      <c r="AJ137" s="1169"/>
      <c r="AK137" s="1169"/>
      <c r="AL137" s="1169"/>
      <c r="AM137" s="1169"/>
      <c r="AN137" s="1169"/>
      <c r="AO137" s="1169"/>
      <c r="AP137" s="1169"/>
      <c r="AQ137" s="1169"/>
      <c r="AR137" s="1169"/>
      <c r="AS137" s="1169"/>
      <c r="AT137" s="1169"/>
      <c r="AU137" s="1169"/>
      <c r="AV137" s="1169"/>
      <c r="AW137" s="1169"/>
      <c r="AX137" s="1169"/>
      <c r="AY137" s="1169"/>
      <c r="AZ137" s="1169"/>
      <c r="BA137" s="1169"/>
      <c r="BB137" s="1169"/>
      <c r="BC137" s="1169"/>
      <c r="BD137" s="1169"/>
      <c r="BE137" s="1169"/>
      <c r="BF137" s="1169"/>
      <c r="BG137" s="1169"/>
      <c r="BH137" s="1169"/>
      <c r="BI137" s="1169"/>
      <c r="BJ137" s="1169"/>
      <c r="BK137" s="1169"/>
      <c r="BL137" s="1169"/>
    </row>
    <row r="138" spans="1:64" x14ac:dyDescent="0.2">
      <c r="A138" s="1169"/>
      <c r="B138" s="1238"/>
      <c r="C138" s="1169"/>
      <c r="D138" s="1209"/>
      <c r="E138" s="1209"/>
      <c r="F138" s="1209"/>
      <c r="G138" s="1209"/>
      <c r="H138" s="1209"/>
      <c r="I138" s="1209"/>
      <c r="J138" s="1209"/>
      <c r="K138" s="1209"/>
      <c r="L138" s="1209"/>
      <c r="M138" s="1209"/>
      <c r="N138" s="1209"/>
      <c r="O138" s="1209"/>
      <c r="P138" s="1209"/>
      <c r="Q138" s="1209"/>
      <c r="R138" s="1209"/>
      <c r="S138" s="1209"/>
      <c r="T138" s="1209"/>
      <c r="U138" s="1209"/>
      <c r="V138" s="1209"/>
      <c r="W138" s="1209"/>
      <c r="X138" s="1209"/>
      <c r="Y138" s="1209"/>
      <c r="Z138" s="1238"/>
      <c r="AA138" s="1169"/>
      <c r="AB138" s="1169"/>
      <c r="AC138" s="1169"/>
      <c r="AD138" s="1169"/>
      <c r="AE138" s="1169"/>
      <c r="AF138" s="1169"/>
      <c r="AG138" s="1169"/>
      <c r="AH138" s="1169"/>
      <c r="AI138" s="1169"/>
      <c r="AJ138" s="1169"/>
      <c r="AK138" s="1169"/>
      <c r="AL138" s="1169"/>
      <c r="AM138" s="1169"/>
      <c r="AN138" s="1169"/>
      <c r="AO138" s="1169"/>
      <c r="AP138" s="1169"/>
      <c r="AQ138" s="1169"/>
      <c r="AR138" s="1169"/>
      <c r="AS138" s="1169"/>
      <c r="AT138" s="1169"/>
      <c r="AU138" s="1169"/>
      <c r="AV138" s="1169"/>
      <c r="AW138" s="1169"/>
      <c r="AX138" s="1169"/>
      <c r="AY138" s="1169"/>
      <c r="AZ138" s="1169"/>
      <c r="BA138" s="1169"/>
      <c r="BB138" s="1169"/>
      <c r="BC138" s="1169"/>
      <c r="BD138" s="1169"/>
      <c r="BE138" s="1169"/>
      <c r="BF138" s="1169"/>
      <c r="BG138" s="1169"/>
      <c r="BH138" s="1169"/>
      <c r="BI138" s="1169"/>
      <c r="BJ138" s="1169"/>
      <c r="BK138" s="1169"/>
      <c r="BL138" s="1169"/>
    </row>
    <row r="139" spans="1:64" x14ac:dyDescent="0.2">
      <c r="A139" s="1169"/>
      <c r="B139" s="1238"/>
      <c r="C139" s="1169"/>
      <c r="D139" s="1209"/>
      <c r="E139" s="1209"/>
      <c r="F139" s="1209"/>
      <c r="G139" s="1209"/>
      <c r="H139" s="1209"/>
      <c r="I139" s="1209"/>
      <c r="J139" s="1209"/>
      <c r="K139" s="1209"/>
      <c r="L139" s="1209"/>
      <c r="M139" s="1209"/>
      <c r="N139" s="1209"/>
      <c r="O139" s="1209"/>
      <c r="P139" s="1209"/>
      <c r="Q139" s="1209"/>
      <c r="R139" s="1209"/>
      <c r="S139" s="1209"/>
      <c r="T139" s="1209"/>
      <c r="U139" s="1209"/>
      <c r="V139" s="1209"/>
      <c r="W139" s="1209"/>
      <c r="X139" s="1209"/>
      <c r="Y139" s="1209"/>
      <c r="Z139" s="1238"/>
      <c r="AA139" s="1169"/>
      <c r="AB139" s="1169"/>
      <c r="AC139" s="1169"/>
      <c r="AD139" s="1169"/>
      <c r="AE139" s="1169"/>
      <c r="AF139" s="1169"/>
      <c r="AG139" s="1169"/>
      <c r="AH139" s="1169"/>
      <c r="AI139" s="1169"/>
      <c r="AJ139" s="1169"/>
      <c r="AK139" s="1169"/>
      <c r="AL139" s="1169"/>
      <c r="AM139" s="1169"/>
      <c r="AN139" s="1169"/>
      <c r="AO139" s="1169"/>
      <c r="AP139" s="1169"/>
      <c r="AQ139" s="1169"/>
      <c r="AR139" s="1169"/>
      <c r="AS139" s="1169"/>
      <c r="AT139" s="1169"/>
      <c r="AU139" s="1169"/>
      <c r="AV139" s="1169"/>
      <c r="AW139" s="1169"/>
      <c r="AX139" s="1169"/>
      <c r="AY139" s="1169"/>
      <c r="AZ139" s="1169"/>
      <c r="BA139" s="1169"/>
      <c r="BB139" s="1169"/>
      <c r="BC139" s="1169"/>
      <c r="BD139" s="1169"/>
      <c r="BE139" s="1169"/>
      <c r="BF139" s="1169"/>
      <c r="BG139" s="1169"/>
      <c r="BH139" s="1169"/>
      <c r="BI139" s="1169"/>
      <c r="BJ139" s="1169"/>
      <c r="BK139" s="1169"/>
      <c r="BL139" s="1169"/>
    </row>
    <row r="140" spans="1:64" x14ac:dyDescent="0.2">
      <c r="A140" s="1169"/>
      <c r="B140" s="1238"/>
      <c r="C140" s="1169"/>
      <c r="D140" s="1209"/>
      <c r="E140" s="1209"/>
      <c r="F140" s="1209"/>
      <c r="G140" s="1209"/>
      <c r="H140" s="1209"/>
      <c r="I140" s="1209"/>
      <c r="J140" s="1209"/>
      <c r="K140" s="1209"/>
      <c r="L140" s="1209"/>
      <c r="M140" s="1209"/>
      <c r="N140" s="1209"/>
      <c r="O140" s="1209"/>
      <c r="P140" s="1209"/>
      <c r="Q140" s="1209"/>
      <c r="R140" s="1209"/>
      <c r="S140" s="1209"/>
      <c r="T140" s="1209"/>
      <c r="U140" s="1209"/>
      <c r="V140" s="1209"/>
      <c r="W140" s="1209"/>
      <c r="X140" s="1209"/>
      <c r="Y140" s="1209"/>
      <c r="Z140" s="1238"/>
      <c r="AA140" s="1169"/>
      <c r="AB140" s="1169"/>
      <c r="AC140" s="1169"/>
      <c r="AD140" s="1169"/>
      <c r="AE140" s="1169"/>
      <c r="AF140" s="1169"/>
      <c r="AG140" s="1169"/>
      <c r="AH140" s="1169"/>
      <c r="AI140" s="1169"/>
      <c r="AJ140" s="1169"/>
      <c r="AK140" s="1169"/>
      <c r="AL140" s="1169"/>
      <c r="AM140" s="1169"/>
      <c r="AN140" s="1169"/>
      <c r="AO140" s="1169"/>
      <c r="AP140" s="1169"/>
      <c r="AQ140" s="1169"/>
      <c r="AR140" s="1169"/>
      <c r="AS140" s="1169"/>
      <c r="AT140" s="1169"/>
      <c r="AU140" s="1169"/>
      <c r="AV140" s="1169"/>
      <c r="AW140" s="1169"/>
      <c r="AX140" s="1169"/>
      <c r="AY140" s="1169"/>
      <c r="AZ140" s="1169"/>
      <c r="BA140" s="1169"/>
      <c r="BB140" s="1169"/>
      <c r="BC140" s="1169"/>
      <c r="BD140" s="1169"/>
      <c r="BE140" s="1169"/>
      <c r="BF140" s="1169"/>
      <c r="BG140" s="1169"/>
      <c r="BH140" s="1169"/>
      <c r="BI140" s="1169"/>
      <c r="BJ140" s="1169"/>
      <c r="BK140" s="1169"/>
      <c r="BL140" s="1169"/>
    </row>
    <row r="141" spans="1:64" x14ac:dyDescent="0.2">
      <c r="A141" s="1169"/>
      <c r="B141" s="1238"/>
      <c r="C141" s="1169"/>
      <c r="D141" s="1209"/>
      <c r="E141" s="1209"/>
      <c r="F141" s="1209"/>
      <c r="G141" s="1209"/>
      <c r="H141" s="1209"/>
      <c r="I141" s="1209"/>
      <c r="J141" s="1209"/>
      <c r="K141" s="1209"/>
      <c r="L141" s="1209"/>
      <c r="M141" s="1209"/>
      <c r="N141" s="1209"/>
      <c r="O141" s="1209"/>
      <c r="P141" s="1209"/>
      <c r="Q141" s="1209"/>
      <c r="R141" s="1209"/>
      <c r="S141" s="1209"/>
      <c r="T141" s="1209"/>
      <c r="U141" s="1209"/>
      <c r="V141" s="1209"/>
      <c r="W141" s="1209"/>
      <c r="X141" s="1209"/>
      <c r="Y141" s="1209"/>
      <c r="Z141" s="1238"/>
      <c r="AA141" s="1169"/>
      <c r="AB141" s="1169"/>
      <c r="AC141" s="1169"/>
      <c r="AD141" s="1169"/>
      <c r="AE141" s="1169"/>
      <c r="AF141" s="1169"/>
      <c r="AG141" s="1169"/>
      <c r="AH141" s="1169"/>
      <c r="AI141" s="1169"/>
      <c r="AJ141" s="1169"/>
      <c r="AK141" s="1169"/>
      <c r="AL141" s="1169"/>
      <c r="AM141" s="1169"/>
      <c r="AN141" s="1169"/>
      <c r="AO141" s="1169"/>
      <c r="AP141" s="1169"/>
      <c r="AQ141" s="1169"/>
      <c r="AR141" s="1169"/>
      <c r="AS141" s="1169"/>
      <c r="AT141" s="1169"/>
      <c r="AU141" s="1169"/>
      <c r="AV141" s="1169"/>
      <c r="AW141" s="1169"/>
      <c r="AX141" s="1169"/>
      <c r="AY141" s="1169"/>
      <c r="AZ141" s="1169"/>
      <c r="BA141" s="1169"/>
      <c r="BB141" s="1169"/>
      <c r="BC141" s="1169"/>
      <c r="BD141" s="1169"/>
      <c r="BE141" s="1169"/>
      <c r="BF141" s="1169"/>
      <c r="BG141" s="1169"/>
      <c r="BH141" s="1169"/>
      <c r="BI141" s="1169"/>
      <c r="BJ141" s="1169"/>
      <c r="BK141" s="1169"/>
      <c r="BL141" s="1169"/>
    </row>
    <row r="142" spans="1:64" x14ac:dyDescent="0.2">
      <c r="A142" s="1169"/>
      <c r="B142" s="1238"/>
      <c r="C142" s="1169"/>
      <c r="D142" s="1209"/>
      <c r="E142" s="1209"/>
      <c r="F142" s="1209"/>
      <c r="G142" s="1209"/>
      <c r="H142" s="1209"/>
      <c r="I142" s="1209"/>
      <c r="J142" s="1209"/>
      <c r="K142" s="1209"/>
      <c r="L142" s="1209"/>
      <c r="M142" s="1209"/>
      <c r="N142" s="1209"/>
      <c r="O142" s="1209"/>
      <c r="P142" s="1209"/>
      <c r="Q142" s="1209"/>
      <c r="R142" s="1209"/>
      <c r="S142" s="1209"/>
      <c r="T142" s="1209"/>
      <c r="U142" s="1209"/>
      <c r="V142" s="1209"/>
      <c r="W142" s="1209"/>
      <c r="X142" s="1209"/>
      <c r="Y142" s="1209"/>
      <c r="Z142" s="1238"/>
      <c r="AA142" s="1169"/>
      <c r="AB142" s="1169"/>
      <c r="AC142" s="1169"/>
      <c r="AD142" s="1169"/>
      <c r="AE142" s="1169"/>
      <c r="AF142" s="1169"/>
      <c r="AG142" s="1169"/>
      <c r="AH142" s="1169"/>
      <c r="AI142" s="1169"/>
      <c r="AJ142" s="1169"/>
      <c r="AK142" s="1169"/>
      <c r="AL142" s="1169"/>
      <c r="AM142" s="1169"/>
      <c r="AN142" s="1169"/>
      <c r="AO142" s="1169"/>
      <c r="AP142" s="1169"/>
      <c r="AQ142" s="1169"/>
      <c r="AR142" s="1169"/>
      <c r="AS142" s="1169"/>
      <c r="AT142" s="1169"/>
      <c r="AU142" s="1169"/>
      <c r="AV142" s="1169"/>
      <c r="AW142" s="1169"/>
      <c r="AX142" s="1169"/>
      <c r="AY142" s="1169"/>
      <c r="AZ142" s="1169"/>
      <c r="BA142" s="1169"/>
      <c r="BB142" s="1169"/>
      <c r="BC142" s="1169"/>
      <c r="BD142" s="1169"/>
      <c r="BE142" s="1169"/>
      <c r="BF142" s="1169"/>
      <c r="BG142" s="1169"/>
      <c r="BH142" s="1169"/>
      <c r="BI142" s="1169"/>
      <c r="BJ142" s="1169"/>
      <c r="BK142" s="1169"/>
      <c r="BL142" s="1169"/>
    </row>
    <row r="143" spans="1:64" x14ac:dyDescent="0.2">
      <c r="A143" s="1169"/>
      <c r="B143" s="1238"/>
      <c r="C143" s="1169"/>
      <c r="D143" s="1209"/>
      <c r="E143" s="1209"/>
      <c r="F143" s="1209"/>
      <c r="G143" s="1209"/>
      <c r="H143" s="1209"/>
      <c r="I143" s="1209"/>
      <c r="J143" s="1209"/>
      <c r="K143" s="1209"/>
      <c r="L143" s="1209"/>
      <c r="M143" s="1209"/>
      <c r="N143" s="1209"/>
      <c r="O143" s="1209"/>
      <c r="P143" s="1209"/>
      <c r="Q143" s="1209"/>
      <c r="R143" s="1209"/>
      <c r="S143" s="1209"/>
      <c r="T143" s="1209"/>
      <c r="U143" s="1209"/>
      <c r="V143" s="1209"/>
      <c r="W143" s="1209"/>
      <c r="X143" s="1209"/>
      <c r="Y143" s="1209"/>
      <c r="Z143" s="1238"/>
      <c r="AA143" s="1169"/>
      <c r="AB143" s="1169"/>
      <c r="AC143" s="1169"/>
      <c r="AD143" s="1169"/>
      <c r="AE143" s="1169"/>
      <c r="AF143" s="1169"/>
      <c r="AG143" s="1169"/>
      <c r="AH143" s="1169"/>
      <c r="AI143" s="1169"/>
      <c r="AJ143" s="1169"/>
      <c r="AK143" s="1169"/>
      <c r="AL143" s="1169"/>
      <c r="AM143" s="1169"/>
      <c r="AN143" s="1169"/>
      <c r="AO143" s="1169"/>
      <c r="AP143" s="1169"/>
      <c r="AQ143" s="1169"/>
      <c r="AR143" s="1169"/>
      <c r="AS143" s="1169"/>
      <c r="AT143" s="1169"/>
      <c r="AU143" s="1169"/>
      <c r="AV143" s="1169"/>
      <c r="AW143" s="1169"/>
      <c r="AX143" s="1169"/>
      <c r="AY143" s="1169"/>
      <c r="AZ143" s="1169"/>
      <c r="BA143" s="1169"/>
      <c r="BB143" s="1169"/>
      <c r="BC143" s="1169"/>
      <c r="BD143" s="1169"/>
      <c r="BE143" s="1169"/>
      <c r="BF143" s="1169"/>
      <c r="BG143" s="1169"/>
      <c r="BH143" s="1169"/>
      <c r="BI143" s="1169"/>
      <c r="BJ143" s="1169"/>
      <c r="BK143" s="1169"/>
      <c r="BL143" s="1169"/>
    </row>
    <row r="144" spans="1:64" x14ac:dyDescent="0.2">
      <c r="A144" s="1169"/>
      <c r="B144" s="1238"/>
      <c r="C144" s="1169"/>
      <c r="D144" s="1209"/>
      <c r="E144" s="1209"/>
      <c r="F144" s="1209"/>
      <c r="G144" s="1209"/>
      <c r="H144" s="1209"/>
      <c r="I144" s="1209"/>
      <c r="J144" s="1209"/>
      <c r="K144" s="1209"/>
      <c r="L144" s="1209"/>
      <c r="M144" s="1209"/>
      <c r="N144" s="1209"/>
      <c r="O144" s="1209"/>
      <c r="P144" s="1209"/>
      <c r="Q144" s="1209"/>
      <c r="R144" s="1209"/>
      <c r="S144" s="1209"/>
      <c r="T144" s="1209"/>
      <c r="U144" s="1209"/>
      <c r="V144" s="1209"/>
      <c r="W144" s="1209"/>
      <c r="X144" s="1209"/>
      <c r="Y144" s="1209"/>
      <c r="Z144" s="1238"/>
      <c r="AA144" s="1169"/>
      <c r="AB144" s="1169"/>
      <c r="AC144" s="1169"/>
      <c r="AD144" s="1169"/>
      <c r="AE144" s="1169"/>
      <c r="AF144" s="1169"/>
      <c r="AG144" s="1169"/>
      <c r="AH144" s="1169"/>
      <c r="AI144" s="1169"/>
      <c r="AJ144" s="1169"/>
      <c r="AK144" s="1169"/>
      <c r="AL144" s="1169"/>
      <c r="AM144" s="1169"/>
      <c r="AN144" s="1169"/>
      <c r="AO144" s="1169"/>
      <c r="AP144" s="1169"/>
      <c r="AQ144" s="1169"/>
      <c r="AR144" s="1169"/>
      <c r="AS144" s="1169"/>
      <c r="AT144" s="1169"/>
      <c r="AU144" s="1169"/>
      <c r="AV144" s="1169"/>
      <c r="AW144" s="1169"/>
      <c r="AX144" s="1169"/>
      <c r="AY144" s="1169"/>
      <c r="AZ144" s="1169"/>
      <c r="BA144" s="1169"/>
      <c r="BB144" s="1169"/>
      <c r="BC144" s="1169"/>
      <c r="BD144" s="1169"/>
      <c r="BE144" s="1169"/>
      <c r="BF144" s="1169"/>
      <c r="BG144" s="1169"/>
      <c r="BH144" s="1169"/>
      <c r="BI144" s="1169"/>
      <c r="BJ144" s="1169"/>
      <c r="BK144" s="1169"/>
      <c r="BL144" s="1169"/>
    </row>
    <row r="145" spans="1:64" x14ac:dyDescent="0.2">
      <c r="A145" s="1169"/>
      <c r="B145" s="1238"/>
      <c r="C145" s="1169"/>
      <c r="D145" s="1209"/>
      <c r="E145" s="1209"/>
      <c r="F145" s="1209"/>
      <c r="G145" s="1209"/>
      <c r="H145" s="1209"/>
      <c r="I145" s="1209"/>
      <c r="J145" s="1209"/>
      <c r="K145" s="1209"/>
      <c r="L145" s="1209"/>
      <c r="M145" s="1209"/>
      <c r="N145" s="1209"/>
      <c r="O145" s="1209"/>
      <c r="P145" s="1209"/>
      <c r="Q145" s="1209"/>
      <c r="R145" s="1209"/>
      <c r="S145" s="1209"/>
      <c r="T145" s="1209"/>
      <c r="U145" s="1209"/>
      <c r="V145" s="1209"/>
      <c r="W145" s="1209"/>
      <c r="X145" s="1209"/>
      <c r="Y145" s="1209"/>
      <c r="Z145" s="1238"/>
      <c r="AA145" s="1169"/>
      <c r="AB145" s="1169"/>
      <c r="AC145" s="1169"/>
      <c r="AD145" s="1169"/>
      <c r="AE145" s="1169"/>
      <c r="AF145" s="1169"/>
      <c r="AG145" s="1169"/>
      <c r="AH145" s="1169"/>
      <c r="AI145" s="1169"/>
      <c r="AJ145" s="1169"/>
      <c r="AK145" s="1169"/>
      <c r="AL145" s="1169"/>
      <c r="AM145" s="1169"/>
      <c r="AN145" s="1169"/>
      <c r="AO145" s="1169"/>
      <c r="AP145" s="1169"/>
      <c r="AQ145" s="1169"/>
      <c r="AR145" s="1169"/>
      <c r="AS145" s="1169"/>
      <c r="AT145" s="1169"/>
      <c r="AU145" s="1169"/>
      <c r="AV145" s="1169"/>
      <c r="AW145" s="1169"/>
      <c r="AX145" s="1169"/>
      <c r="AY145" s="1169"/>
      <c r="AZ145" s="1169"/>
      <c r="BA145" s="1169"/>
      <c r="BB145" s="1169"/>
      <c r="BC145" s="1169"/>
      <c r="BD145" s="1169"/>
      <c r="BE145" s="1169"/>
      <c r="BF145" s="1169"/>
      <c r="BG145" s="1169"/>
      <c r="BH145" s="1169"/>
      <c r="BI145" s="1169"/>
      <c r="BJ145" s="1169"/>
      <c r="BK145" s="1169"/>
      <c r="BL145" s="1169"/>
    </row>
    <row r="146" spans="1:64" x14ac:dyDescent="0.2">
      <c r="A146" s="1169"/>
      <c r="B146" s="1238"/>
      <c r="C146" s="1169"/>
      <c r="D146" s="1209"/>
      <c r="E146" s="1209"/>
      <c r="F146" s="1209"/>
      <c r="G146" s="1209"/>
      <c r="H146" s="1209"/>
      <c r="I146" s="1209"/>
      <c r="J146" s="1209"/>
      <c r="K146" s="1209"/>
      <c r="L146" s="1209"/>
      <c r="M146" s="1209"/>
      <c r="N146" s="1209"/>
      <c r="O146" s="1209"/>
      <c r="P146" s="1209"/>
      <c r="Q146" s="1209"/>
      <c r="R146" s="1209"/>
      <c r="S146" s="1209"/>
      <c r="T146" s="1209"/>
      <c r="U146" s="1209"/>
      <c r="V146" s="1209"/>
      <c r="W146" s="1209"/>
      <c r="X146" s="1209"/>
      <c r="Y146" s="1209"/>
      <c r="Z146" s="1238"/>
      <c r="AA146" s="1169"/>
      <c r="AB146" s="1169"/>
      <c r="AC146" s="1169"/>
      <c r="AD146" s="1169"/>
      <c r="AE146" s="1169"/>
      <c r="AF146" s="1169"/>
      <c r="AG146" s="1169"/>
      <c r="AH146" s="1169"/>
      <c r="AI146" s="1169"/>
      <c r="AJ146" s="1169"/>
      <c r="AK146" s="1169"/>
      <c r="AL146" s="1169"/>
      <c r="AM146" s="1169"/>
      <c r="AN146" s="1169"/>
      <c r="AO146" s="1169"/>
      <c r="AP146" s="1169"/>
      <c r="AQ146" s="1169"/>
      <c r="AR146" s="1169"/>
      <c r="AS146" s="1169"/>
      <c r="AT146" s="1169"/>
      <c r="AU146" s="1169"/>
      <c r="AV146" s="1169"/>
      <c r="AW146" s="1169"/>
      <c r="AX146" s="1169"/>
      <c r="AY146" s="1169"/>
      <c r="AZ146" s="1169"/>
      <c r="BA146" s="1169"/>
      <c r="BB146" s="1169"/>
      <c r="BC146" s="1169"/>
      <c r="BD146" s="1169"/>
      <c r="BE146" s="1169"/>
      <c r="BF146" s="1169"/>
      <c r="BG146" s="1169"/>
      <c r="BH146" s="1169"/>
      <c r="BI146" s="1169"/>
      <c r="BJ146" s="1169"/>
      <c r="BK146" s="1169"/>
      <c r="BL146" s="1169"/>
    </row>
    <row r="147" spans="1:64" x14ac:dyDescent="0.2">
      <c r="A147" s="1169"/>
      <c r="B147" s="1238"/>
      <c r="C147" s="1169"/>
      <c r="D147" s="1209"/>
      <c r="E147" s="1209"/>
      <c r="F147" s="1209"/>
      <c r="G147" s="1209"/>
      <c r="H147" s="1209"/>
      <c r="I147" s="1209"/>
      <c r="J147" s="1209"/>
      <c r="K147" s="1209"/>
      <c r="L147" s="1209"/>
      <c r="M147" s="1209"/>
      <c r="N147" s="1209"/>
      <c r="O147" s="1209"/>
      <c r="P147" s="1209"/>
      <c r="Q147" s="1209"/>
      <c r="R147" s="1209"/>
      <c r="S147" s="1209"/>
      <c r="T147" s="1209"/>
      <c r="U147" s="1209"/>
      <c r="V147" s="1209"/>
      <c r="W147" s="1209"/>
      <c r="X147" s="1209"/>
      <c r="Y147" s="1209"/>
      <c r="Z147" s="1238"/>
      <c r="AA147" s="1169"/>
      <c r="AB147" s="1169"/>
      <c r="AC147" s="1169"/>
      <c r="AD147" s="1169"/>
      <c r="AE147" s="1169"/>
      <c r="AF147" s="1169"/>
      <c r="AG147" s="1169"/>
      <c r="AH147" s="1169"/>
      <c r="AI147" s="1169"/>
      <c r="AJ147" s="1169"/>
      <c r="AK147" s="1169"/>
      <c r="AL147" s="1169"/>
      <c r="AM147" s="1169"/>
      <c r="AN147" s="1169"/>
      <c r="AO147" s="1169"/>
      <c r="AP147" s="1169"/>
      <c r="AQ147" s="1169"/>
      <c r="AR147" s="1169"/>
      <c r="AS147" s="1169"/>
      <c r="AT147" s="1169"/>
      <c r="AU147" s="1169"/>
      <c r="AV147" s="1169"/>
      <c r="AW147" s="1169"/>
      <c r="AX147" s="1169"/>
      <c r="AY147" s="1169"/>
      <c r="AZ147" s="1169"/>
      <c r="BA147" s="1169"/>
      <c r="BB147" s="1169"/>
      <c r="BC147" s="1169"/>
      <c r="BD147" s="1169"/>
      <c r="BE147" s="1169"/>
      <c r="BF147" s="1169"/>
      <c r="BG147" s="1169"/>
      <c r="BH147" s="1169"/>
      <c r="BI147" s="1169"/>
      <c r="BJ147" s="1169"/>
      <c r="BK147" s="1169"/>
      <c r="BL147" s="1169"/>
    </row>
    <row r="148" spans="1:64" x14ac:dyDescent="0.2">
      <c r="A148" s="1169"/>
      <c r="B148" s="1238"/>
      <c r="C148" s="1169"/>
      <c r="D148" s="1209"/>
      <c r="E148" s="1209"/>
      <c r="F148" s="1209"/>
      <c r="G148" s="1209"/>
      <c r="H148" s="1209"/>
      <c r="I148" s="1209"/>
      <c r="J148" s="1209"/>
      <c r="K148" s="1209"/>
      <c r="L148" s="1209"/>
      <c r="M148" s="1209"/>
      <c r="N148" s="1209"/>
      <c r="O148" s="1209"/>
      <c r="P148" s="1209"/>
      <c r="Q148" s="1209"/>
      <c r="R148" s="1209"/>
      <c r="S148" s="1209"/>
      <c r="T148" s="1209"/>
      <c r="U148" s="1209"/>
      <c r="V148" s="1209"/>
      <c r="W148" s="1209"/>
      <c r="X148" s="1209"/>
      <c r="Y148" s="1209"/>
      <c r="Z148" s="1238"/>
      <c r="AA148" s="1169"/>
      <c r="AB148" s="1169"/>
      <c r="AC148" s="1169"/>
      <c r="AD148" s="1169"/>
      <c r="AE148" s="1169"/>
      <c r="AF148" s="1169"/>
      <c r="AG148" s="1169"/>
      <c r="AH148" s="1169"/>
      <c r="AI148" s="1169"/>
      <c r="AJ148" s="1169"/>
      <c r="AK148" s="1169"/>
      <c r="AL148" s="1169"/>
      <c r="AM148" s="1169"/>
      <c r="AN148" s="1169"/>
      <c r="AO148" s="1169"/>
      <c r="AP148" s="1169"/>
      <c r="AQ148" s="1169"/>
      <c r="AR148" s="1169"/>
      <c r="AS148" s="1169"/>
      <c r="AT148" s="1169"/>
      <c r="AU148" s="1169"/>
      <c r="AV148" s="1169"/>
      <c r="AW148" s="1169"/>
      <c r="AX148" s="1169"/>
      <c r="AY148" s="1169"/>
      <c r="AZ148" s="1169"/>
      <c r="BA148" s="1169"/>
      <c r="BB148" s="1169"/>
      <c r="BC148" s="1169"/>
      <c r="BD148" s="1169"/>
      <c r="BE148" s="1169"/>
      <c r="BF148" s="1169"/>
      <c r="BG148" s="1169"/>
      <c r="BH148" s="1169"/>
      <c r="BI148" s="1169"/>
      <c r="BJ148" s="1169"/>
      <c r="BK148" s="1169"/>
      <c r="BL148" s="1169"/>
    </row>
    <row r="149" spans="1:64" x14ac:dyDescent="0.2">
      <c r="A149" s="1169"/>
      <c r="B149" s="1238"/>
      <c r="C149" s="1169"/>
      <c r="D149" s="1209"/>
      <c r="E149" s="1209"/>
      <c r="F149" s="1209"/>
      <c r="G149" s="1209"/>
      <c r="H149" s="1209"/>
      <c r="I149" s="1209"/>
      <c r="J149" s="1209"/>
      <c r="K149" s="1209"/>
      <c r="L149" s="1209"/>
      <c r="M149" s="1209"/>
      <c r="N149" s="1209"/>
      <c r="O149" s="1209"/>
      <c r="P149" s="1209"/>
      <c r="Q149" s="1209"/>
      <c r="R149" s="1209"/>
      <c r="S149" s="1209"/>
      <c r="T149" s="1209"/>
      <c r="U149" s="1209"/>
      <c r="V149" s="1209"/>
      <c r="W149" s="1209"/>
      <c r="X149" s="1209"/>
      <c r="Y149" s="1209"/>
      <c r="Z149" s="1238"/>
      <c r="AA149" s="1169"/>
      <c r="AB149" s="1169"/>
      <c r="AC149" s="1169"/>
      <c r="AD149" s="1169"/>
      <c r="AE149" s="1169"/>
      <c r="AF149" s="1169"/>
      <c r="AG149" s="1169"/>
      <c r="AH149" s="1169"/>
      <c r="AI149" s="1169"/>
      <c r="AJ149" s="1169"/>
      <c r="AK149" s="1169"/>
      <c r="AL149" s="1169"/>
      <c r="AM149" s="1169"/>
      <c r="AN149" s="1169"/>
      <c r="AO149" s="1169"/>
      <c r="AP149" s="1169"/>
      <c r="AQ149" s="1169"/>
      <c r="AR149" s="1169"/>
      <c r="AS149" s="1169"/>
      <c r="AT149" s="1169"/>
      <c r="AU149" s="1169"/>
      <c r="AV149" s="1169"/>
      <c r="AW149" s="1169"/>
      <c r="AX149" s="1169"/>
      <c r="AY149" s="1169"/>
      <c r="AZ149" s="1169"/>
      <c r="BA149" s="1169"/>
      <c r="BB149" s="1169"/>
      <c r="BC149" s="1169"/>
      <c r="BD149" s="1169"/>
      <c r="BE149" s="1169"/>
      <c r="BF149" s="1169"/>
      <c r="BG149" s="1169"/>
      <c r="BH149" s="1169"/>
      <c r="BI149" s="1169"/>
      <c r="BJ149" s="1169"/>
      <c r="BK149" s="1169"/>
      <c r="BL149" s="1169"/>
    </row>
    <row r="150" spans="1:64" x14ac:dyDescent="0.2">
      <c r="A150" s="1169"/>
      <c r="B150" s="1238"/>
      <c r="C150" s="1169"/>
      <c r="D150" s="1209"/>
      <c r="E150" s="1209"/>
      <c r="F150" s="1209"/>
      <c r="G150" s="1209"/>
      <c r="H150" s="1209"/>
      <c r="I150" s="1209"/>
      <c r="J150" s="1209"/>
      <c r="K150" s="1209"/>
      <c r="L150" s="1209"/>
      <c r="M150" s="1209"/>
      <c r="N150" s="1209"/>
      <c r="O150" s="1209"/>
      <c r="P150" s="1209"/>
      <c r="Q150" s="1209"/>
      <c r="R150" s="1209"/>
      <c r="S150" s="1209"/>
      <c r="T150" s="1209"/>
      <c r="U150" s="1209"/>
      <c r="V150" s="1209"/>
      <c r="W150" s="1209"/>
      <c r="X150" s="1209"/>
      <c r="Y150" s="1209"/>
      <c r="Z150" s="1238"/>
      <c r="AA150" s="1169"/>
      <c r="AB150" s="1169"/>
      <c r="AC150" s="1169"/>
      <c r="AD150" s="1169"/>
      <c r="AE150" s="1169"/>
      <c r="AF150" s="1169"/>
      <c r="AG150" s="1169"/>
      <c r="AH150" s="1169"/>
      <c r="AI150" s="1169"/>
      <c r="AJ150" s="1169"/>
      <c r="AK150" s="1169"/>
      <c r="AL150" s="1169"/>
      <c r="AM150" s="1169"/>
      <c r="AN150" s="1169"/>
      <c r="AO150" s="1169"/>
      <c r="AP150" s="1169"/>
      <c r="AQ150" s="1169"/>
      <c r="AR150" s="1169"/>
      <c r="AS150" s="1169"/>
      <c r="AT150" s="1169"/>
      <c r="AU150" s="1169"/>
      <c r="AV150" s="1169"/>
      <c r="AW150" s="1169"/>
      <c r="AX150" s="1169"/>
      <c r="AY150" s="1169"/>
      <c r="AZ150" s="1169"/>
      <c r="BA150" s="1169"/>
      <c r="BB150" s="1169"/>
      <c r="BC150" s="1169"/>
      <c r="BD150" s="1169"/>
      <c r="BE150" s="1169"/>
      <c r="BF150" s="1169"/>
      <c r="BG150" s="1169"/>
      <c r="BH150" s="1169"/>
      <c r="BI150" s="1169"/>
      <c r="BJ150" s="1169"/>
      <c r="BK150" s="1169"/>
      <c r="BL150" s="1169"/>
    </row>
    <row r="151" spans="1:64" x14ac:dyDescent="0.2">
      <c r="A151" s="1169"/>
      <c r="B151" s="1238"/>
      <c r="C151" s="1169"/>
      <c r="D151" s="1209"/>
      <c r="E151" s="1209"/>
      <c r="F151" s="1209"/>
      <c r="G151" s="1209"/>
      <c r="H151" s="1209"/>
      <c r="I151" s="1209"/>
      <c r="J151" s="1209"/>
      <c r="K151" s="1209"/>
      <c r="L151" s="1209"/>
      <c r="M151" s="1209"/>
      <c r="N151" s="1209"/>
      <c r="O151" s="1209"/>
      <c r="P151" s="1209"/>
      <c r="Q151" s="1209"/>
      <c r="R151" s="1209"/>
      <c r="S151" s="1209"/>
      <c r="T151" s="1209"/>
      <c r="U151" s="1209"/>
      <c r="V151" s="1209"/>
      <c r="W151" s="1209"/>
      <c r="X151" s="1209"/>
      <c r="Y151" s="1209"/>
      <c r="Z151" s="1238"/>
      <c r="AA151" s="1169"/>
      <c r="AB151" s="1169"/>
      <c r="AC151" s="1169"/>
      <c r="AD151" s="1169"/>
      <c r="AE151" s="1169"/>
      <c r="AF151" s="1169"/>
      <c r="AG151" s="1169"/>
      <c r="AH151" s="1169"/>
      <c r="AI151" s="1169"/>
      <c r="AJ151" s="1169"/>
      <c r="AK151" s="1169"/>
      <c r="AL151" s="1169"/>
      <c r="AM151" s="1169"/>
      <c r="AN151" s="1169"/>
      <c r="AO151" s="1169"/>
      <c r="AP151" s="1169"/>
      <c r="AQ151" s="1169"/>
      <c r="AR151" s="1169"/>
      <c r="AS151" s="1169"/>
      <c r="AT151" s="1169"/>
      <c r="AU151" s="1169"/>
      <c r="AV151" s="1169"/>
      <c r="AW151" s="1169"/>
      <c r="AX151" s="1169"/>
      <c r="AY151" s="1169"/>
      <c r="AZ151" s="1169"/>
      <c r="BA151" s="1169"/>
      <c r="BB151" s="1169"/>
      <c r="BC151" s="1169"/>
      <c r="BD151" s="1169"/>
      <c r="BE151" s="1169"/>
      <c r="BF151" s="1169"/>
      <c r="BG151" s="1169"/>
      <c r="BH151" s="1169"/>
      <c r="BI151" s="1169"/>
      <c r="BJ151" s="1169"/>
      <c r="BK151" s="1169"/>
      <c r="BL151" s="1169"/>
    </row>
    <row r="152" spans="1:64" x14ac:dyDescent="0.2">
      <c r="A152" s="1169"/>
      <c r="B152" s="1238"/>
      <c r="C152" s="1169"/>
      <c r="D152" s="1209"/>
      <c r="E152" s="1209"/>
      <c r="F152" s="1209"/>
      <c r="G152" s="1209"/>
      <c r="H152" s="1209"/>
      <c r="I152" s="1209"/>
      <c r="J152" s="1209"/>
      <c r="K152" s="1209"/>
      <c r="L152" s="1209"/>
      <c r="M152" s="1209"/>
      <c r="N152" s="1209"/>
      <c r="O152" s="1209"/>
      <c r="P152" s="1209"/>
      <c r="Q152" s="1209"/>
      <c r="R152" s="1209"/>
      <c r="S152" s="1209"/>
      <c r="T152" s="1209"/>
      <c r="U152" s="1209"/>
      <c r="V152" s="1209"/>
      <c r="W152" s="1209"/>
      <c r="X152" s="1209"/>
      <c r="Y152" s="1209"/>
      <c r="Z152" s="1238"/>
      <c r="AA152" s="1169"/>
      <c r="AB152" s="1169"/>
      <c r="AC152" s="1169"/>
      <c r="AD152" s="1169"/>
      <c r="AE152" s="1169"/>
      <c r="AF152" s="1169"/>
      <c r="AG152" s="1169"/>
      <c r="AH152" s="1169"/>
      <c r="AI152" s="1169"/>
      <c r="AJ152" s="1169"/>
      <c r="AK152" s="1169"/>
      <c r="AL152" s="1169"/>
      <c r="AM152" s="1169"/>
      <c r="AN152" s="1169"/>
      <c r="AO152" s="1169"/>
      <c r="AP152" s="1169"/>
      <c r="AQ152" s="1169"/>
      <c r="AR152" s="1169"/>
      <c r="AS152" s="1169"/>
      <c r="AT152" s="1169"/>
      <c r="AU152" s="1169"/>
      <c r="AV152" s="1169"/>
      <c r="AW152" s="1169"/>
      <c r="AX152" s="1169"/>
      <c r="AY152" s="1169"/>
      <c r="AZ152" s="1169"/>
      <c r="BA152" s="1169"/>
      <c r="BB152" s="1169"/>
      <c r="BC152" s="1169"/>
      <c r="BD152" s="1169"/>
      <c r="BE152" s="1169"/>
      <c r="BF152" s="1169"/>
      <c r="BG152" s="1169"/>
      <c r="BH152" s="1169"/>
      <c r="BI152" s="1169"/>
      <c r="BJ152" s="1169"/>
      <c r="BK152" s="1169"/>
      <c r="BL152" s="1169"/>
    </row>
    <row r="153" spans="1:64" x14ac:dyDescent="0.2">
      <c r="A153" s="1169"/>
      <c r="B153" s="1238"/>
      <c r="C153" s="1169"/>
      <c r="D153" s="1209"/>
      <c r="E153" s="1209"/>
      <c r="F153" s="1209"/>
      <c r="G153" s="1209"/>
      <c r="H153" s="1209"/>
      <c r="I153" s="1209"/>
      <c r="J153" s="1209"/>
      <c r="K153" s="1209"/>
      <c r="L153" s="1209"/>
      <c r="M153" s="1209"/>
      <c r="N153" s="1209"/>
      <c r="O153" s="1209"/>
      <c r="P153" s="1209"/>
      <c r="Q153" s="1209"/>
      <c r="R153" s="1209"/>
      <c r="S153" s="1209"/>
      <c r="T153" s="1209"/>
      <c r="U153" s="1209"/>
      <c r="V153" s="1209"/>
      <c r="W153" s="1209"/>
      <c r="X153" s="1209"/>
      <c r="Y153" s="1209"/>
      <c r="Z153" s="1238"/>
      <c r="AA153" s="1169"/>
      <c r="AB153" s="1169"/>
      <c r="AC153" s="1169"/>
      <c r="AD153" s="1169"/>
      <c r="AE153" s="1169"/>
      <c r="AF153" s="1169"/>
      <c r="AG153" s="1169"/>
      <c r="AH153" s="1169"/>
      <c r="AI153" s="1169"/>
      <c r="AJ153" s="1169"/>
      <c r="AK153" s="1169"/>
      <c r="AL153" s="1169"/>
      <c r="AM153" s="1169"/>
      <c r="AN153" s="1169"/>
      <c r="AO153" s="1169"/>
      <c r="AP153" s="1169"/>
      <c r="AQ153" s="1169"/>
      <c r="AR153" s="1169"/>
      <c r="AS153" s="1169"/>
      <c r="AT153" s="1169"/>
      <c r="AU153" s="1169"/>
      <c r="AV153" s="1169"/>
      <c r="AW153" s="1169"/>
      <c r="AX153" s="1169"/>
      <c r="AY153" s="1169"/>
      <c r="AZ153" s="1169"/>
      <c r="BA153" s="1169"/>
      <c r="BB153" s="1169"/>
      <c r="BC153" s="1169"/>
      <c r="BD153" s="1169"/>
      <c r="BE153" s="1169"/>
      <c r="BF153" s="1169"/>
      <c r="BG153" s="1169"/>
      <c r="BH153" s="1169"/>
      <c r="BI153" s="1169"/>
      <c r="BJ153" s="1169"/>
      <c r="BK153" s="1169"/>
      <c r="BL153" s="1169"/>
    </row>
    <row r="154" spans="1:64" x14ac:dyDescent="0.2">
      <c r="A154" s="1169"/>
      <c r="B154" s="1238"/>
      <c r="C154" s="1169"/>
      <c r="D154" s="1209"/>
      <c r="E154" s="1209"/>
      <c r="F154" s="1209"/>
      <c r="G154" s="1209"/>
      <c r="H154" s="1209"/>
      <c r="I154" s="1209"/>
      <c r="J154" s="1209"/>
      <c r="K154" s="1209"/>
      <c r="L154" s="1209"/>
      <c r="M154" s="1209"/>
      <c r="N154" s="1209"/>
      <c r="O154" s="1209"/>
      <c r="P154" s="1209"/>
      <c r="Q154" s="1209"/>
      <c r="R154" s="1209"/>
      <c r="S154" s="1209"/>
      <c r="T154" s="1209"/>
      <c r="U154" s="1209"/>
      <c r="V154" s="1209"/>
      <c r="W154" s="1209"/>
      <c r="X154" s="1209"/>
      <c r="Y154" s="1209"/>
      <c r="Z154" s="1238"/>
      <c r="AA154" s="1169"/>
      <c r="AB154" s="1169"/>
      <c r="AC154" s="1169"/>
      <c r="AD154" s="1169"/>
      <c r="AE154" s="1169"/>
      <c r="AF154" s="1169"/>
      <c r="AG154" s="1169"/>
      <c r="AH154" s="1169"/>
      <c r="AI154" s="1169"/>
      <c r="AJ154" s="1169"/>
      <c r="AK154" s="1169"/>
      <c r="AL154" s="1169"/>
      <c r="AM154" s="1169"/>
      <c r="AN154" s="1169"/>
      <c r="AO154" s="1169"/>
      <c r="AP154" s="1169"/>
      <c r="AQ154" s="1169"/>
      <c r="AR154" s="1169"/>
      <c r="AS154" s="1169"/>
      <c r="AT154" s="1169"/>
      <c r="AU154" s="1169"/>
      <c r="AV154" s="1169"/>
      <c r="AW154" s="1169"/>
      <c r="AX154" s="1169"/>
      <c r="AY154" s="1169"/>
      <c r="AZ154" s="1169"/>
      <c r="BA154" s="1169"/>
      <c r="BB154" s="1169"/>
      <c r="BC154" s="1169"/>
      <c r="BD154" s="1169"/>
      <c r="BE154" s="1169"/>
      <c r="BF154" s="1169"/>
      <c r="BG154" s="1169"/>
      <c r="BH154" s="1169"/>
      <c r="BI154" s="1169"/>
      <c r="BJ154" s="1169"/>
      <c r="BK154" s="1169"/>
      <c r="BL154" s="1169"/>
    </row>
    <row r="155" spans="1:64" x14ac:dyDescent="0.2">
      <c r="A155" s="1169"/>
      <c r="B155" s="1238"/>
      <c r="C155" s="1169"/>
      <c r="D155" s="1209"/>
      <c r="E155" s="1209"/>
      <c r="F155" s="1209"/>
      <c r="G155" s="1209"/>
      <c r="H155" s="1209"/>
      <c r="I155" s="1209"/>
      <c r="J155" s="1209"/>
      <c r="K155" s="1209"/>
      <c r="L155" s="1209"/>
      <c r="M155" s="1209"/>
      <c r="N155" s="1209"/>
      <c r="O155" s="1209"/>
      <c r="P155" s="1209"/>
      <c r="Q155" s="1209"/>
      <c r="R155" s="1209"/>
      <c r="S155" s="1209"/>
      <c r="T155" s="1209"/>
      <c r="U155" s="1209"/>
      <c r="V155" s="1209"/>
      <c r="W155" s="1209"/>
      <c r="X155" s="1209"/>
      <c r="Y155" s="1209"/>
      <c r="Z155" s="1238"/>
      <c r="AA155" s="1169"/>
      <c r="AB155" s="1169"/>
      <c r="AC155" s="1169"/>
      <c r="AD155" s="1169"/>
      <c r="AE155" s="1169"/>
      <c r="AF155" s="1169"/>
      <c r="AG155" s="1169"/>
      <c r="AH155" s="1169"/>
      <c r="AI155" s="1169"/>
      <c r="AJ155" s="1169"/>
      <c r="AK155" s="1169"/>
      <c r="AL155" s="1169"/>
      <c r="AM155" s="1169"/>
      <c r="AN155" s="1169"/>
      <c r="AO155" s="1169"/>
      <c r="AP155" s="1169"/>
      <c r="AQ155" s="1169"/>
      <c r="AR155" s="1169"/>
      <c r="AS155" s="1169"/>
      <c r="AT155" s="1169"/>
      <c r="AU155" s="1169"/>
      <c r="AV155" s="1169"/>
      <c r="AW155" s="1169"/>
      <c r="AX155" s="1169"/>
      <c r="AY155" s="1169"/>
      <c r="AZ155" s="1169"/>
      <c r="BA155" s="1169"/>
      <c r="BB155" s="1169"/>
      <c r="BC155" s="1169"/>
      <c r="BD155" s="1169"/>
      <c r="BE155" s="1169"/>
      <c r="BF155" s="1169"/>
      <c r="BG155" s="1169"/>
      <c r="BH155" s="1169"/>
      <c r="BI155" s="1169"/>
      <c r="BJ155" s="1169"/>
      <c r="BK155" s="1169"/>
      <c r="BL155" s="1169"/>
    </row>
    <row r="156" spans="1:64" x14ac:dyDescent="0.2">
      <c r="A156" s="1169"/>
      <c r="B156" s="1238"/>
      <c r="C156" s="1169"/>
      <c r="D156" s="1209"/>
      <c r="E156" s="1209"/>
      <c r="F156" s="1209"/>
      <c r="G156" s="1209"/>
      <c r="H156" s="1209"/>
      <c r="I156" s="1209"/>
      <c r="J156" s="1209"/>
      <c r="K156" s="1209"/>
      <c r="L156" s="1209"/>
      <c r="M156" s="1209"/>
      <c r="N156" s="1209"/>
      <c r="O156" s="1209"/>
      <c r="P156" s="1209"/>
      <c r="Q156" s="1209"/>
      <c r="R156" s="1209"/>
      <c r="S156" s="1209"/>
      <c r="T156" s="1209"/>
      <c r="U156" s="1209"/>
      <c r="V156" s="1209"/>
      <c r="W156" s="1209"/>
      <c r="X156" s="1209"/>
      <c r="Y156" s="1209"/>
      <c r="Z156" s="1238"/>
      <c r="AA156" s="1169"/>
      <c r="AB156" s="1169"/>
      <c r="AC156" s="1169"/>
      <c r="AD156" s="1169"/>
      <c r="AE156" s="1169"/>
      <c r="AF156" s="1169"/>
      <c r="AG156" s="1169"/>
      <c r="AH156" s="1169"/>
      <c r="AI156" s="1169"/>
      <c r="AJ156" s="1169"/>
      <c r="AK156" s="1169"/>
      <c r="AL156" s="1169"/>
      <c r="AM156" s="1169"/>
      <c r="AN156" s="1169"/>
      <c r="AO156" s="1169"/>
      <c r="AP156" s="1169"/>
      <c r="AQ156" s="1169"/>
      <c r="AR156" s="1169"/>
      <c r="AS156" s="1169"/>
      <c r="AT156" s="1169"/>
      <c r="AU156" s="1169"/>
      <c r="AV156" s="1169"/>
      <c r="AW156" s="1169"/>
      <c r="AX156" s="1169"/>
      <c r="AY156" s="1169"/>
      <c r="AZ156" s="1169"/>
      <c r="BA156" s="1169"/>
      <c r="BB156" s="1169"/>
      <c r="BC156" s="1169"/>
      <c r="BD156" s="1169"/>
      <c r="BE156" s="1169"/>
      <c r="BF156" s="1169"/>
      <c r="BG156" s="1169"/>
      <c r="BH156" s="1169"/>
      <c r="BI156" s="1169"/>
      <c r="BJ156" s="1169"/>
      <c r="BK156" s="1169"/>
      <c r="BL156" s="1169"/>
    </row>
    <row r="157" spans="1:64" x14ac:dyDescent="0.2">
      <c r="A157" s="1169"/>
      <c r="B157" s="1238"/>
      <c r="C157" s="1169"/>
      <c r="D157" s="1209"/>
      <c r="E157" s="1209"/>
      <c r="F157" s="1209"/>
      <c r="G157" s="1209"/>
      <c r="H157" s="1209"/>
      <c r="I157" s="1209"/>
      <c r="J157" s="1209"/>
      <c r="K157" s="1209"/>
      <c r="L157" s="1209"/>
      <c r="M157" s="1209"/>
      <c r="N157" s="1209"/>
      <c r="O157" s="1209"/>
      <c r="P157" s="1209"/>
      <c r="Q157" s="1209"/>
      <c r="R157" s="1209"/>
      <c r="S157" s="1209"/>
      <c r="T157" s="1209"/>
      <c r="U157" s="1209"/>
      <c r="V157" s="1209"/>
      <c r="W157" s="1209"/>
      <c r="X157" s="1209"/>
      <c r="Y157" s="1209"/>
      <c r="Z157" s="1238"/>
      <c r="AA157" s="1169"/>
      <c r="AB157" s="1169"/>
      <c r="AC157" s="1169"/>
      <c r="AD157" s="1169"/>
      <c r="AE157" s="1169"/>
      <c r="AF157" s="1169"/>
      <c r="AG157" s="1169"/>
      <c r="AH157" s="1169"/>
      <c r="AI157" s="1169"/>
      <c r="AJ157" s="1169"/>
      <c r="AK157" s="1169"/>
      <c r="AL157" s="1169"/>
      <c r="AM157" s="1169"/>
      <c r="AN157" s="1169"/>
      <c r="AO157" s="1169"/>
      <c r="AP157" s="1169"/>
      <c r="AQ157" s="1169"/>
      <c r="AR157" s="1169"/>
      <c r="AS157" s="1169"/>
      <c r="AT157" s="1169"/>
      <c r="AU157" s="1169"/>
      <c r="AV157" s="1169"/>
      <c r="AW157" s="1169"/>
      <c r="AX157" s="1169"/>
      <c r="AY157" s="1169"/>
      <c r="AZ157" s="1169"/>
      <c r="BA157" s="1169"/>
      <c r="BB157" s="1169"/>
      <c r="BC157" s="1169"/>
      <c r="BD157" s="1169"/>
      <c r="BE157" s="1169"/>
      <c r="BF157" s="1169"/>
      <c r="BG157" s="1169"/>
      <c r="BH157" s="1169"/>
      <c r="BI157" s="1169"/>
      <c r="BJ157" s="1169"/>
      <c r="BK157" s="1169"/>
      <c r="BL157" s="1169"/>
    </row>
    <row r="158" spans="1:64" x14ac:dyDescent="0.2">
      <c r="A158" s="1169"/>
      <c r="B158" s="1238"/>
      <c r="C158" s="1169"/>
      <c r="D158" s="1209"/>
      <c r="E158" s="1209"/>
      <c r="F158" s="1209"/>
      <c r="G158" s="1209"/>
      <c r="H158" s="1209"/>
      <c r="I158" s="1209"/>
      <c r="J158" s="1209"/>
      <c r="K158" s="1209"/>
      <c r="L158" s="1209"/>
      <c r="M158" s="1209"/>
      <c r="N158" s="1209"/>
      <c r="O158" s="1209"/>
      <c r="P158" s="1209"/>
      <c r="Q158" s="1209"/>
      <c r="R158" s="1209"/>
      <c r="S158" s="1209"/>
      <c r="T158" s="1209"/>
      <c r="U158" s="1209"/>
      <c r="V158" s="1209"/>
      <c r="W158" s="1209"/>
      <c r="X158" s="1209"/>
      <c r="Y158" s="1209"/>
      <c r="Z158" s="1238"/>
      <c r="AA158" s="1169"/>
      <c r="AB158" s="1169"/>
      <c r="AC158" s="1169"/>
      <c r="AD158" s="1169"/>
      <c r="AE158" s="1169"/>
      <c r="AF158" s="1169"/>
      <c r="AG158" s="1169"/>
      <c r="AH158" s="1169"/>
      <c r="AI158" s="1169"/>
      <c r="AJ158" s="1169"/>
      <c r="AK158" s="1169"/>
      <c r="AL158" s="1169"/>
      <c r="AM158" s="1169"/>
      <c r="AN158" s="1169"/>
      <c r="AO158" s="1169"/>
      <c r="AP158" s="1169"/>
      <c r="AQ158" s="1169"/>
      <c r="AR158" s="1169"/>
      <c r="AS158" s="1169"/>
      <c r="AT158" s="1169"/>
      <c r="AU158" s="1169"/>
      <c r="AV158" s="1169"/>
      <c r="AW158" s="1169"/>
      <c r="AX158" s="1169"/>
      <c r="AY158" s="1169"/>
      <c r="AZ158" s="1169"/>
      <c r="BA158" s="1169"/>
      <c r="BB158" s="1169"/>
      <c r="BC158" s="1169"/>
      <c r="BD158" s="1169"/>
      <c r="BE158" s="1169"/>
      <c r="BF158" s="1169"/>
      <c r="BG158" s="1169"/>
      <c r="BH158" s="1169"/>
      <c r="BI158" s="1169"/>
      <c r="BJ158" s="1169"/>
      <c r="BK158" s="1169"/>
      <c r="BL158" s="1169"/>
    </row>
    <row r="159" spans="1:64" x14ac:dyDescent="0.2">
      <c r="A159" s="1169"/>
      <c r="B159" s="1238"/>
      <c r="C159" s="1169"/>
      <c r="D159" s="1209"/>
      <c r="E159" s="1209"/>
      <c r="F159" s="1209"/>
      <c r="G159" s="1209"/>
      <c r="H159" s="1209"/>
      <c r="I159" s="1209"/>
      <c r="J159" s="1209"/>
      <c r="K159" s="1209"/>
      <c r="L159" s="1209"/>
      <c r="M159" s="1209"/>
      <c r="N159" s="1209"/>
      <c r="O159" s="1209"/>
      <c r="P159" s="1209"/>
      <c r="Q159" s="1209"/>
      <c r="R159" s="1209"/>
      <c r="S159" s="1209"/>
      <c r="T159" s="1209"/>
      <c r="U159" s="1209"/>
      <c r="V159" s="1209"/>
      <c r="W159" s="1209"/>
      <c r="X159" s="1209"/>
      <c r="Y159" s="1209"/>
      <c r="Z159" s="1238"/>
      <c r="AA159" s="1169"/>
      <c r="AB159" s="1169"/>
      <c r="AC159" s="1169"/>
      <c r="AD159" s="1169"/>
      <c r="AE159" s="1169"/>
      <c r="AF159" s="1169"/>
      <c r="AG159" s="1169"/>
      <c r="AH159" s="1169"/>
      <c r="AI159" s="1169"/>
      <c r="AJ159" s="1169"/>
      <c r="AK159" s="1169"/>
      <c r="AL159" s="1169"/>
      <c r="AM159" s="1169"/>
      <c r="AN159" s="1169"/>
      <c r="AO159" s="1169"/>
      <c r="AP159" s="1169"/>
      <c r="AQ159" s="1169"/>
      <c r="AR159" s="1169"/>
      <c r="AS159" s="1169"/>
      <c r="AT159" s="1169"/>
      <c r="AU159" s="1169"/>
      <c r="AV159" s="1169"/>
      <c r="AW159" s="1169"/>
      <c r="AX159" s="1169"/>
      <c r="AY159" s="1169"/>
      <c r="AZ159" s="1169"/>
      <c r="BA159" s="1169"/>
      <c r="BB159" s="1169"/>
      <c r="BC159" s="1169"/>
      <c r="BD159" s="1169"/>
      <c r="BE159" s="1169"/>
      <c r="BF159" s="1169"/>
      <c r="BG159" s="1169"/>
      <c r="BH159" s="1169"/>
      <c r="BI159" s="1169"/>
      <c r="BJ159" s="1169"/>
      <c r="BK159" s="1169"/>
      <c r="BL159" s="1169"/>
    </row>
    <row r="160" spans="1:64" x14ac:dyDescent="0.2">
      <c r="A160" s="1169"/>
      <c r="B160" s="1238"/>
      <c r="C160" s="1169"/>
      <c r="D160" s="1209"/>
      <c r="E160" s="1209"/>
      <c r="F160" s="1209"/>
      <c r="G160" s="1209"/>
      <c r="H160" s="1209"/>
      <c r="I160" s="1209"/>
      <c r="J160" s="1209"/>
      <c r="K160" s="1209"/>
      <c r="L160" s="1209"/>
      <c r="M160" s="1209"/>
      <c r="N160" s="1209"/>
      <c r="O160" s="1209"/>
      <c r="P160" s="1209"/>
      <c r="Q160" s="1209"/>
      <c r="R160" s="1209"/>
      <c r="S160" s="1209"/>
      <c r="T160" s="1209"/>
      <c r="U160" s="1209"/>
      <c r="V160" s="1209"/>
      <c r="W160" s="1209"/>
      <c r="X160" s="1209"/>
      <c r="Y160" s="1209"/>
      <c r="Z160" s="1238"/>
      <c r="AA160" s="1169"/>
      <c r="AB160" s="1169"/>
      <c r="AC160" s="1169"/>
      <c r="AD160" s="1169"/>
      <c r="AE160" s="1169"/>
      <c r="AF160" s="1169"/>
      <c r="AG160" s="1169"/>
      <c r="AH160" s="1169"/>
      <c r="AI160" s="1169"/>
      <c r="AJ160" s="1169"/>
      <c r="AK160" s="1169"/>
      <c r="AL160" s="1169"/>
      <c r="AM160" s="1169"/>
      <c r="AN160" s="1169"/>
      <c r="AO160" s="1169"/>
      <c r="AP160" s="1169"/>
      <c r="AQ160" s="1169"/>
      <c r="AR160" s="1169"/>
      <c r="AS160" s="1169"/>
      <c r="AT160" s="1169"/>
      <c r="AU160" s="1169"/>
      <c r="AV160" s="1169"/>
      <c r="AW160" s="1169"/>
      <c r="AX160" s="1169"/>
      <c r="AY160" s="1169"/>
      <c r="AZ160" s="1169"/>
      <c r="BA160" s="1169"/>
      <c r="BB160" s="1169"/>
      <c r="BC160" s="1169"/>
      <c r="BD160" s="1169"/>
      <c r="BE160" s="1169"/>
      <c r="BF160" s="1169"/>
      <c r="BG160" s="1169"/>
      <c r="BH160" s="1169"/>
      <c r="BI160" s="1169"/>
      <c r="BJ160" s="1169"/>
      <c r="BK160" s="1169"/>
      <c r="BL160" s="1169"/>
    </row>
    <row r="161" spans="1:64" x14ac:dyDescent="0.2">
      <c r="A161" s="1169"/>
      <c r="B161" s="1238"/>
      <c r="C161" s="1169"/>
      <c r="D161" s="1209"/>
      <c r="E161" s="1209"/>
      <c r="F161" s="1209"/>
      <c r="G161" s="1209"/>
      <c r="H161" s="1209"/>
      <c r="I161" s="1209"/>
      <c r="J161" s="1209"/>
      <c r="K161" s="1209"/>
      <c r="L161" s="1209"/>
      <c r="M161" s="1209"/>
      <c r="N161" s="1209"/>
      <c r="O161" s="1209"/>
      <c r="P161" s="1209"/>
      <c r="Q161" s="1209"/>
      <c r="R161" s="1209"/>
      <c r="S161" s="1209"/>
      <c r="T161" s="1209"/>
      <c r="U161" s="1209"/>
      <c r="V161" s="1209"/>
      <c r="W161" s="1209"/>
      <c r="X161" s="1209"/>
      <c r="Y161" s="1209"/>
      <c r="Z161" s="1238"/>
      <c r="AA161" s="1169"/>
      <c r="AB161" s="1169"/>
      <c r="AC161" s="1169"/>
      <c r="AD161" s="1169"/>
      <c r="AE161" s="1169"/>
      <c r="AF161" s="1169"/>
      <c r="AG161" s="1169"/>
      <c r="AH161" s="1169"/>
      <c r="AI161" s="1169"/>
      <c r="AJ161" s="1169"/>
      <c r="AK161" s="1169"/>
      <c r="AL161" s="1169"/>
      <c r="AM161" s="1169"/>
      <c r="AN161" s="1169"/>
      <c r="AO161" s="1169"/>
      <c r="AP161" s="1169"/>
      <c r="AQ161" s="1169"/>
      <c r="AR161" s="1169"/>
      <c r="AS161" s="1169"/>
      <c r="AT161" s="1169"/>
      <c r="AU161" s="1169"/>
      <c r="AV161" s="1169"/>
      <c r="AW161" s="1169"/>
      <c r="AX161" s="1169"/>
      <c r="AY161" s="1169"/>
      <c r="AZ161" s="1169"/>
      <c r="BA161" s="1169"/>
      <c r="BB161" s="1169"/>
      <c r="BC161" s="1169"/>
      <c r="BD161" s="1169"/>
      <c r="BE161" s="1169"/>
      <c r="BF161" s="1169"/>
      <c r="BG161" s="1169"/>
      <c r="BH161" s="1169"/>
      <c r="BI161" s="1169"/>
      <c r="BJ161" s="1169"/>
      <c r="BK161" s="1169"/>
      <c r="BL161" s="1169"/>
    </row>
    <row r="162" spans="1:64" x14ac:dyDescent="0.2">
      <c r="A162" s="1169"/>
      <c r="B162" s="1238"/>
      <c r="C162" s="1169"/>
      <c r="D162" s="1209"/>
      <c r="E162" s="1209"/>
      <c r="F162" s="1209"/>
      <c r="G162" s="1209"/>
      <c r="H162" s="1209"/>
      <c r="I162" s="1209"/>
      <c r="J162" s="1209"/>
      <c r="K162" s="1209"/>
      <c r="L162" s="1209"/>
      <c r="M162" s="1209"/>
      <c r="N162" s="1209"/>
      <c r="O162" s="1209"/>
      <c r="P162" s="1209"/>
      <c r="Q162" s="1209"/>
      <c r="R162" s="1209"/>
      <c r="S162" s="1209"/>
      <c r="T162" s="1209"/>
      <c r="U162" s="1209"/>
      <c r="V162" s="1209"/>
      <c r="W162" s="1209"/>
      <c r="X162" s="1209"/>
      <c r="Y162" s="1209"/>
      <c r="Z162" s="1238"/>
      <c r="AA162" s="1169"/>
      <c r="AB162" s="1169"/>
      <c r="AC162" s="1169"/>
      <c r="AD162" s="1169"/>
      <c r="AE162" s="1169"/>
      <c r="AF162" s="1169"/>
      <c r="AG162" s="1169"/>
      <c r="AH162" s="1169"/>
      <c r="AI162" s="1169"/>
      <c r="AJ162" s="1169"/>
      <c r="AK162" s="1169"/>
      <c r="AL162" s="1169"/>
      <c r="AM162" s="1169"/>
      <c r="AN162" s="1169"/>
      <c r="AO162" s="1169"/>
      <c r="AP162" s="1169"/>
      <c r="AQ162" s="1169"/>
      <c r="AR162" s="1169"/>
      <c r="AS162" s="1169"/>
      <c r="AT162" s="1169"/>
      <c r="AU162" s="1169"/>
      <c r="AV162" s="1169"/>
      <c r="AW162" s="1169"/>
      <c r="AX162" s="1169"/>
      <c r="AY162" s="1169"/>
      <c r="AZ162" s="1169"/>
      <c r="BA162" s="1169"/>
      <c r="BB162" s="1169"/>
      <c r="BC162" s="1169"/>
      <c r="BD162" s="1169"/>
      <c r="BE162" s="1169"/>
      <c r="BF162" s="1169"/>
      <c r="BG162" s="1169"/>
      <c r="BH162" s="1169"/>
      <c r="BI162" s="1169"/>
      <c r="BJ162" s="1169"/>
      <c r="BK162" s="1169"/>
      <c r="BL162" s="1169"/>
    </row>
    <row r="163" spans="1:64" ht="12.75" customHeight="1" x14ac:dyDescent="0.2">
      <c r="A163" s="1169"/>
      <c r="B163" s="1238"/>
      <c r="C163" s="1169"/>
      <c r="D163" s="1209"/>
      <c r="E163" s="1209"/>
      <c r="F163" s="1209"/>
      <c r="G163" s="1209"/>
      <c r="H163" s="1209"/>
      <c r="I163" s="1209"/>
      <c r="J163" s="1209"/>
      <c r="K163" s="1209"/>
      <c r="L163" s="1209"/>
      <c r="M163" s="1209"/>
      <c r="N163" s="1209"/>
      <c r="O163" s="1209"/>
      <c r="P163" s="1209"/>
      <c r="Q163" s="1209"/>
      <c r="R163" s="1209"/>
      <c r="S163" s="1209"/>
      <c r="T163" s="1209"/>
      <c r="U163" s="1209"/>
      <c r="V163" s="1209"/>
      <c r="W163" s="1209"/>
      <c r="X163" s="1209"/>
      <c r="Y163" s="1209"/>
      <c r="Z163" s="1238"/>
      <c r="AA163" s="1169"/>
      <c r="AB163" s="1169"/>
      <c r="AC163" s="1169"/>
      <c r="AD163" s="1169"/>
      <c r="AE163" s="1169"/>
      <c r="AF163" s="1169"/>
      <c r="AG163" s="1169"/>
      <c r="AH163" s="1169"/>
      <c r="AI163" s="1169"/>
      <c r="AJ163" s="1169"/>
      <c r="AK163" s="1169"/>
      <c r="AL163" s="1169"/>
      <c r="AM163" s="1169"/>
      <c r="AN163" s="1169"/>
      <c r="AO163" s="1169"/>
      <c r="AP163" s="1169"/>
      <c r="AQ163" s="1169"/>
      <c r="AR163" s="1169"/>
      <c r="AS163" s="1169"/>
      <c r="AT163" s="1169"/>
      <c r="AU163" s="1169"/>
      <c r="AV163" s="1169"/>
      <c r="AW163" s="1169"/>
      <c r="AX163" s="1169"/>
      <c r="AY163" s="1169"/>
      <c r="AZ163" s="1169"/>
      <c r="BA163" s="1169"/>
      <c r="BB163" s="1169"/>
      <c r="BC163" s="1169"/>
      <c r="BD163" s="1169"/>
      <c r="BE163" s="1169"/>
      <c r="BF163" s="1169"/>
      <c r="BG163" s="1169"/>
      <c r="BH163" s="1169"/>
      <c r="BI163" s="1169"/>
      <c r="BJ163" s="1169"/>
      <c r="BK163" s="1169"/>
      <c r="BL163" s="1169"/>
    </row>
    <row r="164" spans="1:64" x14ac:dyDescent="0.2">
      <c r="A164" s="1169"/>
      <c r="B164" s="1238"/>
      <c r="C164" s="1169"/>
      <c r="D164" s="1209"/>
      <c r="E164" s="1209"/>
      <c r="F164" s="1209"/>
      <c r="G164" s="1209"/>
      <c r="H164" s="1209"/>
      <c r="I164" s="1209"/>
      <c r="J164" s="1209"/>
      <c r="K164" s="1209"/>
      <c r="L164" s="1209"/>
      <c r="M164" s="1209"/>
      <c r="N164" s="1209"/>
      <c r="O164" s="1209"/>
      <c r="P164" s="1209"/>
      <c r="Q164" s="1209"/>
      <c r="R164" s="1209"/>
      <c r="S164" s="1209"/>
      <c r="T164" s="1209"/>
      <c r="U164" s="1209"/>
      <c r="V164" s="1209"/>
      <c r="W164" s="1209"/>
      <c r="X164" s="1209"/>
      <c r="Y164" s="1209"/>
      <c r="Z164" s="1238"/>
      <c r="AA164" s="1169"/>
      <c r="AB164" s="1169"/>
      <c r="AC164" s="1169"/>
      <c r="AD164" s="1169"/>
      <c r="AE164" s="1169"/>
      <c r="AF164" s="1169"/>
      <c r="AG164" s="1169"/>
      <c r="AH164" s="1169"/>
      <c r="AI164" s="1169"/>
      <c r="AJ164" s="1169"/>
      <c r="AK164" s="1169"/>
      <c r="AL164" s="1169"/>
      <c r="AM164" s="1169"/>
      <c r="AN164" s="1169"/>
      <c r="AO164" s="1169"/>
      <c r="AP164" s="1169"/>
      <c r="AQ164" s="1169"/>
      <c r="AR164" s="1169"/>
      <c r="AS164" s="1169"/>
      <c r="AT164" s="1169"/>
      <c r="AU164" s="1169"/>
      <c r="AV164" s="1169"/>
      <c r="AW164" s="1169"/>
      <c r="AX164" s="1169"/>
      <c r="AY164" s="1169"/>
      <c r="AZ164" s="1169"/>
      <c r="BA164" s="1169"/>
      <c r="BB164" s="1169"/>
      <c r="BC164" s="1169"/>
      <c r="BD164" s="1169"/>
      <c r="BE164" s="1169"/>
      <c r="BF164" s="1169"/>
      <c r="BG164" s="1169"/>
      <c r="BH164" s="1169"/>
      <c r="BI164" s="1169"/>
      <c r="BJ164" s="1169"/>
      <c r="BK164" s="1169"/>
      <c r="BL164" s="1169"/>
    </row>
    <row r="165" spans="1:64" x14ac:dyDescent="0.2">
      <c r="A165" s="1169"/>
      <c r="B165" s="1238"/>
      <c r="C165" s="1169"/>
      <c r="D165" s="1209"/>
      <c r="E165" s="1209"/>
      <c r="F165" s="1209"/>
      <c r="G165" s="1209"/>
      <c r="H165" s="1209"/>
      <c r="I165" s="1209"/>
      <c r="J165" s="1209"/>
      <c r="K165" s="1209"/>
      <c r="L165" s="1209"/>
      <c r="M165" s="1209"/>
      <c r="N165" s="1209"/>
      <c r="O165" s="1209"/>
      <c r="P165" s="1209"/>
      <c r="Q165" s="1209"/>
      <c r="R165" s="1209"/>
      <c r="S165" s="1209"/>
      <c r="T165" s="1209"/>
      <c r="U165" s="1209"/>
      <c r="V165" s="1209"/>
      <c r="W165" s="1209"/>
      <c r="X165" s="1209"/>
      <c r="Y165" s="1209"/>
      <c r="Z165" s="1238"/>
      <c r="AA165" s="1169"/>
      <c r="AB165" s="1169"/>
      <c r="AC165" s="1169"/>
      <c r="AD165" s="1169"/>
      <c r="AE165" s="1169"/>
      <c r="AF165" s="1169"/>
      <c r="AG165" s="1169"/>
      <c r="AH165" s="1169"/>
      <c r="AI165" s="1169"/>
      <c r="AJ165" s="1169"/>
      <c r="AK165" s="1169"/>
      <c r="AL165" s="1169"/>
      <c r="AM165" s="1169"/>
      <c r="AN165" s="1169"/>
      <c r="AO165" s="1169"/>
      <c r="AP165" s="1169"/>
      <c r="AQ165" s="1169"/>
      <c r="AR165" s="1169"/>
      <c r="AS165" s="1169"/>
      <c r="AT165" s="1169"/>
      <c r="AU165" s="1169"/>
      <c r="AV165" s="1169"/>
      <c r="AW165" s="1169"/>
      <c r="AX165" s="1169"/>
      <c r="AY165" s="1169"/>
      <c r="AZ165" s="1169"/>
      <c r="BA165" s="1169"/>
      <c r="BB165" s="1169"/>
      <c r="BC165" s="1169"/>
      <c r="BD165" s="1169"/>
      <c r="BE165" s="1169"/>
      <c r="BF165" s="1169"/>
      <c r="BG165" s="1169"/>
      <c r="BH165" s="1169"/>
      <c r="BI165" s="1169"/>
      <c r="BJ165" s="1169"/>
      <c r="BK165" s="1169"/>
      <c r="BL165" s="1169"/>
    </row>
    <row r="166" spans="1:64" x14ac:dyDescent="0.2">
      <c r="A166" s="1169"/>
      <c r="B166" s="1238"/>
      <c r="C166" s="1169"/>
      <c r="D166" s="1209"/>
      <c r="E166" s="1209"/>
      <c r="F166" s="1209"/>
      <c r="G166" s="1209"/>
      <c r="H166" s="1209"/>
      <c r="I166" s="1209"/>
      <c r="J166" s="1209"/>
      <c r="K166" s="1209"/>
      <c r="L166" s="1209"/>
      <c r="M166" s="1209"/>
      <c r="N166" s="1209"/>
      <c r="O166" s="1209"/>
      <c r="P166" s="1209"/>
      <c r="Q166" s="1209"/>
      <c r="R166" s="1209"/>
      <c r="S166" s="1209"/>
      <c r="T166" s="1209"/>
      <c r="U166" s="1209"/>
      <c r="V166" s="1209"/>
      <c r="W166" s="1209"/>
      <c r="X166" s="1209"/>
      <c r="Y166" s="1209"/>
      <c r="Z166" s="1238"/>
      <c r="AA166" s="1169"/>
      <c r="AB166" s="1169"/>
      <c r="AC166" s="1169"/>
      <c r="AD166" s="1169"/>
      <c r="AE166" s="1169"/>
      <c r="AF166" s="1169"/>
      <c r="AG166" s="1169"/>
      <c r="AH166" s="1169"/>
      <c r="AI166" s="1169"/>
      <c r="AJ166" s="1169"/>
      <c r="AK166" s="1169"/>
      <c r="AL166" s="1169"/>
      <c r="AM166" s="1169"/>
      <c r="AN166" s="1169"/>
      <c r="AO166" s="1169"/>
      <c r="AP166" s="1169"/>
      <c r="AQ166" s="1169"/>
      <c r="AR166" s="1169"/>
      <c r="AS166" s="1169"/>
      <c r="AT166" s="1169"/>
      <c r="AU166" s="1169"/>
      <c r="AV166" s="1169"/>
      <c r="AW166" s="1169"/>
      <c r="AX166" s="1169"/>
      <c r="AY166" s="1169"/>
      <c r="AZ166" s="1169"/>
      <c r="BA166" s="1169"/>
      <c r="BB166" s="1169"/>
      <c r="BC166" s="1169"/>
      <c r="BD166" s="1169"/>
      <c r="BE166" s="1169"/>
      <c r="BF166" s="1169"/>
      <c r="BG166" s="1169"/>
      <c r="BH166" s="1169"/>
      <c r="BI166" s="1169"/>
      <c r="BJ166" s="1169"/>
      <c r="BK166" s="1169"/>
      <c r="BL166" s="1169"/>
    </row>
    <row r="167" spans="1:64" ht="12.75" customHeight="1" x14ac:dyDescent="0.2">
      <c r="A167" s="1169"/>
      <c r="B167" s="1238"/>
      <c r="C167" s="1169"/>
      <c r="D167" s="1209"/>
      <c r="E167" s="1209"/>
      <c r="F167" s="1209"/>
      <c r="G167" s="1209"/>
      <c r="H167" s="1209"/>
      <c r="I167" s="1209"/>
      <c r="J167" s="1209"/>
      <c r="K167" s="1209"/>
      <c r="L167" s="1209"/>
      <c r="M167" s="1209"/>
      <c r="N167" s="1209"/>
      <c r="O167" s="1209"/>
      <c r="P167" s="1209"/>
      <c r="Q167" s="1209"/>
      <c r="R167" s="1209"/>
      <c r="S167" s="1209"/>
      <c r="T167" s="1209"/>
      <c r="U167" s="1209"/>
      <c r="V167" s="1209"/>
      <c r="W167" s="1209"/>
      <c r="X167" s="1209"/>
      <c r="Y167" s="1209"/>
      <c r="Z167" s="1238"/>
      <c r="AA167" s="1169"/>
      <c r="AB167" s="1169"/>
      <c r="AC167" s="1169"/>
      <c r="AD167" s="1169"/>
      <c r="AE167" s="1169"/>
      <c r="AF167" s="1169"/>
      <c r="AG167" s="1169"/>
      <c r="AH167" s="1169"/>
      <c r="AI167" s="1169"/>
      <c r="AJ167" s="1169"/>
      <c r="AK167" s="1169"/>
      <c r="AL167" s="1169"/>
      <c r="AM167" s="1169"/>
      <c r="AN167" s="1169"/>
      <c r="AO167" s="1169"/>
      <c r="AP167" s="1169"/>
      <c r="AQ167" s="1169"/>
      <c r="AR167" s="1169"/>
      <c r="AS167" s="1169"/>
      <c r="AT167" s="1169"/>
      <c r="AU167" s="1169"/>
      <c r="AV167" s="1169"/>
      <c r="AW167" s="1169"/>
      <c r="AX167" s="1169"/>
      <c r="AY167" s="1169"/>
      <c r="AZ167" s="1169"/>
      <c r="BA167" s="1169"/>
      <c r="BB167" s="1169"/>
      <c r="BC167" s="1169"/>
      <c r="BD167" s="1169"/>
      <c r="BE167" s="1169"/>
      <c r="BF167" s="1169"/>
      <c r="BG167" s="1169"/>
      <c r="BH167" s="1169"/>
      <c r="BI167" s="1169"/>
      <c r="BJ167" s="1169"/>
      <c r="BK167" s="1169"/>
      <c r="BL167" s="1169"/>
    </row>
    <row r="168" spans="1:64" x14ac:dyDescent="0.2">
      <c r="A168" s="1169"/>
      <c r="B168" s="1238"/>
      <c r="C168" s="1169"/>
      <c r="D168" s="1209"/>
      <c r="E168" s="1209"/>
      <c r="F168" s="1209"/>
      <c r="G168" s="1209"/>
      <c r="H168" s="1209"/>
      <c r="I168" s="1209"/>
      <c r="J168" s="1209"/>
      <c r="K168" s="1209"/>
      <c r="L168" s="1209"/>
      <c r="M168" s="1209"/>
      <c r="N168" s="1209"/>
      <c r="O168" s="1209"/>
      <c r="P168" s="1209"/>
      <c r="Q168" s="1209"/>
      <c r="R168" s="1209"/>
      <c r="S168" s="1209"/>
      <c r="T168" s="1209"/>
      <c r="U168" s="1209"/>
      <c r="V168" s="1209"/>
      <c r="W168" s="1209"/>
      <c r="X168" s="1209"/>
      <c r="Y168" s="1209"/>
      <c r="Z168" s="1238"/>
      <c r="AA168" s="1169"/>
      <c r="AB168" s="1169"/>
      <c r="AC168" s="1169"/>
      <c r="AD168" s="1169"/>
      <c r="AE168" s="1169"/>
      <c r="AF168" s="1169"/>
      <c r="AG168" s="1169"/>
      <c r="AH168" s="1169"/>
      <c r="AI168" s="1169"/>
      <c r="AJ168" s="1169"/>
      <c r="AK168" s="1169"/>
      <c r="AL168" s="1169"/>
      <c r="AM168" s="1169"/>
      <c r="AN168" s="1169"/>
      <c r="AO168" s="1169"/>
      <c r="AP168" s="1169"/>
      <c r="AQ168" s="1169"/>
      <c r="AR168" s="1169"/>
      <c r="AS168" s="1169"/>
      <c r="AT168" s="1169"/>
      <c r="AU168" s="1169"/>
      <c r="AV168" s="1169"/>
      <c r="AW168" s="1169"/>
      <c r="AX168" s="1169"/>
      <c r="AY168" s="1169"/>
      <c r="AZ168" s="1169"/>
      <c r="BA168" s="1169"/>
      <c r="BB168" s="1169"/>
      <c r="BC168" s="1169"/>
      <c r="BD168" s="1169"/>
      <c r="BE168" s="1169"/>
      <c r="BF168" s="1169"/>
      <c r="BG168" s="1169"/>
      <c r="BH168" s="1169"/>
      <c r="BI168" s="1169"/>
      <c r="BJ168" s="1169"/>
      <c r="BK168" s="1169"/>
      <c r="BL168" s="1169"/>
    </row>
    <row r="169" spans="1:64" x14ac:dyDescent="0.2">
      <c r="A169" s="1169"/>
      <c r="B169" s="1238"/>
      <c r="C169" s="1169"/>
      <c r="D169" s="1209"/>
      <c r="E169" s="1209"/>
      <c r="F169" s="1209"/>
      <c r="G169" s="1209"/>
      <c r="H169" s="1209"/>
      <c r="I169" s="1209"/>
      <c r="J169" s="1209"/>
      <c r="K169" s="1209"/>
      <c r="L169" s="1209"/>
      <c r="M169" s="1209"/>
      <c r="N169" s="1209"/>
      <c r="O169" s="1209"/>
      <c r="P169" s="1209"/>
      <c r="Q169" s="1209"/>
      <c r="R169" s="1209"/>
      <c r="S169" s="1209"/>
      <c r="T169" s="1209"/>
      <c r="U169" s="1209"/>
      <c r="V169" s="1209"/>
      <c r="W169" s="1209"/>
      <c r="X169" s="1209"/>
      <c r="Y169" s="1209"/>
      <c r="Z169" s="1238"/>
      <c r="AA169" s="1169"/>
      <c r="AB169" s="1169"/>
      <c r="AC169" s="1169"/>
      <c r="AD169" s="1169"/>
      <c r="AE169" s="1169"/>
      <c r="AF169" s="1169"/>
      <c r="AG169" s="1169"/>
      <c r="AH169" s="1169"/>
      <c r="AI169" s="1169"/>
      <c r="AJ169" s="1169"/>
      <c r="AK169" s="1169"/>
      <c r="AL169" s="1169"/>
      <c r="AM169" s="1169"/>
      <c r="AN169" s="1169"/>
      <c r="AO169" s="1169"/>
      <c r="AP169" s="1169"/>
      <c r="AQ169" s="1169"/>
      <c r="AR169" s="1169"/>
      <c r="AS169" s="1169"/>
      <c r="AT169" s="1169"/>
      <c r="AU169" s="1169"/>
      <c r="AV169" s="1169"/>
      <c r="AW169" s="1169"/>
      <c r="AX169" s="1169"/>
      <c r="AY169" s="1169"/>
      <c r="AZ169" s="1169"/>
      <c r="BA169" s="1169"/>
      <c r="BB169" s="1169"/>
      <c r="BC169" s="1169"/>
      <c r="BD169" s="1169"/>
      <c r="BE169" s="1169"/>
      <c r="BF169" s="1169"/>
      <c r="BG169" s="1169"/>
      <c r="BH169" s="1169"/>
      <c r="BI169" s="1169"/>
      <c r="BJ169" s="1169"/>
      <c r="BK169" s="1169"/>
      <c r="BL169" s="1169"/>
    </row>
    <row r="170" spans="1:64" x14ac:dyDescent="0.2">
      <c r="A170" s="1169"/>
      <c r="B170" s="1238"/>
      <c r="C170" s="1169"/>
      <c r="D170" s="1209"/>
      <c r="E170" s="1209"/>
      <c r="F170" s="1209"/>
      <c r="G170" s="1209"/>
      <c r="H170" s="1209"/>
      <c r="I170" s="1209"/>
      <c r="J170" s="1209"/>
      <c r="K170" s="1209"/>
      <c r="L170" s="1209"/>
      <c r="M170" s="1209"/>
      <c r="N170" s="1209"/>
      <c r="O170" s="1209"/>
      <c r="P170" s="1209"/>
      <c r="Q170" s="1209"/>
      <c r="R170" s="1209"/>
      <c r="S170" s="1209"/>
      <c r="T170" s="1209"/>
      <c r="U170" s="1209"/>
      <c r="V170" s="1209"/>
      <c r="W170" s="1209"/>
      <c r="X170" s="1209"/>
      <c r="Y170" s="1209"/>
      <c r="Z170" s="1238"/>
      <c r="AA170" s="1169"/>
      <c r="AB170" s="1169"/>
      <c r="AC170" s="1169"/>
      <c r="AD170" s="1169"/>
      <c r="AE170" s="1169"/>
      <c r="AF170" s="1169"/>
      <c r="AG170" s="1169"/>
      <c r="AH170" s="1169"/>
      <c r="AI170" s="1169"/>
      <c r="AJ170" s="1169"/>
      <c r="AK170" s="1169"/>
      <c r="AL170" s="1169"/>
      <c r="AM170" s="1169"/>
      <c r="AN170" s="1169"/>
      <c r="AO170" s="1169"/>
      <c r="AP170" s="1169"/>
      <c r="AQ170" s="1169"/>
      <c r="AR170" s="1169"/>
      <c r="AS170" s="1169"/>
      <c r="AT170" s="1169"/>
      <c r="AU170" s="1169"/>
      <c r="AV170" s="1169"/>
      <c r="AW170" s="1169"/>
      <c r="AX170" s="1169"/>
      <c r="AY170" s="1169"/>
      <c r="AZ170" s="1169"/>
      <c r="BA170" s="1169"/>
      <c r="BB170" s="1169"/>
      <c r="BC170" s="1169"/>
      <c r="BD170" s="1169"/>
      <c r="BE170" s="1169"/>
      <c r="BF170" s="1169"/>
      <c r="BG170" s="1169"/>
      <c r="BH170" s="1169"/>
      <c r="BI170" s="1169"/>
      <c r="BJ170" s="1169"/>
      <c r="BK170" s="1169"/>
      <c r="BL170" s="1169"/>
    </row>
    <row r="171" spans="1:64" x14ac:dyDescent="0.2">
      <c r="A171" s="1169"/>
      <c r="B171" s="1238"/>
      <c r="C171" s="1169"/>
      <c r="D171" s="1209"/>
      <c r="E171" s="1209"/>
      <c r="F171" s="1209"/>
      <c r="G171" s="1209"/>
      <c r="H171" s="1209"/>
      <c r="I171" s="1209"/>
      <c r="J171" s="1209"/>
      <c r="K171" s="1209"/>
      <c r="L171" s="1209"/>
      <c r="M171" s="1209"/>
      <c r="N171" s="1209"/>
      <c r="O171" s="1209"/>
      <c r="P171" s="1209"/>
      <c r="Q171" s="1209"/>
      <c r="R171" s="1209"/>
      <c r="S171" s="1209"/>
      <c r="T171" s="1209"/>
      <c r="U171" s="1209"/>
      <c r="V171" s="1209"/>
      <c r="W171" s="1209"/>
      <c r="X171" s="1209"/>
      <c r="Y171" s="1209"/>
      <c r="Z171" s="1238"/>
      <c r="AA171" s="1169"/>
      <c r="AB171" s="1169"/>
      <c r="AC171" s="1169"/>
      <c r="AD171" s="1169"/>
      <c r="AE171" s="1169"/>
      <c r="AF171" s="1169"/>
      <c r="AG171" s="1169"/>
      <c r="AH171" s="1169"/>
      <c r="AI171" s="1169"/>
      <c r="AJ171" s="1169"/>
      <c r="AK171" s="1169"/>
      <c r="AL171" s="1169"/>
      <c r="AM171" s="1169"/>
      <c r="AN171" s="1169"/>
      <c r="AO171" s="1169"/>
      <c r="AP171" s="1169"/>
      <c r="AQ171" s="1169"/>
      <c r="AR171" s="1169"/>
      <c r="AS171" s="1169"/>
      <c r="AT171" s="1169"/>
      <c r="AU171" s="1169"/>
      <c r="AV171" s="1169"/>
      <c r="AW171" s="1169"/>
      <c r="AX171" s="1169"/>
      <c r="AY171" s="1169"/>
      <c r="AZ171" s="1169"/>
      <c r="BA171" s="1169"/>
      <c r="BB171" s="1169"/>
      <c r="BC171" s="1169"/>
      <c r="BD171" s="1169"/>
      <c r="BE171" s="1169"/>
      <c r="BF171" s="1169"/>
      <c r="BG171" s="1169"/>
      <c r="BH171" s="1169"/>
      <c r="BI171" s="1169"/>
      <c r="BJ171" s="1169"/>
      <c r="BK171" s="1169"/>
      <c r="BL171" s="1169"/>
    </row>
    <row r="172" spans="1:64" x14ac:dyDescent="0.2">
      <c r="A172" s="1169"/>
      <c r="B172" s="1238"/>
      <c r="C172" s="1169"/>
      <c r="D172" s="1209"/>
      <c r="E172" s="1209"/>
      <c r="F172" s="1209"/>
      <c r="G172" s="1209"/>
      <c r="H172" s="1209"/>
      <c r="I172" s="1209"/>
      <c r="J172" s="1209"/>
      <c r="K172" s="1209"/>
      <c r="L172" s="1209"/>
      <c r="M172" s="1209"/>
      <c r="N172" s="1209"/>
      <c r="O172" s="1209"/>
      <c r="P172" s="1209"/>
      <c r="Q172" s="1209"/>
      <c r="R172" s="1209"/>
      <c r="S172" s="1209"/>
      <c r="T172" s="1209"/>
      <c r="U172" s="1209"/>
      <c r="V172" s="1209"/>
      <c r="W172" s="1209"/>
      <c r="X172" s="1209"/>
      <c r="Y172" s="1209"/>
      <c r="Z172" s="1238"/>
      <c r="AA172" s="1169"/>
      <c r="AB172" s="1169"/>
      <c r="AC172" s="1169"/>
      <c r="AD172" s="1169"/>
      <c r="AE172" s="1169"/>
      <c r="AF172" s="1169"/>
      <c r="AG172" s="1169"/>
      <c r="AH172" s="1169"/>
      <c r="AI172" s="1169"/>
      <c r="AJ172" s="1169"/>
      <c r="AK172" s="1169"/>
      <c r="AL172" s="1169"/>
      <c r="AM172" s="1169"/>
      <c r="AN172" s="1169"/>
      <c r="AO172" s="1169"/>
      <c r="AP172" s="1169"/>
      <c r="AQ172" s="1169"/>
      <c r="AR172" s="1169"/>
      <c r="AS172" s="1169"/>
      <c r="AT172" s="1169"/>
      <c r="AU172" s="1169"/>
      <c r="AV172" s="1169"/>
      <c r="AW172" s="1169"/>
      <c r="AX172" s="1169"/>
      <c r="AY172" s="1169"/>
      <c r="AZ172" s="1169"/>
      <c r="BA172" s="1169"/>
      <c r="BB172" s="1169"/>
      <c r="BC172" s="1169"/>
      <c r="BD172" s="1169"/>
      <c r="BE172" s="1169"/>
      <c r="BF172" s="1169"/>
      <c r="BG172" s="1169"/>
      <c r="BH172" s="1169"/>
      <c r="BI172" s="1169"/>
      <c r="BJ172" s="1169"/>
      <c r="BK172" s="1169"/>
      <c r="BL172" s="1169"/>
    </row>
    <row r="173" spans="1:64" x14ac:dyDescent="0.2">
      <c r="A173" s="1169"/>
      <c r="B173" s="1238"/>
      <c r="C173" s="1169"/>
      <c r="D173" s="1209"/>
      <c r="E173" s="1209"/>
      <c r="F173" s="1209"/>
      <c r="G173" s="1209"/>
      <c r="H173" s="1209"/>
      <c r="I173" s="1209"/>
      <c r="J173" s="1209"/>
      <c r="K173" s="1209"/>
      <c r="L173" s="1209"/>
      <c r="M173" s="1209"/>
      <c r="N173" s="1209"/>
      <c r="O173" s="1209"/>
      <c r="P173" s="1209"/>
      <c r="Q173" s="1209"/>
      <c r="R173" s="1209"/>
      <c r="S173" s="1209"/>
      <c r="T173" s="1209"/>
      <c r="U173" s="1209"/>
      <c r="V173" s="1209"/>
      <c r="W173" s="1209"/>
      <c r="X173" s="1209"/>
      <c r="Y173" s="1209"/>
      <c r="Z173" s="1238"/>
      <c r="AA173" s="1169"/>
      <c r="AB173" s="1169"/>
      <c r="AC173" s="1169"/>
      <c r="AD173" s="1169"/>
      <c r="AE173" s="1169"/>
      <c r="AF173" s="1169"/>
      <c r="AG173" s="1169"/>
      <c r="AH173" s="1169"/>
      <c r="AI173" s="1169"/>
      <c r="AJ173" s="1169"/>
      <c r="AK173" s="1169"/>
      <c r="AL173" s="1169"/>
      <c r="AM173" s="1169"/>
      <c r="AN173" s="1169"/>
      <c r="AO173" s="1169"/>
      <c r="AP173" s="1169"/>
      <c r="AQ173" s="1169"/>
      <c r="AR173" s="1169"/>
      <c r="AS173" s="1169"/>
      <c r="AT173" s="1169"/>
      <c r="AU173" s="1169"/>
      <c r="AV173" s="1169"/>
      <c r="AW173" s="1169"/>
      <c r="AX173" s="1169"/>
      <c r="AY173" s="1169"/>
      <c r="AZ173" s="1169"/>
      <c r="BA173" s="1169"/>
      <c r="BB173" s="1169"/>
      <c r="BC173" s="1169"/>
      <c r="BD173" s="1169"/>
      <c r="BE173" s="1169"/>
      <c r="BF173" s="1169"/>
      <c r="BG173" s="1169"/>
      <c r="BH173" s="1169"/>
      <c r="BI173" s="1169"/>
      <c r="BJ173" s="1169"/>
      <c r="BK173" s="1169"/>
      <c r="BL173" s="1169"/>
    </row>
    <row r="174" spans="1:64" x14ac:dyDescent="0.2">
      <c r="A174" s="1169"/>
      <c r="B174" s="1238"/>
      <c r="C174" s="1169"/>
      <c r="D174" s="1209"/>
      <c r="E174" s="1209"/>
      <c r="F174" s="1209"/>
      <c r="G174" s="1209"/>
      <c r="H174" s="1209"/>
      <c r="I174" s="1209"/>
      <c r="J174" s="1209"/>
      <c r="K174" s="1209"/>
      <c r="L174" s="1209"/>
      <c r="M174" s="1209"/>
      <c r="N174" s="1209"/>
      <c r="O174" s="1209"/>
      <c r="P174" s="1209"/>
      <c r="Q174" s="1209"/>
      <c r="R174" s="1209"/>
      <c r="S174" s="1209"/>
      <c r="T174" s="1209"/>
      <c r="U174" s="1209"/>
      <c r="V174" s="1209"/>
      <c r="W174" s="1209"/>
      <c r="X174" s="1209"/>
      <c r="Y174" s="1209"/>
      <c r="Z174" s="1238"/>
      <c r="AA174" s="1169"/>
      <c r="AB174" s="1169"/>
      <c r="AC174" s="1169"/>
      <c r="AD174" s="1169"/>
      <c r="AE174" s="1169"/>
      <c r="AF174" s="1169"/>
      <c r="AG174" s="1169"/>
      <c r="AH174" s="1169"/>
      <c r="AI174" s="1169"/>
      <c r="AJ174" s="1169"/>
      <c r="AK174" s="1169"/>
      <c r="AL174" s="1169"/>
      <c r="AM174" s="1169"/>
      <c r="AN174" s="1169"/>
      <c r="AO174" s="1169"/>
      <c r="AP174" s="1169"/>
      <c r="AQ174" s="1169"/>
      <c r="AR174" s="1169"/>
      <c r="AS174" s="1169"/>
      <c r="AT174" s="1169"/>
      <c r="AU174" s="1169"/>
      <c r="AV174" s="1169"/>
      <c r="AW174" s="1169"/>
      <c r="AX174" s="1169"/>
      <c r="AY174" s="1169"/>
      <c r="AZ174" s="1169"/>
      <c r="BA174" s="1169"/>
      <c r="BB174" s="1169"/>
      <c r="BC174" s="1169"/>
      <c r="BD174" s="1169"/>
      <c r="BE174" s="1169"/>
      <c r="BF174" s="1169"/>
      <c r="BG174" s="1169"/>
      <c r="BH174" s="1169"/>
      <c r="BI174" s="1169"/>
      <c r="BJ174" s="1169"/>
      <c r="BK174" s="1169"/>
      <c r="BL174" s="1169"/>
    </row>
    <row r="175" spans="1:64" x14ac:dyDescent="0.2">
      <c r="A175" s="1169"/>
      <c r="B175" s="1238"/>
      <c r="C175" s="1169"/>
      <c r="D175" s="1209"/>
      <c r="E175" s="1209"/>
      <c r="F175" s="1209"/>
      <c r="G175" s="1209"/>
      <c r="H175" s="1209"/>
      <c r="I175" s="1209"/>
      <c r="J175" s="1209"/>
      <c r="K175" s="1209"/>
      <c r="L175" s="1209"/>
      <c r="M175" s="1209"/>
      <c r="N175" s="1209"/>
      <c r="O175" s="1209"/>
      <c r="P175" s="1209"/>
      <c r="Q175" s="1209"/>
      <c r="R175" s="1209"/>
      <c r="S175" s="1209"/>
      <c r="T175" s="1209"/>
      <c r="U175" s="1209"/>
      <c r="V175" s="1209"/>
      <c r="W175" s="1209"/>
      <c r="X175" s="1209"/>
      <c r="Y175" s="1209"/>
      <c r="Z175" s="1238"/>
      <c r="AA175" s="1169"/>
      <c r="AB175" s="1169"/>
      <c r="AC175" s="1169"/>
      <c r="AD175" s="1169"/>
      <c r="AE175" s="1169"/>
      <c r="AF175" s="1169"/>
      <c r="AG175" s="1169"/>
      <c r="AH175" s="1169"/>
      <c r="AI175" s="1169"/>
      <c r="AJ175" s="1169"/>
      <c r="AK175" s="1169"/>
      <c r="AL175" s="1169"/>
      <c r="AM175" s="1169"/>
      <c r="AN175" s="1169"/>
      <c r="AO175" s="1169"/>
      <c r="AP175" s="1169"/>
      <c r="AQ175" s="1169"/>
      <c r="AR175" s="1169"/>
      <c r="AS175" s="1169"/>
      <c r="AT175" s="1169"/>
      <c r="AU175" s="1169"/>
      <c r="AV175" s="1169"/>
      <c r="AW175" s="1169"/>
      <c r="AX175" s="1169"/>
      <c r="AY175" s="1169"/>
      <c r="AZ175" s="1169"/>
      <c r="BA175" s="1169"/>
      <c r="BB175" s="1169"/>
      <c r="BC175" s="1169"/>
      <c r="BD175" s="1169"/>
      <c r="BE175" s="1169"/>
      <c r="BF175" s="1169"/>
      <c r="BG175" s="1169"/>
      <c r="BH175" s="1169"/>
      <c r="BI175" s="1169"/>
      <c r="BJ175" s="1169"/>
      <c r="BK175" s="1169"/>
      <c r="BL175" s="1169"/>
    </row>
    <row r="176" spans="1:64" x14ac:dyDescent="0.2">
      <c r="A176" s="1169"/>
      <c r="B176" s="1238"/>
      <c r="C176" s="1169"/>
      <c r="D176" s="1209"/>
      <c r="E176" s="1209"/>
      <c r="F176" s="1209"/>
      <c r="G176" s="1209"/>
      <c r="H176" s="1209"/>
      <c r="I176" s="1209"/>
      <c r="J176" s="1209"/>
      <c r="K176" s="1209"/>
      <c r="L176" s="1209"/>
      <c r="M176" s="1209"/>
      <c r="N176" s="1209"/>
      <c r="O176" s="1209"/>
      <c r="P176" s="1209"/>
      <c r="Q176" s="1209"/>
      <c r="R176" s="1209"/>
      <c r="S176" s="1209"/>
      <c r="T176" s="1209"/>
      <c r="U176" s="1209"/>
      <c r="V176" s="1209"/>
      <c r="W176" s="1209"/>
      <c r="X176" s="1209"/>
      <c r="Y176" s="1209"/>
      <c r="Z176" s="1238"/>
      <c r="AA176" s="1169"/>
      <c r="AB176" s="1169"/>
      <c r="AC176" s="1169"/>
      <c r="AD176" s="1169"/>
      <c r="AE176" s="1169"/>
      <c r="AF176" s="1169"/>
      <c r="AG176" s="1169"/>
      <c r="AH176" s="1169"/>
      <c r="AI176" s="1169"/>
      <c r="AJ176" s="1169"/>
      <c r="AK176" s="1169"/>
      <c r="AL176" s="1169"/>
      <c r="AM176" s="1169"/>
      <c r="AN176" s="1169"/>
      <c r="AO176" s="1169"/>
      <c r="AP176" s="1169"/>
      <c r="AQ176" s="1169"/>
      <c r="AR176" s="1169"/>
      <c r="AS176" s="1169"/>
      <c r="AT176" s="1169"/>
      <c r="AU176" s="1169"/>
      <c r="AV176" s="1169"/>
      <c r="AW176" s="1169"/>
      <c r="AX176" s="1169"/>
      <c r="AY176" s="1169"/>
      <c r="AZ176" s="1169"/>
      <c r="BA176" s="1169"/>
      <c r="BB176" s="1169"/>
      <c r="BC176" s="1169"/>
      <c r="BD176" s="1169"/>
      <c r="BE176" s="1169"/>
      <c r="BF176" s="1169"/>
      <c r="BG176" s="1169"/>
      <c r="BH176" s="1169"/>
      <c r="BI176" s="1169"/>
      <c r="BJ176" s="1169"/>
      <c r="BK176" s="1169"/>
      <c r="BL176" s="1169"/>
    </row>
    <row r="177" spans="1:64" x14ac:dyDescent="0.2">
      <c r="A177" s="1169"/>
      <c r="B177" s="1238"/>
      <c r="C177" s="1169"/>
      <c r="D177" s="1209"/>
      <c r="E177" s="1209"/>
      <c r="F177" s="1209"/>
      <c r="G177" s="1209"/>
      <c r="H177" s="1209"/>
      <c r="I177" s="1209"/>
      <c r="J177" s="1209"/>
      <c r="K177" s="1209"/>
      <c r="L177" s="1209"/>
      <c r="M177" s="1209"/>
      <c r="N177" s="1209"/>
      <c r="O177" s="1209"/>
      <c r="P177" s="1209"/>
      <c r="Q177" s="1209"/>
      <c r="R177" s="1209"/>
      <c r="S177" s="1209"/>
      <c r="T177" s="1209"/>
      <c r="U177" s="1209"/>
      <c r="V177" s="1209"/>
      <c r="W177" s="1209"/>
      <c r="X177" s="1209"/>
      <c r="Y177" s="1209"/>
      <c r="Z177" s="1238"/>
      <c r="AA177" s="1169"/>
      <c r="AB177" s="1169"/>
      <c r="AC177" s="1169"/>
      <c r="AD177" s="1169"/>
      <c r="AE177" s="1169"/>
      <c r="AF177" s="1169"/>
      <c r="AG177" s="1169"/>
      <c r="AH177" s="1169"/>
      <c r="AI177" s="1169"/>
      <c r="AJ177" s="1169"/>
      <c r="AK177" s="1169"/>
      <c r="AL177" s="1169"/>
      <c r="AM177" s="1169"/>
      <c r="AN177" s="1169"/>
      <c r="AO177" s="1169"/>
      <c r="AP177" s="1169"/>
      <c r="AQ177" s="1169"/>
      <c r="AR177" s="1169"/>
      <c r="AS177" s="1169"/>
      <c r="AT177" s="1169"/>
      <c r="AU177" s="1169"/>
      <c r="AV177" s="1169"/>
      <c r="AW177" s="1169"/>
      <c r="AX177" s="1169"/>
      <c r="AY177" s="1169"/>
      <c r="AZ177" s="1169"/>
      <c r="BA177" s="1169"/>
      <c r="BB177" s="1169"/>
      <c r="BC177" s="1169"/>
      <c r="BD177" s="1169"/>
      <c r="BE177" s="1169"/>
      <c r="BF177" s="1169"/>
      <c r="BG177" s="1169"/>
      <c r="BH177" s="1169"/>
      <c r="BI177" s="1169"/>
      <c r="BJ177" s="1169"/>
      <c r="BK177" s="1169"/>
      <c r="BL177" s="1169"/>
    </row>
    <row r="178" spans="1:64" x14ac:dyDescent="0.2">
      <c r="A178" s="1169"/>
      <c r="B178" s="1238"/>
      <c r="C178" s="1169"/>
      <c r="D178" s="1209"/>
      <c r="E178" s="1209"/>
      <c r="F178" s="1209"/>
      <c r="G178" s="1209"/>
      <c r="H178" s="1209"/>
      <c r="I178" s="1209"/>
      <c r="J178" s="1209"/>
      <c r="K178" s="1209"/>
      <c r="L178" s="1209"/>
      <c r="M178" s="1209"/>
      <c r="N178" s="1209"/>
      <c r="O178" s="1209"/>
      <c r="P178" s="1209"/>
      <c r="Q178" s="1209"/>
      <c r="R178" s="1209"/>
      <c r="S178" s="1209"/>
      <c r="T178" s="1209"/>
      <c r="U178" s="1209"/>
      <c r="V178" s="1209"/>
      <c r="W178" s="1209"/>
      <c r="X178" s="1209"/>
      <c r="Y178" s="1209"/>
      <c r="Z178" s="1238"/>
      <c r="AA178" s="1169"/>
      <c r="AB178" s="1169"/>
      <c r="AC178" s="1169"/>
      <c r="AD178" s="1169"/>
      <c r="AE178" s="1169"/>
      <c r="AF178" s="1169"/>
      <c r="AG178" s="1169"/>
      <c r="AH178" s="1169"/>
      <c r="AI178" s="1169"/>
      <c r="AJ178" s="1169"/>
      <c r="AK178" s="1169"/>
      <c r="AL178" s="1169"/>
      <c r="AM178" s="1169"/>
      <c r="AN178" s="1169"/>
      <c r="AO178" s="1169"/>
      <c r="AP178" s="1169"/>
      <c r="AQ178" s="1169"/>
      <c r="AR178" s="1169"/>
      <c r="AS178" s="1169"/>
      <c r="AT178" s="1169"/>
      <c r="AU178" s="1169"/>
      <c r="AV178" s="1169"/>
      <c r="AW178" s="1169"/>
      <c r="AX178" s="1169"/>
      <c r="AY178" s="1169"/>
      <c r="AZ178" s="1169"/>
      <c r="BA178" s="1169"/>
      <c r="BB178" s="1169"/>
      <c r="BC178" s="1169"/>
      <c r="BD178" s="1169"/>
      <c r="BE178" s="1169"/>
      <c r="BF178" s="1169"/>
      <c r="BG178" s="1169"/>
      <c r="BH178" s="1169"/>
      <c r="BI178" s="1169"/>
      <c r="BJ178" s="1169"/>
      <c r="BK178" s="1169"/>
      <c r="BL178" s="1169"/>
    </row>
    <row r="179" spans="1:64" x14ac:dyDescent="0.2">
      <c r="A179" s="1169"/>
      <c r="B179" s="1238"/>
      <c r="C179" s="1169"/>
      <c r="D179" s="1209"/>
      <c r="E179" s="1209"/>
      <c r="F179" s="1209"/>
      <c r="G179" s="1209"/>
      <c r="H179" s="1209"/>
      <c r="I179" s="1209"/>
      <c r="J179" s="1209"/>
      <c r="K179" s="1209"/>
      <c r="L179" s="1209"/>
      <c r="M179" s="1209"/>
      <c r="N179" s="1209"/>
      <c r="O179" s="1209"/>
      <c r="P179" s="1209"/>
      <c r="Q179" s="1209"/>
      <c r="R179" s="1209"/>
      <c r="S179" s="1209"/>
      <c r="T179" s="1209"/>
      <c r="U179" s="1209"/>
      <c r="V179" s="1209"/>
      <c r="W179" s="1209"/>
      <c r="X179" s="1209"/>
      <c r="Y179" s="1209"/>
      <c r="Z179" s="1238"/>
      <c r="AA179" s="1169"/>
      <c r="AB179" s="1169"/>
      <c r="AC179" s="1169"/>
      <c r="AD179" s="1169"/>
      <c r="AE179" s="1169"/>
      <c r="AF179" s="1169"/>
      <c r="AG179" s="1169"/>
      <c r="AH179" s="1169"/>
      <c r="AI179" s="1169"/>
      <c r="AJ179" s="1169"/>
      <c r="AK179" s="1169"/>
      <c r="AL179" s="1169"/>
      <c r="AM179" s="1169"/>
      <c r="AN179" s="1169"/>
      <c r="AO179" s="1169"/>
      <c r="AP179" s="1169"/>
      <c r="AQ179" s="1169"/>
      <c r="AR179" s="1169"/>
      <c r="AS179" s="1169"/>
      <c r="AT179" s="1169"/>
      <c r="AU179" s="1169"/>
      <c r="AV179" s="1169"/>
      <c r="AW179" s="1169"/>
      <c r="AX179" s="1169"/>
      <c r="AY179" s="1169"/>
      <c r="AZ179" s="1169"/>
      <c r="BA179" s="1169"/>
      <c r="BB179" s="1169"/>
      <c r="BC179" s="1169"/>
      <c r="BD179" s="1169"/>
      <c r="BE179" s="1169"/>
      <c r="BF179" s="1169"/>
      <c r="BG179" s="1169"/>
      <c r="BH179" s="1169"/>
      <c r="BI179" s="1169"/>
      <c r="BJ179" s="1169"/>
      <c r="BK179" s="1169"/>
      <c r="BL179" s="1169"/>
    </row>
    <row r="180" spans="1:64" x14ac:dyDescent="0.2">
      <c r="A180" s="1169"/>
      <c r="B180" s="1238"/>
      <c r="C180" s="1169"/>
      <c r="D180" s="1209"/>
      <c r="E180" s="1209"/>
      <c r="F180" s="1209"/>
      <c r="G180" s="1209"/>
      <c r="H180" s="1209"/>
      <c r="I180" s="1209"/>
      <c r="J180" s="1209"/>
      <c r="K180" s="1209"/>
      <c r="L180" s="1209"/>
      <c r="M180" s="1209"/>
      <c r="N180" s="1209"/>
      <c r="O180" s="1209"/>
      <c r="P180" s="1209"/>
      <c r="Q180" s="1209"/>
      <c r="R180" s="1209"/>
      <c r="S180" s="1209"/>
      <c r="T180" s="1209"/>
      <c r="U180" s="1209"/>
      <c r="V180" s="1209"/>
      <c r="W180" s="1209"/>
      <c r="X180" s="1209"/>
      <c r="Y180" s="1209"/>
      <c r="Z180" s="1238"/>
      <c r="AA180" s="1169"/>
      <c r="AB180" s="1169"/>
      <c r="AC180" s="1169"/>
      <c r="AD180" s="1169"/>
      <c r="AE180" s="1169"/>
      <c r="AF180" s="1169"/>
      <c r="AG180" s="1169"/>
      <c r="AH180" s="1169"/>
      <c r="AI180" s="1169"/>
      <c r="AJ180" s="1169"/>
      <c r="AK180" s="1169"/>
      <c r="AL180" s="1169"/>
      <c r="AM180" s="1169"/>
      <c r="AN180" s="1169"/>
      <c r="AO180" s="1169"/>
      <c r="AP180" s="1169"/>
      <c r="AQ180" s="1169"/>
      <c r="AR180" s="1169"/>
      <c r="AS180" s="1169"/>
      <c r="AT180" s="1169"/>
      <c r="AU180" s="1169"/>
      <c r="AV180" s="1169"/>
      <c r="AW180" s="1169"/>
      <c r="AX180" s="1169"/>
      <c r="AY180" s="1169"/>
      <c r="AZ180" s="1169"/>
      <c r="BA180" s="1169"/>
      <c r="BB180" s="1169"/>
      <c r="BC180" s="1169"/>
      <c r="BD180" s="1169"/>
      <c r="BE180" s="1169"/>
      <c r="BF180" s="1169"/>
      <c r="BG180" s="1169"/>
      <c r="BH180" s="1169"/>
      <c r="BI180" s="1169"/>
      <c r="BJ180" s="1169"/>
      <c r="BK180" s="1169"/>
      <c r="BL180" s="1169"/>
    </row>
    <row r="181" spans="1:64" x14ac:dyDescent="0.2">
      <c r="A181" s="1169"/>
      <c r="B181" s="1238"/>
      <c r="C181" s="1169"/>
      <c r="D181" s="1209"/>
      <c r="E181" s="1209"/>
      <c r="F181" s="1209"/>
      <c r="G181" s="1209"/>
      <c r="H181" s="1209"/>
      <c r="I181" s="1209"/>
      <c r="J181" s="1209"/>
      <c r="K181" s="1209"/>
      <c r="L181" s="1209"/>
      <c r="M181" s="1209"/>
      <c r="N181" s="1209"/>
      <c r="O181" s="1209"/>
      <c r="P181" s="1209"/>
      <c r="Q181" s="1209"/>
      <c r="R181" s="1209"/>
      <c r="S181" s="1209"/>
      <c r="T181" s="1209"/>
      <c r="U181" s="1209"/>
      <c r="V181" s="1209"/>
      <c r="W181" s="1209"/>
      <c r="X181" s="1209"/>
      <c r="Y181" s="1209"/>
      <c r="Z181" s="1238"/>
      <c r="AA181" s="1169"/>
      <c r="AB181" s="1169"/>
      <c r="AC181" s="1169"/>
      <c r="AD181" s="1169"/>
      <c r="AE181" s="1169"/>
      <c r="AF181" s="1169"/>
      <c r="AG181" s="1169"/>
      <c r="AH181" s="1169"/>
      <c r="AI181" s="1169"/>
      <c r="AJ181" s="1169"/>
      <c r="AK181" s="1169"/>
      <c r="AL181" s="1169"/>
      <c r="AM181" s="1169"/>
      <c r="AN181" s="1169"/>
      <c r="AO181" s="1169"/>
      <c r="AP181" s="1169"/>
      <c r="AQ181" s="1169"/>
      <c r="AR181" s="1169"/>
      <c r="AS181" s="1169"/>
      <c r="AT181" s="1169"/>
      <c r="AU181" s="1169"/>
      <c r="AV181" s="1169"/>
      <c r="AW181" s="1169"/>
      <c r="AX181" s="1169"/>
      <c r="AY181" s="1169"/>
      <c r="AZ181" s="1169"/>
      <c r="BA181" s="1169"/>
      <c r="BB181" s="1169"/>
      <c r="BC181" s="1169"/>
      <c r="BD181" s="1169"/>
      <c r="BE181" s="1169"/>
      <c r="BF181" s="1169"/>
      <c r="BG181" s="1169"/>
      <c r="BH181" s="1169"/>
      <c r="BI181" s="1169"/>
      <c r="BJ181" s="1169"/>
      <c r="BK181" s="1169"/>
      <c r="BL181" s="1169"/>
    </row>
    <row r="182" spans="1:64" x14ac:dyDescent="0.2">
      <c r="A182" s="1169"/>
      <c r="B182" s="1238"/>
      <c r="C182" s="1169"/>
      <c r="D182" s="1209"/>
      <c r="E182" s="1209"/>
      <c r="F182" s="1209"/>
      <c r="G182" s="1209"/>
      <c r="H182" s="1209"/>
      <c r="I182" s="1209"/>
      <c r="J182" s="1209"/>
      <c r="K182" s="1209"/>
      <c r="L182" s="1209"/>
      <c r="M182" s="1209"/>
      <c r="N182" s="1209"/>
      <c r="O182" s="1209"/>
      <c r="P182" s="1209"/>
      <c r="Q182" s="1209"/>
      <c r="R182" s="1209"/>
      <c r="S182" s="1209"/>
      <c r="T182" s="1209"/>
      <c r="U182" s="1209"/>
      <c r="V182" s="1209"/>
      <c r="W182" s="1209"/>
      <c r="X182" s="1209"/>
      <c r="Y182" s="1209"/>
      <c r="Z182" s="1238"/>
      <c r="AA182" s="1169"/>
      <c r="AB182" s="1169"/>
      <c r="AC182" s="1169"/>
      <c r="AD182" s="1169"/>
      <c r="AE182" s="1169"/>
      <c r="AF182" s="1169"/>
      <c r="AG182" s="1169"/>
      <c r="AH182" s="1169"/>
      <c r="AI182" s="1169"/>
      <c r="AJ182" s="1169"/>
      <c r="AK182" s="1169"/>
      <c r="AL182" s="1169"/>
      <c r="AM182" s="1169"/>
      <c r="AN182" s="1169"/>
      <c r="AO182" s="1169"/>
      <c r="AP182" s="1169"/>
      <c r="AQ182" s="1169"/>
      <c r="AR182" s="1169"/>
      <c r="AS182" s="1169"/>
      <c r="AT182" s="1169"/>
      <c r="AU182" s="1169"/>
      <c r="AV182" s="1169"/>
      <c r="AW182" s="1169"/>
      <c r="AX182" s="1169"/>
      <c r="AY182" s="1169"/>
      <c r="AZ182" s="1169"/>
      <c r="BA182" s="1169"/>
      <c r="BB182" s="1169"/>
      <c r="BC182" s="1169"/>
      <c r="BD182" s="1169"/>
      <c r="BE182" s="1169"/>
      <c r="BF182" s="1169"/>
      <c r="BG182" s="1169"/>
      <c r="BH182" s="1169"/>
      <c r="BI182" s="1169"/>
      <c r="BJ182" s="1169"/>
      <c r="BK182" s="1169"/>
      <c r="BL182" s="1169"/>
    </row>
    <row r="183" spans="1:64" x14ac:dyDescent="0.2">
      <c r="A183" s="1169"/>
      <c r="B183" s="1238"/>
      <c r="C183" s="1169"/>
      <c r="D183" s="1209"/>
      <c r="E183" s="1209"/>
      <c r="F183" s="1209"/>
      <c r="G183" s="1209"/>
      <c r="H183" s="1209"/>
      <c r="I183" s="1209"/>
      <c r="J183" s="1209"/>
      <c r="K183" s="1209"/>
      <c r="L183" s="1209"/>
      <c r="M183" s="1209"/>
      <c r="N183" s="1209"/>
      <c r="O183" s="1209"/>
      <c r="P183" s="1209"/>
      <c r="Q183" s="1209"/>
      <c r="R183" s="1209"/>
      <c r="S183" s="1209"/>
      <c r="T183" s="1209"/>
      <c r="U183" s="1209"/>
      <c r="V183" s="1209"/>
      <c r="W183" s="1209"/>
      <c r="X183" s="1209"/>
      <c r="Y183" s="1209"/>
      <c r="Z183" s="1238"/>
      <c r="AA183" s="1169"/>
      <c r="AB183" s="1169"/>
      <c r="AC183" s="1169"/>
      <c r="AD183" s="1169"/>
      <c r="AE183" s="1169"/>
      <c r="AF183" s="1169"/>
      <c r="AG183" s="1169"/>
      <c r="AH183" s="1169"/>
      <c r="AI183" s="1169"/>
      <c r="AJ183" s="1169"/>
      <c r="AK183" s="1169"/>
      <c r="AL183" s="1169"/>
      <c r="AM183" s="1169"/>
      <c r="AN183" s="1169"/>
      <c r="AO183" s="1169"/>
      <c r="AP183" s="1169"/>
      <c r="AQ183" s="1169"/>
      <c r="AR183" s="1169"/>
      <c r="AS183" s="1169"/>
      <c r="AT183" s="1169"/>
      <c r="AU183" s="1169"/>
      <c r="AV183" s="1169"/>
      <c r="AW183" s="1169"/>
      <c r="AX183" s="1169"/>
      <c r="AY183" s="1169"/>
      <c r="AZ183" s="1169"/>
      <c r="BA183" s="1169"/>
      <c r="BB183" s="1169"/>
      <c r="BC183" s="1169"/>
      <c r="BD183" s="1169"/>
      <c r="BE183" s="1169"/>
      <c r="BF183" s="1169"/>
      <c r="BG183" s="1169"/>
      <c r="BH183" s="1169"/>
      <c r="BI183" s="1169"/>
      <c r="BJ183" s="1169"/>
      <c r="BK183" s="1169"/>
      <c r="BL183" s="1169"/>
    </row>
    <row r="184" spans="1:64" x14ac:dyDescent="0.2">
      <c r="A184" s="1169"/>
      <c r="B184" s="1238"/>
      <c r="C184" s="1169"/>
      <c r="D184" s="1209"/>
      <c r="E184" s="1209"/>
      <c r="F184" s="1209"/>
      <c r="G184" s="1209"/>
      <c r="H184" s="1209"/>
      <c r="I184" s="1209"/>
      <c r="J184" s="1209"/>
      <c r="K184" s="1209"/>
      <c r="L184" s="1209"/>
      <c r="M184" s="1209"/>
      <c r="N184" s="1209"/>
      <c r="O184" s="1209"/>
      <c r="P184" s="1209"/>
      <c r="Q184" s="1209"/>
      <c r="R184" s="1209"/>
      <c r="S184" s="1209"/>
      <c r="T184" s="1209"/>
      <c r="U184" s="1209"/>
      <c r="V184" s="1209"/>
      <c r="W184" s="1209"/>
      <c r="X184" s="1209"/>
      <c r="Y184" s="1209"/>
      <c r="Z184" s="1238"/>
      <c r="AA184" s="1169"/>
      <c r="AB184" s="1169"/>
      <c r="AC184" s="1169"/>
      <c r="AD184" s="1169"/>
      <c r="AE184" s="1169"/>
      <c r="AF184" s="1169"/>
      <c r="AG184" s="1169"/>
      <c r="AH184" s="1169"/>
      <c r="AI184" s="1169"/>
      <c r="AJ184" s="1169"/>
      <c r="AK184" s="1169"/>
      <c r="AL184" s="1169"/>
      <c r="AM184" s="1169"/>
      <c r="AN184" s="1169"/>
      <c r="AO184" s="1169"/>
      <c r="AP184" s="1169"/>
      <c r="AQ184" s="1169"/>
      <c r="AR184" s="1169"/>
      <c r="AS184" s="1169"/>
      <c r="AT184" s="1169"/>
      <c r="AU184" s="1169"/>
      <c r="AV184" s="1169"/>
      <c r="AW184" s="1169"/>
      <c r="AX184" s="1169"/>
      <c r="AY184" s="1169"/>
      <c r="AZ184" s="1169"/>
      <c r="BA184" s="1169"/>
      <c r="BB184" s="1169"/>
      <c r="BC184" s="1169"/>
      <c r="BD184" s="1169"/>
      <c r="BE184" s="1169"/>
      <c r="BF184" s="1169"/>
      <c r="BG184" s="1169"/>
      <c r="BH184" s="1169"/>
      <c r="BI184" s="1169"/>
      <c r="BJ184" s="1169"/>
      <c r="BK184" s="1169"/>
      <c r="BL184" s="1169"/>
    </row>
    <row r="185" spans="1:64" x14ac:dyDescent="0.2">
      <c r="A185" s="1169"/>
      <c r="B185" s="1238"/>
      <c r="C185" s="1169"/>
      <c r="D185" s="1209"/>
      <c r="E185" s="1209"/>
      <c r="F185" s="1209"/>
      <c r="G185" s="1209"/>
      <c r="H185" s="1209"/>
      <c r="I185" s="1209"/>
      <c r="J185" s="1209"/>
      <c r="K185" s="1209"/>
      <c r="L185" s="1209"/>
      <c r="M185" s="1209"/>
      <c r="N185" s="1209"/>
      <c r="O185" s="1209"/>
      <c r="P185" s="1209"/>
      <c r="Q185" s="1209"/>
      <c r="R185" s="1209"/>
      <c r="S185" s="1209"/>
      <c r="T185" s="1209"/>
      <c r="U185" s="1209"/>
      <c r="V185" s="1209"/>
      <c r="W185" s="1209"/>
      <c r="X185" s="1209"/>
      <c r="Y185" s="1209"/>
      <c r="Z185" s="1238"/>
      <c r="AA185" s="1169"/>
      <c r="AB185" s="1169"/>
      <c r="AC185" s="1169"/>
      <c r="AD185" s="1169"/>
      <c r="AE185" s="1169"/>
      <c r="AF185" s="1169"/>
      <c r="AG185" s="1169"/>
      <c r="AH185" s="1169"/>
      <c r="AI185" s="1169"/>
      <c r="AJ185" s="1169"/>
      <c r="AK185" s="1169"/>
      <c r="AL185" s="1169"/>
      <c r="AM185" s="1169"/>
      <c r="AN185" s="1169"/>
      <c r="AO185" s="1169"/>
      <c r="AP185" s="1169"/>
      <c r="AQ185" s="1169"/>
      <c r="AR185" s="1169"/>
      <c r="AS185" s="1169"/>
      <c r="AT185" s="1169"/>
      <c r="AU185" s="1169"/>
      <c r="AV185" s="1169"/>
      <c r="AW185" s="1169"/>
      <c r="AX185" s="1169"/>
      <c r="AY185" s="1169"/>
      <c r="AZ185" s="1169"/>
      <c r="BA185" s="1169"/>
      <c r="BB185" s="1169"/>
      <c r="BC185" s="1169"/>
      <c r="BD185" s="1169"/>
      <c r="BE185" s="1169"/>
      <c r="BF185" s="1169"/>
      <c r="BG185" s="1169"/>
      <c r="BH185" s="1169"/>
      <c r="BI185" s="1169"/>
      <c r="BJ185" s="1169"/>
      <c r="BK185" s="1169"/>
      <c r="BL185" s="1169"/>
    </row>
    <row r="186" spans="1:64" x14ac:dyDescent="0.2">
      <c r="A186" s="1169"/>
      <c r="B186" s="1238"/>
      <c r="C186" s="1169"/>
      <c r="D186" s="1209"/>
      <c r="E186" s="1209"/>
      <c r="F186" s="1209"/>
      <c r="G186" s="1209"/>
      <c r="H186" s="1209"/>
      <c r="I186" s="1209"/>
      <c r="J186" s="1209"/>
      <c r="K186" s="1209"/>
      <c r="L186" s="1209"/>
      <c r="M186" s="1209"/>
      <c r="N186" s="1209"/>
      <c r="O186" s="1209"/>
      <c r="P186" s="1209"/>
      <c r="Q186" s="1209"/>
      <c r="R186" s="1209"/>
      <c r="S186" s="1209"/>
      <c r="T186" s="1209"/>
      <c r="U186" s="1209"/>
      <c r="V186" s="1209"/>
      <c r="W186" s="1209"/>
      <c r="X186" s="1209"/>
      <c r="Y186" s="1209"/>
      <c r="Z186" s="1238"/>
      <c r="AA186" s="1169"/>
      <c r="AB186" s="1169"/>
      <c r="AC186" s="1169"/>
      <c r="AD186" s="1169"/>
      <c r="AE186" s="1169"/>
      <c r="AF186" s="1169"/>
      <c r="AG186" s="1169"/>
      <c r="AH186" s="1169"/>
      <c r="AI186" s="1169"/>
      <c r="AJ186" s="1169"/>
      <c r="AK186" s="1169"/>
      <c r="AL186" s="1169"/>
      <c r="AM186" s="1169"/>
      <c r="AN186" s="1169"/>
      <c r="AO186" s="1169"/>
      <c r="AP186" s="1169"/>
      <c r="AQ186" s="1169"/>
      <c r="AR186" s="1169"/>
      <c r="AS186" s="1169"/>
      <c r="AT186" s="1169"/>
      <c r="AU186" s="1169"/>
      <c r="AV186" s="1169"/>
      <c r="AW186" s="1169"/>
      <c r="AX186" s="1169"/>
      <c r="AY186" s="1169"/>
      <c r="AZ186" s="1169"/>
      <c r="BA186" s="1169"/>
      <c r="BB186" s="1169"/>
      <c r="BC186" s="1169"/>
      <c r="BD186" s="1169"/>
      <c r="BE186" s="1169"/>
      <c r="BF186" s="1169"/>
      <c r="BG186" s="1169"/>
      <c r="BH186" s="1169"/>
      <c r="BI186" s="1169"/>
      <c r="BJ186" s="1169"/>
      <c r="BK186" s="1169"/>
      <c r="BL186" s="1169"/>
    </row>
    <row r="187" spans="1:64" x14ac:dyDescent="0.2">
      <c r="A187" s="1169"/>
      <c r="B187" s="1238"/>
      <c r="C187" s="1169"/>
      <c r="D187" s="1209"/>
      <c r="E187" s="1209"/>
      <c r="F187" s="1209"/>
      <c r="G187" s="1209"/>
      <c r="H187" s="1209"/>
      <c r="I187" s="1209"/>
      <c r="J187" s="1209"/>
      <c r="K187" s="1209"/>
      <c r="L187" s="1209"/>
      <c r="M187" s="1209"/>
      <c r="N187" s="1209"/>
      <c r="O187" s="1209"/>
      <c r="P187" s="1209"/>
      <c r="Q187" s="1209"/>
      <c r="R187" s="1209"/>
      <c r="S187" s="1209"/>
      <c r="T187" s="1209"/>
      <c r="U187" s="1209"/>
      <c r="V187" s="1209"/>
      <c r="W187" s="1209"/>
      <c r="X187" s="1209"/>
      <c r="Y187" s="1209"/>
      <c r="Z187" s="1238"/>
      <c r="AA187" s="1169"/>
      <c r="AB187" s="1169"/>
      <c r="AC187" s="1169"/>
      <c r="AD187" s="1169"/>
      <c r="AE187" s="1169"/>
      <c r="AF187" s="1169"/>
      <c r="AG187" s="1169"/>
      <c r="AH187" s="1169"/>
      <c r="AI187" s="1169"/>
      <c r="AJ187" s="1169"/>
      <c r="AK187" s="1169"/>
      <c r="AL187" s="1169"/>
      <c r="AM187" s="1169"/>
      <c r="AN187" s="1169"/>
      <c r="AO187" s="1169"/>
      <c r="AP187" s="1169"/>
      <c r="AQ187" s="1169"/>
      <c r="AR187" s="1169"/>
      <c r="AS187" s="1169"/>
      <c r="AT187" s="1169"/>
      <c r="AU187" s="1169"/>
      <c r="AV187" s="1169"/>
      <c r="AW187" s="1169"/>
      <c r="AX187" s="1169"/>
      <c r="AY187" s="1169"/>
      <c r="AZ187" s="1169"/>
      <c r="BA187" s="1169"/>
      <c r="BB187" s="1169"/>
      <c r="BC187" s="1169"/>
      <c r="BD187" s="1169"/>
      <c r="BE187" s="1169"/>
      <c r="BF187" s="1169"/>
      <c r="BG187" s="1169"/>
      <c r="BH187" s="1169"/>
      <c r="BI187" s="1169"/>
      <c r="BJ187" s="1169"/>
      <c r="BK187" s="1169"/>
      <c r="BL187" s="1169"/>
    </row>
    <row r="188" spans="1:64" x14ac:dyDescent="0.2">
      <c r="A188" s="1169"/>
      <c r="B188" s="1238"/>
      <c r="C188" s="1169"/>
      <c r="D188" s="1209"/>
      <c r="E188" s="1209"/>
      <c r="F188" s="1209"/>
      <c r="G188" s="1209"/>
      <c r="H188" s="1209"/>
      <c r="I188" s="1209"/>
      <c r="J188" s="1209"/>
      <c r="K188" s="1209"/>
      <c r="L188" s="1209"/>
      <c r="M188" s="1209"/>
      <c r="N188" s="1209"/>
      <c r="O188" s="1209"/>
      <c r="P188" s="1209"/>
      <c r="Q188" s="1209"/>
      <c r="R188" s="1209"/>
      <c r="S188" s="1209"/>
      <c r="T188" s="1209"/>
      <c r="U188" s="1209"/>
      <c r="V188" s="1209"/>
      <c r="W188" s="1209"/>
      <c r="X188" s="1209"/>
      <c r="Y188" s="1209"/>
      <c r="Z188" s="1238"/>
      <c r="AA188" s="1169"/>
      <c r="AB188" s="1169"/>
      <c r="AC188" s="1169"/>
      <c r="AD188" s="1169"/>
      <c r="AE188" s="1169"/>
      <c r="AF188" s="1169"/>
      <c r="AG188" s="1169"/>
      <c r="AH188" s="1169"/>
      <c r="AI188" s="1169"/>
      <c r="AJ188" s="1169"/>
      <c r="AK188" s="1169"/>
      <c r="AL188" s="1169"/>
      <c r="AM188" s="1169"/>
      <c r="AN188" s="1169"/>
      <c r="AO188" s="1169"/>
      <c r="AP188" s="1169"/>
      <c r="AQ188" s="1169"/>
      <c r="AR188" s="1169"/>
      <c r="AS188" s="1169"/>
      <c r="AT188" s="1169"/>
      <c r="AU188" s="1169"/>
      <c r="AV188" s="1169"/>
      <c r="AW188" s="1169"/>
      <c r="AX188" s="1169"/>
      <c r="AY188" s="1169"/>
      <c r="AZ188" s="1169"/>
      <c r="BA188" s="1169"/>
      <c r="BB188" s="1169"/>
      <c r="BC188" s="1169"/>
      <c r="BD188" s="1169"/>
      <c r="BE188" s="1169"/>
      <c r="BF188" s="1169"/>
      <c r="BG188" s="1169"/>
      <c r="BH188" s="1169"/>
      <c r="BI188" s="1169"/>
      <c r="BJ188" s="1169"/>
      <c r="BK188" s="1169"/>
      <c r="BL188" s="1169"/>
    </row>
    <row r="189" spans="1:64" x14ac:dyDescent="0.2">
      <c r="A189" s="1169"/>
      <c r="B189" s="1238"/>
      <c r="C189" s="1169"/>
      <c r="D189" s="1209"/>
      <c r="E189" s="1209"/>
      <c r="F189" s="1209"/>
      <c r="G189" s="1209"/>
      <c r="H189" s="1209"/>
      <c r="I189" s="1209"/>
      <c r="J189" s="1209"/>
      <c r="K189" s="1209"/>
      <c r="L189" s="1209"/>
      <c r="M189" s="1209"/>
      <c r="N189" s="1209"/>
      <c r="O189" s="1209"/>
      <c r="P189" s="1209"/>
      <c r="Q189" s="1209"/>
      <c r="R189" s="1209"/>
      <c r="S189" s="1209"/>
      <c r="T189" s="1209"/>
      <c r="U189" s="1209"/>
      <c r="V189" s="1209"/>
      <c r="W189" s="1209"/>
      <c r="X189" s="1209"/>
      <c r="Y189" s="1209"/>
      <c r="Z189" s="1238"/>
      <c r="AA189" s="1169"/>
      <c r="AB189" s="1169"/>
      <c r="AC189" s="1169"/>
      <c r="AD189" s="1169"/>
      <c r="AE189" s="1169"/>
      <c r="AF189" s="1169"/>
      <c r="AG189" s="1169"/>
      <c r="AH189" s="1169"/>
      <c r="AI189" s="1169"/>
      <c r="AJ189" s="1169"/>
      <c r="AK189" s="1169"/>
      <c r="AL189" s="1169"/>
      <c r="AM189" s="1169"/>
      <c r="AN189" s="1169"/>
      <c r="AO189" s="1169"/>
      <c r="AP189" s="1169"/>
      <c r="AQ189" s="1169"/>
      <c r="AR189" s="1169"/>
      <c r="AS189" s="1169"/>
      <c r="AT189" s="1169"/>
      <c r="AU189" s="1169"/>
      <c r="AV189" s="1169"/>
      <c r="AW189" s="1169"/>
      <c r="AX189" s="1169"/>
      <c r="AY189" s="1169"/>
      <c r="AZ189" s="1169"/>
      <c r="BA189" s="1169"/>
      <c r="BB189" s="1169"/>
      <c r="BC189" s="1169"/>
      <c r="BD189" s="1169"/>
      <c r="BE189" s="1169"/>
      <c r="BF189" s="1169"/>
      <c r="BG189" s="1169"/>
      <c r="BH189" s="1169"/>
      <c r="BI189" s="1169"/>
      <c r="BJ189" s="1169"/>
      <c r="BK189" s="1169"/>
      <c r="BL189" s="1169"/>
    </row>
    <row r="190" spans="1:64" x14ac:dyDescent="0.2">
      <c r="A190" s="1169"/>
      <c r="B190" s="1238"/>
      <c r="C190" s="1169"/>
      <c r="D190" s="1209"/>
      <c r="E190" s="1209"/>
      <c r="F190" s="1209"/>
      <c r="G190" s="1209"/>
      <c r="H190" s="1209"/>
      <c r="I190" s="1209"/>
      <c r="J190" s="1209"/>
      <c r="K190" s="1209"/>
      <c r="L190" s="1209"/>
      <c r="M190" s="1209"/>
      <c r="N190" s="1209"/>
      <c r="O190" s="1209"/>
      <c r="P190" s="1209"/>
      <c r="Q190" s="1209"/>
      <c r="R190" s="1209"/>
      <c r="S190" s="1209"/>
      <c r="T190" s="1209"/>
      <c r="U190" s="1209"/>
      <c r="V190" s="1209"/>
      <c r="W190" s="1209"/>
      <c r="X190" s="1209"/>
      <c r="Y190" s="1209"/>
      <c r="Z190" s="1238"/>
      <c r="AA190" s="1169"/>
      <c r="AB190" s="1169"/>
      <c r="AC190" s="1169"/>
      <c r="AD190" s="1169"/>
      <c r="AE190" s="1169"/>
      <c r="AF190" s="1169"/>
      <c r="AG190" s="1169"/>
      <c r="AH190" s="1169"/>
      <c r="AI190" s="1169"/>
      <c r="AJ190" s="1169"/>
      <c r="AK190" s="1169"/>
      <c r="AL190" s="1169"/>
      <c r="AM190" s="1169"/>
      <c r="AN190" s="1169"/>
      <c r="AO190" s="1169"/>
      <c r="AP190" s="1169"/>
      <c r="AQ190" s="1169"/>
      <c r="AR190" s="1169"/>
      <c r="AS190" s="1169"/>
      <c r="AT190" s="1169"/>
      <c r="AU190" s="1169"/>
      <c r="AV190" s="1169"/>
      <c r="AW190" s="1169"/>
      <c r="AX190" s="1169"/>
      <c r="AY190" s="1169"/>
      <c r="AZ190" s="1169"/>
      <c r="BA190" s="1169"/>
      <c r="BB190" s="1169"/>
      <c r="BC190" s="1169"/>
      <c r="BD190" s="1169"/>
      <c r="BE190" s="1169"/>
      <c r="BF190" s="1169"/>
      <c r="BG190" s="1169"/>
      <c r="BH190" s="1169"/>
      <c r="BI190" s="1169"/>
      <c r="BJ190" s="1169"/>
      <c r="BK190" s="1169"/>
      <c r="BL190" s="1169"/>
    </row>
    <row r="191" spans="1:64" x14ac:dyDescent="0.2">
      <c r="A191" s="1169"/>
      <c r="B191" s="1238"/>
      <c r="C191" s="1169"/>
      <c r="D191" s="1209"/>
      <c r="E191" s="1209"/>
      <c r="F191" s="1209"/>
      <c r="G191" s="1209"/>
      <c r="H191" s="1209"/>
      <c r="I191" s="1209"/>
      <c r="J191" s="1209"/>
      <c r="K191" s="1209"/>
      <c r="L191" s="1209"/>
      <c r="M191" s="1209"/>
      <c r="N191" s="1209"/>
      <c r="O191" s="1209"/>
      <c r="P191" s="1209"/>
      <c r="Q191" s="1209"/>
      <c r="R191" s="1209"/>
      <c r="S191" s="1209"/>
      <c r="T191" s="1209"/>
      <c r="U191" s="1209"/>
      <c r="V191" s="1209"/>
      <c r="W191" s="1209"/>
      <c r="X191" s="1209"/>
      <c r="Y191" s="1209"/>
      <c r="Z191" s="1238"/>
      <c r="AA191" s="1169"/>
      <c r="AB191" s="1169"/>
      <c r="AC191" s="1169"/>
      <c r="AD191" s="1169"/>
      <c r="AE191" s="1169"/>
      <c r="AF191" s="1169"/>
      <c r="AG191" s="1169"/>
      <c r="AH191" s="1169"/>
      <c r="AI191" s="1169"/>
      <c r="AJ191" s="1169"/>
      <c r="AK191" s="1169"/>
      <c r="AL191" s="1169"/>
      <c r="AM191" s="1169"/>
      <c r="AN191" s="1169"/>
      <c r="AO191" s="1169"/>
      <c r="AP191" s="1169"/>
      <c r="AQ191" s="1169"/>
      <c r="AR191" s="1169"/>
      <c r="AS191" s="1169"/>
      <c r="AT191" s="1169"/>
      <c r="AU191" s="1169"/>
      <c r="AV191" s="1169"/>
      <c r="AW191" s="1169"/>
      <c r="AX191" s="1169"/>
      <c r="AY191" s="1169"/>
      <c r="AZ191" s="1169"/>
      <c r="BA191" s="1169"/>
      <c r="BB191" s="1169"/>
      <c r="BC191" s="1169"/>
      <c r="BD191" s="1169"/>
      <c r="BE191" s="1169"/>
      <c r="BF191" s="1169"/>
      <c r="BG191" s="1169"/>
      <c r="BH191" s="1169"/>
      <c r="BI191" s="1169"/>
      <c r="BJ191" s="1169"/>
      <c r="BK191" s="1169"/>
      <c r="BL191" s="1169"/>
    </row>
    <row r="192" spans="1:64" x14ac:dyDescent="0.2">
      <c r="A192" s="1169"/>
      <c r="B192" s="1238"/>
      <c r="C192" s="1169"/>
      <c r="D192" s="1209"/>
      <c r="E192" s="1209"/>
      <c r="F192" s="1209"/>
      <c r="G192" s="1209"/>
      <c r="H192" s="1209"/>
      <c r="I192" s="1209"/>
      <c r="J192" s="1209"/>
      <c r="K192" s="1209"/>
      <c r="L192" s="1209"/>
      <c r="M192" s="1209"/>
      <c r="N192" s="1209"/>
      <c r="O192" s="1209"/>
      <c r="P192" s="1209"/>
      <c r="Q192" s="1209"/>
      <c r="R192" s="1209"/>
      <c r="S192" s="1209"/>
      <c r="T192" s="1209"/>
      <c r="U192" s="1209"/>
      <c r="V192" s="1209"/>
      <c r="W192" s="1209"/>
      <c r="X192" s="1209"/>
      <c r="Y192" s="1209"/>
      <c r="Z192" s="1238"/>
      <c r="AA192" s="1169"/>
      <c r="AB192" s="1169"/>
      <c r="AC192" s="1169"/>
      <c r="AD192" s="1169"/>
      <c r="AE192" s="1169"/>
      <c r="AF192" s="1169"/>
      <c r="AG192" s="1169"/>
      <c r="AH192" s="1169"/>
      <c r="AI192" s="1169"/>
      <c r="AJ192" s="1169"/>
      <c r="AK192" s="1169"/>
      <c r="AL192" s="1169"/>
      <c r="AM192" s="1169"/>
      <c r="AN192" s="1169"/>
      <c r="AO192" s="1169"/>
      <c r="AP192" s="1169"/>
      <c r="AQ192" s="1169"/>
      <c r="AR192" s="1169"/>
      <c r="AS192" s="1169"/>
      <c r="AT192" s="1169"/>
      <c r="AU192" s="1169"/>
      <c r="AV192" s="1169"/>
      <c r="AW192" s="1169"/>
      <c r="AX192" s="1169"/>
      <c r="AY192" s="1169"/>
      <c r="AZ192" s="1169"/>
      <c r="BA192" s="1169"/>
      <c r="BB192" s="1169"/>
      <c r="BC192" s="1169"/>
      <c r="BD192" s="1169"/>
      <c r="BE192" s="1169"/>
      <c r="BF192" s="1169"/>
      <c r="BG192" s="1169"/>
      <c r="BH192" s="1169"/>
      <c r="BI192" s="1169"/>
      <c r="BJ192" s="1169"/>
      <c r="BK192" s="1169"/>
      <c r="BL192" s="1169"/>
    </row>
    <row r="193" spans="1:64" x14ac:dyDescent="0.2">
      <c r="A193" s="1169"/>
      <c r="B193" s="1238"/>
      <c r="C193" s="1169"/>
      <c r="D193" s="1209"/>
      <c r="E193" s="1209"/>
      <c r="F193" s="1209"/>
      <c r="G193" s="1209"/>
      <c r="H193" s="1209"/>
      <c r="I193" s="1209"/>
      <c r="J193" s="1209"/>
      <c r="K193" s="1209"/>
      <c r="L193" s="1209"/>
      <c r="M193" s="1209"/>
      <c r="N193" s="1209"/>
      <c r="O193" s="1209"/>
      <c r="P193" s="1209"/>
      <c r="Q193" s="1209"/>
      <c r="R193" s="1209"/>
      <c r="S193" s="1209"/>
      <c r="T193" s="1209"/>
      <c r="U193" s="1209"/>
      <c r="V193" s="1209"/>
      <c r="W193" s="1209"/>
      <c r="X193" s="1209"/>
      <c r="Y193" s="1209"/>
      <c r="Z193" s="1238"/>
      <c r="AA193" s="1169"/>
      <c r="AB193" s="1169"/>
      <c r="AC193" s="1169"/>
      <c r="AD193" s="1169"/>
      <c r="AE193" s="1169"/>
      <c r="AF193" s="1169"/>
      <c r="AG193" s="1169"/>
      <c r="AH193" s="1169"/>
      <c r="AI193" s="1169"/>
      <c r="AJ193" s="1169"/>
      <c r="AK193" s="1169"/>
      <c r="AL193" s="1169"/>
      <c r="AM193" s="1169"/>
      <c r="AN193" s="1169"/>
      <c r="AO193" s="1169"/>
      <c r="AP193" s="1169"/>
      <c r="AQ193" s="1169"/>
      <c r="AR193" s="1169"/>
      <c r="AS193" s="1169"/>
      <c r="AT193" s="1169"/>
      <c r="AU193" s="1169"/>
      <c r="AV193" s="1169"/>
      <c r="AW193" s="1169"/>
      <c r="AX193" s="1169"/>
      <c r="AY193" s="1169"/>
      <c r="AZ193" s="1169"/>
      <c r="BA193" s="1169"/>
      <c r="BB193" s="1169"/>
      <c r="BC193" s="1169"/>
      <c r="BD193" s="1169"/>
      <c r="BE193" s="1169"/>
      <c r="BF193" s="1169"/>
      <c r="BG193" s="1169"/>
      <c r="BH193" s="1169"/>
      <c r="BI193" s="1169"/>
      <c r="BJ193" s="1169"/>
      <c r="BK193" s="1169"/>
      <c r="BL193" s="1169"/>
    </row>
    <row r="194" spans="1:64" x14ac:dyDescent="0.2">
      <c r="A194" s="1169"/>
      <c r="B194" s="1238"/>
      <c r="C194" s="1169"/>
      <c r="D194" s="1209"/>
      <c r="E194" s="1209"/>
      <c r="F194" s="1209"/>
      <c r="G194" s="1209"/>
      <c r="H194" s="1209"/>
      <c r="I194" s="1209"/>
      <c r="J194" s="1209"/>
      <c r="K194" s="1209"/>
      <c r="L194" s="1209"/>
      <c r="M194" s="1209"/>
      <c r="N194" s="1209"/>
      <c r="O194" s="1209"/>
      <c r="P194" s="1209"/>
      <c r="Q194" s="1209"/>
      <c r="R194" s="1209"/>
      <c r="S194" s="1209"/>
      <c r="T194" s="1209"/>
      <c r="U194" s="1209"/>
      <c r="V194" s="1209"/>
      <c r="W194" s="1209"/>
      <c r="X194" s="1209"/>
      <c r="Y194" s="1209"/>
      <c r="Z194" s="1238"/>
      <c r="AA194" s="1169"/>
      <c r="AB194" s="1169"/>
      <c r="AC194" s="1169"/>
      <c r="AD194" s="1169"/>
      <c r="AE194" s="1169"/>
      <c r="AF194" s="1169"/>
      <c r="AG194" s="1169"/>
      <c r="AH194" s="1169"/>
      <c r="AI194" s="1169"/>
      <c r="AJ194" s="1169"/>
      <c r="AK194" s="1169"/>
      <c r="AL194" s="1169"/>
      <c r="AM194" s="1169"/>
      <c r="AN194" s="1169"/>
      <c r="AO194" s="1169"/>
      <c r="AP194" s="1169"/>
      <c r="AQ194" s="1169"/>
      <c r="AR194" s="1169"/>
      <c r="AS194" s="1169"/>
      <c r="AT194" s="1169"/>
      <c r="AU194" s="1169"/>
      <c r="AV194" s="1169"/>
      <c r="AW194" s="1169"/>
      <c r="AX194" s="1169"/>
      <c r="AY194" s="1169"/>
      <c r="AZ194" s="1169"/>
      <c r="BA194" s="1169"/>
      <c r="BB194" s="1169"/>
      <c r="BC194" s="1169"/>
      <c r="BD194" s="1169"/>
      <c r="BE194" s="1169"/>
      <c r="BF194" s="1169"/>
      <c r="BG194" s="1169"/>
      <c r="BH194" s="1169"/>
      <c r="BI194" s="1169"/>
      <c r="BJ194" s="1169"/>
      <c r="BK194" s="1169"/>
      <c r="BL194" s="1169"/>
    </row>
    <row r="195" spans="1:64" x14ac:dyDescent="0.2">
      <c r="A195" s="1169"/>
      <c r="B195" s="1238"/>
      <c r="C195" s="1169"/>
      <c r="D195" s="1209"/>
      <c r="E195" s="1209"/>
      <c r="F195" s="1209"/>
      <c r="G195" s="1209"/>
      <c r="H195" s="1209"/>
      <c r="I195" s="1209"/>
      <c r="J195" s="1209"/>
      <c r="K195" s="1209"/>
      <c r="L195" s="1209"/>
      <c r="M195" s="1209"/>
      <c r="N195" s="1209"/>
      <c r="O195" s="1209"/>
      <c r="P195" s="1209"/>
      <c r="Q195" s="1209"/>
      <c r="R195" s="1209"/>
      <c r="S195" s="1209"/>
      <c r="T195" s="1209"/>
      <c r="U195" s="1209"/>
      <c r="V195" s="1209"/>
      <c r="W195" s="1209"/>
      <c r="X195" s="1209"/>
      <c r="Y195" s="1209"/>
      <c r="Z195" s="1238"/>
      <c r="AA195" s="1169"/>
      <c r="AB195" s="1169"/>
      <c r="AC195" s="1169"/>
      <c r="AD195" s="1169"/>
      <c r="AE195" s="1169"/>
      <c r="AF195" s="1169"/>
      <c r="AG195" s="1169"/>
      <c r="AH195" s="1169"/>
      <c r="AI195" s="1169"/>
      <c r="AJ195" s="1169"/>
      <c r="AK195" s="1169"/>
      <c r="AL195" s="1169"/>
      <c r="AM195" s="1169"/>
      <c r="AN195" s="1169"/>
      <c r="AO195" s="1169"/>
      <c r="AP195" s="1169"/>
      <c r="AQ195" s="1169"/>
      <c r="AR195" s="1169"/>
      <c r="AS195" s="1169"/>
      <c r="AT195" s="1169"/>
      <c r="AU195" s="1169"/>
      <c r="AV195" s="1169"/>
      <c r="AW195" s="1169"/>
      <c r="AX195" s="1169"/>
      <c r="AY195" s="1169"/>
      <c r="AZ195" s="1169"/>
      <c r="BA195" s="1169"/>
      <c r="BB195" s="1169"/>
      <c r="BC195" s="1169"/>
      <c r="BD195" s="1169"/>
      <c r="BE195" s="1169"/>
      <c r="BF195" s="1169"/>
      <c r="BG195" s="1169"/>
      <c r="BH195" s="1169"/>
      <c r="BI195" s="1169"/>
      <c r="BJ195" s="1169"/>
      <c r="BK195" s="1169"/>
      <c r="BL195" s="1169"/>
    </row>
    <row r="196" spans="1:64" x14ac:dyDescent="0.2">
      <c r="A196" s="1169"/>
      <c r="B196" s="1238"/>
      <c r="C196" s="1169"/>
      <c r="D196" s="1209"/>
      <c r="E196" s="1209"/>
      <c r="F196" s="1209"/>
      <c r="G196" s="1209"/>
      <c r="H196" s="1209"/>
      <c r="I196" s="1209"/>
      <c r="J196" s="1209"/>
      <c r="K196" s="1209"/>
      <c r="L196" s="1209"/>
      <c r="M196" s="1209"/>
      <c r="N196" s="1209"/>
      <c r="O196" s="1209"/>
      <c r="P196" s="1209"/>
      <c r="Q196" s="1209"/>
      <c r="R196" s="1209"/>
      <c r="S196" s="1209"/>
      <c r="T196" s="1209"/>
      <c r="U196" s="1209"/>
      <c r="V196" s="1209"/>
      <c r="W196" s="1209"/>
      <c r="X196" s="1209"/>
      <c r="Y196" s="1209"/>
      <c r="Z196" s="1238"/>
      <c r="AA196" s="1169"/>
      <c r="AB196" s="1169"/>
      <c r="AC196" s="1169"/>
      <c r="AD196" s="1169"/>
      <c r="AE196" s="1169"/>
      <c r="AF196" s="1169"/>
      <c r="AG196" s="1169"/>
      <c r="AH196" s="1169"/>
      <c r="AI196" s="1169"/>
      <c r="AJ196" s="1169"/>
      <c r="AK196" s="1169"/>
      <c r="AL196" s="1169"/>
      <c r="AM196" s="1169"/>
      <c r="AN196" s="1169"/>
      <c r="AO196" s="1169"/>
      <c r="AP196" s="1169"/>
      <c r="AQ196" s="1169"/>
      <c r="AR196" s="1169"/>
      <c r="AS196" s="1169"/>
      <c r="AT196" s="1169"/>
      <c r="AU196" s="1169"/>
      <c r="AV196" s="1169"/>
      <c r="AW196" s="1169"/>
      <c r="AX196" s="1169"/>
      <c r="AY196" s="1169"/>
      <c r="AZ196" s="1169"/>
      <c r="BA196" s="1169"/>
      <c r="BB196" s="1169"/>
      <c r="BC196" s="1169"/>
      <c r="BD196" s="1169"/>
      <c r="BE196" s="1169"/>
      <c r="BF196" s="1169"/>
      <c r="BG196" s="1169"/>
      <c r="BH196" s="1169"/>
      <c r="BI196" s="1169"/>
      <c r="BJ196" s="1169"/>
      <c r="BK196" s="1169"/>
      <c r="BL196" s="1169"/>
    </row>
    <row r="197" spans="1:64" x14ac:dyDescent="0.2">
      <c r="A197" s="1169"/>
      <c r="B197" s="1238"/>
      <c r="C197" s="1169"/>
      <c r="D197" s="1209"/>
      <c r="E197" s="1209"/>
      <c r="F197" s="1209"/>
      <c r="G197" s="1209"/>
      <c r="H197" s="1209"/>
      <c r="I197" s="1209"/>
      <c r="J197" s="1209"/>
      <c r="K197" s="1209"/>
      <c r="L197" s="1209"/>
      <c r="M197" s="1209"/>
      <c r="N197" s="1209"/>
      <c r="O197" s="1209"/>
      <c r="P197" s="1209"/>
      <c r="Q197" s="1209"/>
      <c r="R197" s="1209"/>
      <c r="S197" s="1209"/>
      <c r="T197" s="1209"/>
      <c r="U197" s="1209"/>
      <c r="V197" s="1209"/>
      <c r="W197" s="1209"/>
      <c r="X197" s="1209"/>
      <c r="Y197" s="1209"/>
      <c r="Z197" s="1238"/>
      <c r="AA197" s="1169"/>
      <c r="AB197" s="1169"/>
      <c r="AC197" s="1169"/>
      <c r="AD197" s="1169"/>
      <c r="AE197" s="1169"/>
      <c r="AF197" s="1169"/>
      <c r="AG197" s="1169"/>
      <c r="AH197" s="1169"/>
      <c r="AI197" s="1169"/>
      <c r="AJ197" s="1169"/>
      <c r="AK197" s="1169"/>
      <c r="AL197" s="1169"/>
      <c r="AM197" s="1169"/>
      <c r="AN197" s="1169"/>
      <c r="AO197" s="1169"/>
      <c r="AP197" s="1169"/>
      <c r="AQ197" s="1169"/>
      <c r="AR197" s="1169"/>
      <c r="AS197" s="1169"/>
      <c r="AT197" s="1169"/>
      <c r="AU197" s="1169"/>
      <c r="AV197" s="1169"/>
      <c r="AW197" s="1169"/>
      <c r="AX197" s="1169"/>
      <c r="AY197" s="1169"/>
      <c r="AZ197" s="1169"/>
      <c r="BA197" s="1169"/>
      <c r="BB197" s="1169"/>
      <c r="BC197" s="1169"/>
      <c r="BD197" s="1169"/>
      <c r="BE197" s="1169"/>
      <c r="BF197" s="1169"/>
      <c r="BG197" s="1169"/>
      <c r="BH197" s="1169"/>
      <c r="BI197" s="1169"/>
      <c r="BJ197" s="1169"/>
      <c r="BK197" s="1169"/>
      <c r="BL197" s="1169"/>
    </row>
    <row r="198" spans="1:64" x14ac:dyDescent="0.2">
      <c r="A198" s="1169"/>
      <c r="B198" s="1238"/>
      <c r="C198" s="1169"/>
      <c r="D198" s="1209"/>
      <c r="E198" s="1209"/>
      <c r="F198" s="1209"/>
      <c r="G198" s="1209"/>
      <c r="H198" s="1209"/>
      <c r="I198" s="1209"/>
      <c r="J198" s="1209"/>
      <c r="K198" s="1209"/>
      <c r="L198" s="1209"/>
      <c r="M198" s="1209"/>
      <c r="N198" s="1209"/>
      <c r="O198" s="1209"/>
      <c r="P198" s="1209"/>
      <c r="Q198" s="1209"/>
      <c r="R198" s="1209"/>
      <c r="S198" s="1209"/>
      <c r="T198" s="1209"/>
      <c r="U198" s="1209"/>
      <c r="V198" s="1209"/>
      <c r="W198" s="1209"/>
      <c r="X198" s="1209"/>
      <c r="Y198" s="1209"/>
      <c r="Z198" s="1238"/>
      <c r="AA198" s="1169"/>
      <c r="AB198" s="1169"/>
      <c r="AC198" s="1169"/>
      <c r="AD198" s="1169"/>
      <c r="AE198" s="1169"/>
      <c r="AF198" s="1169"/>
      <c r="AG198" s="1169"/>
      <c r="AH198" s="1169"/>
      <c r="AI198" s="1169"/>
      <c r="AJ198" s="1169"/>
      <c r="AK198" s="1169"/>
      <c r="AL198" s="1169"/>
      <c r="AM198" s="1169"/>
      <c r="AN198" s="1169"/>
      <c r="AO198" s="1169"/>
      <c r="AP198" s="1169"/>
      <c r="AQ198" s="1169"/>
      <c r="AR198" s="1169"/>
      <c r="AS198" s="1169"/>
      <c r="AT198" s="1169"/>
      <c r="AU198" s="1169"/>
      <c r="AV198" s="1169"/>
      <c r="AW198" s="1169"/>
      <c r="AX198" s="1169"/>
      <c r="AY198" s="1169"/>
      <c r="AZ198" s="1169"/>
      <c r="BA198" s="1169"/>
      <c r="BB198" s="1169"/>
      <c r="BC198" s="1169"/>
      <c r="BD198" s="1169"/>
      <c r="BE198" s="1169"/>
      <c r="BF198" s="1169"/>
      <c r="BG198" s="1169"/>
      <c r="BH198" s="1169"/>
      <c r="BI198" s="1169"/>
      <c r="BJ198" s="1169"/>
      <c r="BK198" s="1169"/>
      <c r="BL198" s="1169"/>
    </row>
    <row r="199" spans="1:64" x14ac:dyDescent="0.2">
      <c r="A199" s="1169"/>
      <c r="B199" s="1238"/>
      <c r="C199" s="1169"/>
      <c r="D199" s="1209"/>
      <c r="E199" s="1209"/>
      <c r="F199" s="1209"/>
      <c r="G199" s="1209"/>
      <c r="H199" s="1209"/>
      <c r="I199" s="1209"/>
      <c r="J199" s="1209"/>
      <c r="K199" s="1209"/>
      <c r="L199" s="1209"/>
      <c r="M199" s="1209"/>
      <c r="N199" s="1209"/>
      <c r="O199" s="1209"/>
      <c r="P199" s="1209"/>
      <c r="Q199" s="1209"/>
      <c r="R199" s="1209"/>
      <c r="S199" s="1209"/>
      <c r="T199" s="1209"/>
      <c r="U199" s="1209"/>
      <c r="V199" s="1209"/>
      <c r="W199" s="1209"/>
      <c r="X199" s="1209"/>
      <c r="Y199" s="1209"/>
      <c r="Z199" s="1238"/>
      <c r="AA199" s="1169"/>
      <c r="AB199" s="1169"/>
      <c r="AC199" s="1169"/>
      <c r="AD199" s="1169"/>
      <c r="AE199" s="1169"/>
      <c r="AF199" s="1169"/>
      <c r="AG199" s="1169"/>
      <c r="AH199" s="1169"/>
      <c r="AI199" s="1169"/>
      <c r="AJ199" s="1169"/>
      <c r="AK199" s="1169"/>
      <c r="AL199" s="1169"/>
      <c r="AM199" s="1169"/>
      <c r="AN199" s="1169"/>
      <c r="AO199" s="1169"/>
      <c r="AP199" s="1169"/>
      <c r="AQ199" s="1169"/>
      <c r="AR199" s="1169"/>
      <c r="AS199" s="1169"/>
      <c r="AT199" s="1169"/>
      <c r="AU199" s="1169"/>
      <c r="AV199" s="1169"/>
      <c r="AW199" s="1169"/>
      <c r="AX199" s="1169"/>
      <c r="AY199" s="1169"/>
      <c r="AZ199" s="1169"/>
      <c r="BA199" s="1169"/>
      <c r="BB199" s="1169"/>
      <c r="BC199" s="1169"/>
      <c r="BD199" s="1169"/>
      <c r="BE199" s="1169"/>
      <c r="BF199" s="1169"/>
      <c r="BG199" s="1169"/>
      <c r="BH199" s="1169"/>
      <c r="BI199" s="1169"/>
      <c r="BJ199" s="1169"/>
      <c r="BK199" s="1169"/>
      <c r="BL199" s="1169"/>
    </row>
    <row r="200" spans="1:64" x14ac:dyDescent="0.2">
      <c r="A200" s="1169"/>
      <c r="B200" s="1238"/>
      <c r="C200" s="1169"/>
      <c r="D200" s="1209"/>
      <c r="E200" s="1209"/>
      <c r="F200" s="1209"/>
      <c r="G200" s="1209"/>
      <c r="H200" s="1209"/>
      <c r="I200" s="1209"/>
      <c r="J200" s="1209"/>
      <c r="K200" s="1209"/>
      <c r="L200" s="1209"/>
      <c r="M200" s="1209"/>
      <c r="N200" s="1209"/>
      <c r="O200" s="1209"/>
      <c r="P200" s="1209"/>
      <c r="Q200" s="1209"/>
      <c r="R200" s="1209"/>
      <c r="S200" s="1209"/>
      <c r="T200" s="1209"/>
      <c r="U200" s="1209"/>
      <c r="V200" s="1209"/>
      <c r="W200" s="1209"/>
      <c r="X200" s="1209"/>
      <c r="Y200" s="1209"/>
      <c r="Z200" s="1238"/>
      <c r="AA200" s="1169"/>
      <c r="AB200" s="1169"/>
      <c r="AC200" s="1169"/>
      <c r="AD200" s="1169"/>
      <c r="AE200" s="1169"/>
      <c r="AF200" s="1169"/>
      <c r="AG200" s="1169"/>
      <c r="AH200" s="1169"/>
      <c r="AI200" s="1169"/>
      <c r="AJ200" s="1169"/>
      <c r="AK200" s="1169"/>
      <c r="AL200" s="1169"/>
      <c r="AM200" s="1169"/>
      <c r="AN200" s="1169"/>
      <c r="AO200" s="1169"/>
      <c r="AP200" s="1169"/>
      <c r="AQ200" s="1169"/>
      <c r="AR200" s="1169"/>
      <c r="AS200" s="1169"/>
      <c r="AT200" s="1169"/>
      <c r="AU200" s="1169"/>
      <c r="AV200" s="1169"/>
      <c r="AW200" s="1169"/>
      <c r="AX200" s="1169"/>
      <c r="AY200" s="1169"/>
      <c r="AZ200" s="1169"/>
      <c r="BA200" s="1169"/>
      <c r="BB200" s="1169"/>
      <c r="BC200" s="1169"/>
      <c r="BD200" s="1169"/>
      <c r="BE200" s="1169"/>
      <c r="BF200" s="1169"/>
      <c r="BG200" s="1169"/>
      <c r="BH200" s="1169"/>
      <c r="BI200" s="1169"/>
      <c r="BJ200" s="1169"/>
      <c r="BK200" s="1169"/>
      <c r="BL200" s="1169"/>
    </row>
    <row r="201" spans="1:64" x14ac:dyDescent="0.2">
      <c r="A201" s="1169"/>
      <c r="B201" s="1238"/>
      <c r="C201" s="1169"/>
      <c r="D201" s="1209"/>
      <c r="E201" s="1209"/>
      <c r="F201" s="1209"/>
      <c r="G201" s="1209"/>
      <c r="H201" s="1209"/>
      <c r="I201" s="1209"/>
      <c r="J201" s="1209"/>
      <c r="K201" s="1209"/>
      <c r="L201" s="1209"/>
      <c r="M201" s="1209"/>
      <c r="N201" s="1209"/>
      <c r="O201" s="1209"/>
      <c r="P201" s="1209"/>
      <c r="Q201" s="1209"/>
      <c r="R201" s="1209"/>
      <c r="S201" s="1209"/>
      <c r="T201" s="1209"/>
      <c r="U201" s="1209"/>
      <c r="V201" s="1209"/>
      <c r="W201" s="1209"/>
      <c r="X201" s="1209"/>
      <c r="Y201" s="1209"/>
      <c r="Z201" s="1238"/>
      <c r="AA201" s="1169"/>
      <c r="AB201" s="1169"/>
      <c r="AC201" s="1169"/>
      <c r="AD201" s="1169"/>
      <c r="AE201" s="1169"/>
      <c r="AF201" s="1169"/>
      <c r="AG201" s="1169"/>
      <c r="AH201" s="1169"/>
      <c r="AI201" s="1169"/>
      <c r="AJ201" s="1169"/>
      <c r="AK201" s="1169"/>
      <c r="AL201" s="1169"/>
      <c r="AM201" s="1169"/>
      <c r="AN201" s="1169"/>
      <c r="AO201" s="1169"/>
      <c r="AP201" s="1169"/>
      <c r="AQ201" s="1169"/>
      <c r="AR201" s="1169"/>
      <c r="AS201" s="1169"/>
      <c r="AT201" s="1169"/>
      <c r="AU201" s="1169"/>
      <c r="AV201" s="1169"/>
      <c r="AW201" s="1169"/>
      <c r="AX201" s="1169"/>
      <c r="AY201" s="1169"/>
      <c r="AZ201" s="1169"/>
      <c r="BA201" s="1169"/>
      <c r="BB201" s="1169"/>
      <c r="BC201" s="1169"/>
      <c r="BD201" s="1169"/>
      <c r="BE201" s="1169"/>
      <c r="BF201" s="1169"/>
      <c r="BG201" s="1169"/>
      <c r="BH201" s="1169"/>
      <c r="BI201" s="1169"/>
      <c r="BJ201" s="1169"/>
      <c r="BK201" s="1169"/>
      <c r="BL201" s="1169"/>
    </row>
    <row r="202" spans="1:64" x14ac:dyDescent="0.2">
      <c r="A202" s="1169"/>
      <c r="B202" s="1238"/>
      <c r="C202" s="1169"/>
      <c r="D202" s="1209"/>
      <c r="E202" s="1209"/>
      <c r="F202" s="1209"/>
      <c r="G202" s="1209"/>
      <c r="H202" s="1209"/>
      <c r="I202" s="1209"/>
      <c r="J202" s="1209"/>
      <c r="K202" s="1209"/>
      <c r="L202" s="1209"/>
      <c r="M202" s="1209"/>
      <c r="N202" s="1209"/>
      <c r="O202" s="1209"/>
      <c r="P202" s="1209"/>
      <c r="Q202" s="1209"/>
      <c r="R202" s="1209"/>
      <c r="S202" s="1209"/>
      <c r="T202" s="1209"/>
      <c r="U202" s="1209"/>
      <c r="V202" s="1209"/>
      <c r="W202" s="1209"/>
      <c r="X202" s="1209"/>
      <c r="Y202" s="1209"/>
      <c r="Z202" s="1238"/>
      <c r="AA202" s="1169"/>
      <c r="AB202" s="1169"/>
      <c r="AC202" s="1169"/>
      <c r="AD202" s="1169"/>
      <c r="AE202" s="1169"/>
      <c r="AF202" s="1169"/>
      <c r="AG202" s="1169"/>
      <c r="AH202" s="1169"/>
      <c r="AI202" s="1169"/>
      <c r="AJ202" s="1169"/>
      <c r="AK202" s="1169"/>
      <c r="AL202" s="1169"/>
      <c r="AM202" s="1169"/>
      <c r="AN202" s="1169"/>
      <c r="AO202" s="1169"/>
      <c r="AP202" s="1169"/>
      <c r="AQ202" s="1169"/>
      <c r="AR202" s="1169"/>
      <c r="AS202" s="1169"/>
      <c r="AT202" s="1169"/>
      <c r="AU202" s="1169"/>
      <c r="AV202" s="1169"/>
      <c r="AW202" s="1169"/>
      <c r="AX202" s="1169"/>
      <c r="AY202" s="1169"/>
      <c r="AZ202" s="1169"/>
      <c r="BA202" s="1169"/>
      <c r="BB202" s="1169"/>
      <c r="BC202" s="1169"/>
      <c r="BD202" s="1169"/>
      <c r="BE202" s="1169"/>
      <c r="BF202" s="1169"/>
      <c r="BG202" s="1169"/>
      <c r="BH202" s="1169"/>
      <c r="BI202" s="1169"/>
      <c r="BJ202" s="1169"/>
      <c r="BK202" s="1169"/>
      <c r="BL202" s="1169"/>
    </row>
    <row r="203" spans="1:64" x14ac:dyDescent="0.2">
      <c r="A203" s="1169"/>
      <c r="B203" s="1238"/>
      <c r="C203" s="1169"/>
      <c r="D203" s="1209"/>
      <c r="E203" s="1209"/>
      <c r="F203" s="1209"/>
      <c r="G203" s="1209"/>
      <c r="H203" s="1209"/>
      <c r="I203" s="1209"/>
      <c r="J203" s="1209"/>
      <c r="K203" s="1209"/>
      <c r="L203" s="1209"/>
      <c r="M203" s="1209"/>
      <c r="N203" s="1209"/>
      <c r="O203" s="1209"/>
      <c r="P203" s="1209"/>
      <c r="Q203" s="1209"/>
      <c r="R203" s="1209"/>
      <c r="S203" s="1209"/>
      <c r="T203" s="1209"/>
      <c r="U203" s="1209"/>
      <c r="V203" s="1209"/>
      <c r="W203" s="1209"/>
      <c r="X203" s="1209"/>
      <c r="Y203" s="1209"/>
      <c r="Z203" s="1238"/>
      <c r="AA203" s="1169"/>
      <c r="AB203" s="1169"/>
      <c r="AC203" s="1169"/>
      <c r="AD203" s="1169"/>
      <c r="AE203" s="1169"/>
      <c r="AF203" s="1169"/>
      <c r="AG203" s="1169"/>
      <c r="AH203" s="1169"/>
      <c r="AI203" s="1169"/>
      <c r="AJ203" s="1169"/>
      <c r="AK203" s="1169"/>
      <c r="AL203" s="1169"/>
      <c r="AM203" s="1169"/>
      <c r="AN203" s="1169"/>
      <c r="AO203" s="1169"/>
      <c r="AP203" s="1169"/>
      <c r="AQ203" s="1169"/>
      <c r="AR203" s="1169"/>
      <c r="AS203" s="1169"/>
      <c r="AT203" s="1169"/>
      <c r="AU203" s="1169"/>
      <c r="AV203" s="1169"/>
      <c r="AW203" s="1169"/>
      <c r="AX203" s="1169"/>
      <c r="AY203" s="1169"/>
      <c r="AZ203" s="1169"/>
      <c r="BA203" s="1169"/>
      <c r="BB203" s="1169"/>
      <c r="BC203" s="1169"/>
      <c r="BD203" s="1169"/>
      <c r="BE203" s="1169"/>
      <c r="BF203" s="1169"/>
      <c r="BG203" s="1169"/>
      <c r="BH203" s="1169"/>
      <c r="BI203" s="1169"/>
      <c r="BJ203" s="1169"/>
      <c r="BK203" s="1169"/>
      <c r="BL203" s="1169"/>
    </row>
    <row r="204" spans="1:64" x14ac:dyDescent="0.2">
      <c r="A204" s="1169"/>
      <c r="B204" s="1238"/>
      <c r="C204" s="1169"/>
      <c r="D204" s="1209"/>
      <c r="E204" s="1209"/>
      <c r="F204" s="1209"/>
      <c r="G204" s="1209"/>
      <c r="H204" s="1209"/>
      <c r="I204" s="1209"/>
      <c r="J204" s="1209"/>
      <c r="K204" s="1209"/>
      <c r="L204" s="1209"/>
      <c r="M204" s="1209"/>
      <c r="N204" s="1209"/>
      <c r="O204" s="1209"/>
      <c r="P204" s="1209"/>
      <c r="Q204" s="1209"/>
      <c r="R204" s="1209"/>
      <c r="S204" s="1209"/>
      <c r="T204" s="1209"/>
      <c r="U204" s="1209"/>
      <c r="V204" s="1209"/>
      <c r="W204" s="1209"/>
      <c r="X204" s="1209"/>
      <c r="Y204" s="1209"/>
      <c r="Z204" s="1238"/>
      <c r="AA204" s="1169"/>
      <c r="AB204" s="1169"/>
      <c r="AC204" s="1169"/>
      <c r="AD204" s="1169"/>
      <c r="AE204" s="1169"/>
      <c r="AF204" s="1169"/>
      <c r="AG204" s="1169"/>
      <c r="AH204" s="1169"/>
      <c r="AI204" s="1169"/>
      <c r="AJ204" s="1169"/>
      <c r="AK204" s="1169"/>
      <c r="AL204" s="1169"/>
      <c r="AM204" s="1169"/>
      <c r="AN204" s="1169"/>
      <c r="AO204" s="1169"/>
      <c r="AP204" s="1169"/>
      <c r="AQ204" s="1169"/>
      <c r="AR204" s="1169"/>
      <c r="AS204" s="1169"/>
      <c r="AT204" s="1169"/>
      <c r="AU204" s="1169"/>
      <c r="AV204" s="1169"/>
      <c r="AW204" s="1169"/>
      <c r="AX204" s="1169"/>
      <c r="AY204" s="1169"/>
      <c r="AZ204" s="1169"/>
      <c r="BA204" s="1169"/>
      <c r="BB204" s="1169"/>
      <c r="BC204" s="1169"/>
      <c r="BD204" s="1169"/>
      <c r="BE204" s="1169"/>
      <c r="BF204" s="1169"/>
      <c r="BG204" s="1169"/>
      <c r="BH204" s="1169"/>
      <c r="BI204" s="1169"/>
      <c r="BJ204" s="1169"/>
      <c r="BK204" s="1169"/>
      <c r="BL204" s="1169"/>
    </row>
    <row r="205" spans="1:64" x14ac:dyDescent="0.2">
      <c r="A205" s="1169"/>
      <c r="B205" s="1238"/>
      <c r="C205" s="1169"/>
      <c r="D205" s="1209"/>
      <c r="E205" s="1209"/>
      <c r="F205" s="1209"/>
      <c r="G205" s="1209"/>
      <c r="H205" s="1209"/>
      <c r="I205" s="1209"/>
      <c r="J205" s="1209"/>
      <c r="K205" s="1209"/>
      <c r="L205" s="1209"/>
      <c r="M205" s="1209"/>
      <c r="N205" s="1209"/>
      <c r="O205" s="1209"/>
      <c r="P205" s="1209"/>
      <c r="Q205" s="1209"/>
      <c r="R205" s="1209"/>
      <c r="S205" s="1209"/>
      <c r="T205" s="1209"/>
      <c r="U205" s="1209"/>
      <c r="V205" s="1209"/>
      <c r="W205" s="1209"/>
      <c r="X205" s="1209"/>
      <c r="Y205" s="1209"/>
      <c r="Z205" s="1238"/>
      <c r="AA205" s="1169"/>
      <c r="AB205" s="1169"/>
      <c r="AC205" s="1169"/>
      <c r="AD205" s="1169"/>
      <c r="AE205" s="1169"/>
      <c r="AF205" s="1169"/>
      <c r="AG205" s="1169"/>
      <c r="AH205" s="1169"/>
      <c r="AI205" s="1169"/>
      <c r="AJ205" s="1169"/>
      <c r="AK205" s="1169"/>
      <c r="AL205" s="1169"/>
      <c r="AM205" s="1169"/>
      <c r="AN205" s="1169"/>
      <c r="AO205" s="1169"/>
      <c r="AP205" s="1169"/>
      <c r="AQ205" s="1169"/>
      <c r="AR205" s="1169"/>
      <c r="AS205" s="1169"/>
      <c r="AT205" s="1169"/>
      <c r="AU205" s="1169"/>
      <c r="AV205" s="1169"/>
      <c r="AW205" s="1169"/>
      <c r="AX205" s="1169"/>
      <c r="AY205" s="1169"/>
      <c r="AZ205" s="1169"/>
      <c r="BA205" s="1169"/>
      <c r="BB205" s="1169"/>
      <c r="BC205" s="1169"/>
      <c r="BD205" s="1169"/>
      <c r="BE205" s="1169"/>
      <c r="BF205" s="1169"/>
      <c r="BG205" s="1169"/>
      <c r="BH205" s="1169"/>
      <c r="BI205" s="1169"/>
      <c r="BJ205" s="1169"/>
      <c r="BK205" s="1169"/>
      <c r="BL205" s="1169"/>
    </row>
    <row r="206" spans="1:64" x14ac:dyDescent="0.2">
      <c r="A206" s="1169"/>
      <c r="B206" s="1238"/>
      <c r="C206" s="1169"/>
      <c r="D206" s="1209"/>
      <c r="E206" s="1209"/>
      <c r="F206" s="1209"/>
      <c r="G206" s="1209"/>
      <c r="H206" s="1209"/>
      <c r="I206" s="1209"/>
      <c r="J206" s="1209"/>
      <c r="K206" s="1209"/>
      <c r="L206" s="1209"/>
      <c r="M206" s="1209"/>
      <c r="N206" s="1209"/>
      <c r="O206" s="1209"/>
      <c r="P206" s="1209"/>
      <c r="Q206" s="1209"/>
      <c r="R206" s="1209"/>
      <c r="S206" s="1209"/>
      <c r="T206" s="1209"/>
      <c r="U206" s="1209"/>
      <c r="V206" s="1209"/>
      <c r="W206" s="1209"/>
      <c r="X206" s="1209"/>
      <c r="Y206" s="1209"/>
      <c r="Z206" s="1238"/>
      <c r="AA206" s="1169"/>
      <c r="AB206" s="1169"/>
      <c r="AC206" s="1169"/>
      <c r="AD206" s="1169"/>
      <c r="AE206" s="1169"/>
      <c r="AF206" s="1169"/>
      <c r="AG206" s="1169"/>
      <c r="AH206" s="1169"/>
      <c r="AI206" s="1169"/>
      <c r="AJ206" s="1169"/>
      <c r="AK206" s="1169"/>
      <c r="AL206" s="1169"/>
      <c r="AM206" s="1169"/>
      <c r="AN206" s="1169"/>
      <c r="AO206" s="1169"/>
      <c r="AP206" s="1169"/>
      <c r="AQ206" s="1169"/>
      <c r="AR206" s="1169"/>
      <c r="AS206" s="1169"/>
      <c r="AT206" s="1169"/>
      <c r="AU206" s="1169"/>
      <c r="AV206" s="1169"/>
      <c r="AW206" s="1169"/>
      <c r="AX206" s="1169"/>
      <c r="AY206" s="1169"/>
      <c r="AZ206" s="1169"/>
      <c r="BA206" s="1169"/>
      <c r="BB206" s="1169"/>
      <c r="BC206" s="1169"/>
      <c r="BD206" s="1169"/>
      <c r="BE206" s="1169"/>
      <c r="BF206" s="1169"/>
      <c r="BG206" s="1169"/>
      <c r="BH206" s="1169"/>
      <c r="BI206" s="1169"/>
      <c r="BJ206" s="1169"/>
      <c r="BK206" s="1169"/>
      <c r="BL206" s="1169"/>
    </row>
    <row r="207" spans="1:64" x14ac:dyDescent="0.2">
      <c r="A207" s="1169"/>
      <c r="B207" s="1238"/>
      <c r="C207" s="1169"/>
      <c r="D207" s="1209"/>
      <c r="E207" s="1209"/>
      <c r="F207" s="1209"/>
      <c r="G207" s="1209"/>
      <c r="H207" s="1209"/>
      <c r="I207" s="1209"/>
      <c r="J207" s="1209"/>
      <c r="K207" s="1209"/>
      <c r="L207" s="1209"/>
      <c r="M207" s="1209"/>
      <c r="N207" s="1209"/>
      <c r="O207" s="1209"/>
      <c r="P207" s="1209"/>
      <c r="Q207" s="1209"/>
      <c r="R207" s="1209"/>
      <c r="S207" s="1209"/>
      <c r="T207" s="1209"/>
      <c r="U207" s="1209"/>
      <c r="V207" s="1209"/>
      <c r="W207" s="1209"/>
      <c r="X207" s="1209"/>
      <c r="Y207" s="1209"/>
      <c r="Z207" s="1238"/>
      <c r="AA207" s="1169"/>
      <c r="AB207" s="1169"/>
      <c r="AC207" s="1169"/>
      <c r="AD207" s="1169"/>
      <c r="AE207" s="1169"/>
      <c r="AF207" s="1169"/>
      <c r="AG207" s="1169"/>
      <c r="AH207" s="1169"/>
      <c r="AI207" s="1169"/>
      <c r="AJ207" s="1169"/>
      <c r="AK207" s="1169"/>
      <c r="AL207" s="1169"/>
      <c r="AM207" s="1169"/>
      <c r="AN207" s="1169"/>
      <c r="AO207" s="1169"/>
      <c r="AP207" s="1169"/>
      <c r="AQ207" s="1169"/>
      <c r="AR207" s="1169"/>
      <c r="AS207" s="1169"/>
      <c r="AT207" s="1169"/>
      <c r="AU207" s="1169"/>
      <c r="AV207" s="1169"/>
      <c r="AW207" s="1169"/>
      <c r="AX207" s="1169"/>
      <c r="AY207" s="1169"/>
      <c r="AZ207" s="1169"/>
      <c r="BA207" s="1169"/>
      <c r="BB207" s="1169"/>
      <c r="BC207" s="1169"/>
      <c r="BD207" s="1169"/>
      <c r="BE207" s="1169"/>
      <c r="BF207" s="1169"/>
      <c r="BG207" s="1169"/>
      <c r="BH207" s="1169"/>
      <c r="BI207" s="1169"/>
      <c r="BJ207" s="1169"/>
      <c r="BK207" s="1169"/>
      <c r="BL207" s="1169"/>
    </row>
    <row r="208" spans="1:64" x14ac:dyDescent="0.2">
      <c r="A208" s="1169"/>
      <c r="B208" s="1238"/>
      <c r="C208" s="1169"/>
      <c r="D208" s="1209"/>
      <c r="E208" s="1209"/>
      <c r="F208" s="1209"/>
      <c r="G208" s="1209"/>
      <c r="H208" s="1209"/>
      <c r="I208" s="1209"/>
      <c r="J208" s="1209"/>
      <c r="K208" s="1209"/>
      <c r="L208" s="1209"/>
      <c r="M208" s="1209"/>
      <c r="N208" s="1209"/>
      <c r="O208" s="1209"/>
      <c r="P208" s="1209"/>
      <c r="Q208" s="1209"/>
      <c r="R208" s="1209"/>
      <c r="S208" s="1209"/>
      <c r="T208" s="1209"/>
      <c r="U208" s="1209"/>
      <c r="V208" s="1209"/>
      <c r="W208" s="1209"/>
      <c r="X208" s="1209"/>
      <c r="Y208" s="1209"/>
      <c r="Z208" s="1238"/>
      <c r="AA208" s="1169"/>
      <c r="AB208" s="1169"/>
      <c r="AC208" s="1169"/>
      <c r="AD208" s="1169"/>
      <c r="AE208" s="1169"/>
      <c r="AF208" s="1169"/>
      <c r="AG208" s="1169"/>
      <c r="AH208" s="1169"/>
      <c r="AI208" s="1169"/>
      <c r="AJ208" s="1169"/>
      <c r="AK208" s="1169"/>
      <c r="AL208" s="1169"/>
      <c r="AM208" s="1169"/>
      <c r="AN208" s="1169"/>
      <c r="AO208" s="1169"/>
      <c r="AP208" s="1169"/>
      <c r="AQ208" s="1169"/>
      <c r="AR208" s="1169"/>
      <c r="AS208" s="1169"/>
      <c r="AT208" s="1169"/>
      <c r="AU208" s="1169"/>
      <c r="AV208" s="1169"/>
      <c r="AW208" s="1169"/>
      <c r="AX208" s="1169"/>
      <c r="AY208" s="1169"/>
      <c r="AZ208" s="1169"/>
      <c r="BA208" s="1169"/>
      <c r="BB208" s="1169"/>
      <c r="BC208" s="1169"/>
      <c r="BD208" s="1169"/>
      <c r="BE208" s="1169"/>
      <c r="BF208" s="1169"/>
      <c r="BG208" s="1169"/>
      <c r="BH208" s="1169"/>
      <c r="BI208" s="1169"/>
      <c r="BJ208" s="1169"/>
      <c r="BK208" s="1169"/>
      <c r="BL208" s="1169"/>
    </row>
    <row r="209" spans="1:64" x14ac:dyDescent="0.2">
      <c r="A209" s="1169"/>
      <c r="B209" s="1238"/>
      <c r="C209" s="1169"/>
      <c r="D209" s="1209"/>
      <c r="E209" s="1209"/>
      <c r="F209" s="1209"/>
      <c r="G209" s="1209"/>
      <c r="H209" s="1209"/>
      <c r="I209" s="1209"/>
      <c r="J209" s="1209"/>
      <c r="K209" s="1209"/>
      <c r="L209" s="1209"/>
      <c r="M209" s="1209"/>
      <c r="N209" s="1209"/>
      <c r="O209" s="1209"/>
      <c r="P209" s="1209"/>
      <c r="Q209" s="1209"/>
      <c r="R209" s="1209"/>
      <c r="S209" s="1209"/>
      <c r="T209" s="1209"/>
      <c r="U209" s="1209"/>
      <c r="V209" s="1209"/>
      <c r="W209" s="1209"/>
      <c r="X209" s="1209"/>
      <c r="Y209" s="1209"/>
      <c r="Z209" s="1238"/>
      <c r="AA209" s="1169"/>
      <c r="AB209" s="1169"/>
      <c r="AC209" s="1169"/>
      <c r="AD209" s="1169"/>
      <c r="AE209" s="1169"/>
      <c r="AF209" s="1169"/>
      <c r="AG209" s="1169"/>
      <c r="AH209" s="1169"/>
      <c r="AI209" s="1169"/>
      <c r="AJ209" s="1169"/>
      <c r="AK209" s="1169"/>
      <c r="AL209" s="1169"/>
      <c r="AM209" s="1169"/>
      <c r="AN209" s="1169"/>
      <c r="AO209" s="1169"/>
      <c r="AP209" s="1169"/>
      <c r="AQ209" s="1169"/>
      <c r="AR209" s="1169"/>
      <c r="AS209" s="1169"/>
      <c r="AT209" s="1169"/>
      <c r="AU209" s="1169"/>
      <c r="AV209" s="1169"/>
      <c r="AW209" s="1169"/>
      <c r="AX209" s="1169"/>
      <c r="AY209" s="1169"/>
      <c r="AZ209" s="1169"/>
      <c r="BA209" s="1169"/>
      <c r="BB209" s="1169"/>
      <c r="BC209" s="1169"/>
      <c r="BD209" s="1169"/>
      <c r="BE209" s="1169"/>
      <c r="BF209" s="1169"/>
      <c r="BG209" s="1169"/>
      <c r="BH209" s="1169"/>
      <c r="BI209" s="1169"/>
      <c r="BJ209" s="1169"/>
      <c r="BK209" s="1169"/>
      <c r="BL209" s="1169"/>
    </row>
    <row r="210" spans="1:64" x14ac:dyDescent="0.2">
      <c r="A210" s="1169"/>
      <c r="B210" s="1238"/>
      <c r="C210" s="1169"/>
      <c r="D210" s="1209"/>
      <c r="E210" s="1209"/>
      <c r="F210" s="1209"/>
      <c r="G210" s="1209"/>
      <c r="H210" s="1209"/>
      <c r="I210" s="1209"/>
      <c r="J210" s="1209"/>
      <c r="K210" s="1209"/>
      <c r="L210" s="1209"/>
      <c r="M210" s="1209"/>
      <c r="N210" s="1209"/>
      <c r="O210" s="1209"/>
      <c r="P210" s="1209"/>
      <c r="Q210" s="1209"/>
      <c r="R210" s="1209"/>
      <c r="S210" s="1209"/>
      <c r="T210" s="1209"/>
      <c r="U210" s="1209"/>
      <c r="V210" s="1209"/>
      <c r="W210" s="1209"/>
      <c r="X210" s="1209"/>
      <c r="Y210" s="1209"/>
      <c r="Z210" s="1238"/>
      <c r="AA210" s="1169"/>
      <c r="AB210" s="1169"/>
      <c r="AC210" s="1169"/>
      <c r="AD210" s="1169"/>
      <c r="AE210" s="1169"/>
      <c r="AF210" s="1169"/>
      <c r="AG210" s="1169"/>
      <c r="AH210" s="1169"/>
      <c r="AI210" s="1169"/>
      <c r="AJ210" s="1169"/>
      <c r="AK210" s="1169"/>
      <c r="AL210" s="1169"/>
      <c r="AM210" s="1169"/>
      <c r="AN210" s="1169"/>
      <c r="AO210" s="1169"/>
      <c r="AP210" s="1169"/>
      <c r="AQ210" s="1169"/>
      <c r="AR210" s="1169"/>
      <c r="AS210" s="1169"/>
      <c r="AT210" s="1169"/>
      <c r="AU210" s="1169"/>
      <c r="AV210" s="1169"/>
      <c r="AW210" s="1169"/>
      <c r="AX210" s="1169"/>
      <c r="AY210" s="1169"/>
      <c r="AZ210" s="1169"/>
      <c r="BA210" s="1169"/>
      <c r="BB210" s="1169"/>
      <c r="BC210" s="1169"/>
      <c r="BD210" s="1169"/>
      <c r="BE210" s="1169"/>
      <c r="BF210" s="1169"/>
      <c r="BG210" s="1169"/>
      <c r="BH210" s="1169"/>
      <c r="BI210" s="1169"/>
      <c r="BJ210" s="1169"/>
      <c r="BK210" s="1169"/>
      <c r="BL210" s="1169"/>
    </row>
    <row r="211" spans="1:64" x14ac:dyDescent="0.2">
      <c r="A211" s="1169"/>
      <c r="B211" s="1238"/>
      <c r="C211" s="1169"/>
      <c r="D211" s="1209"/>
      <c r="E211" s="1209"/>
      <c r="F211" s="1209"/>
      <c r="G211" s="1209"/>
      <c r="H211" s="1209"/>
      <c r="I211" s="1209"/>
      <c r="J211" s="1209"/>
      <c r="K211" s="1209"/>
      <c r="L211" s="1209"/>
      <c r="M211" s="1209"/>
      <c r="N211" s="1209"/>
      <c r="O211" s="1209"/>
      <c r="P211" s="1209"/>
      <c r="Q211" s="1209"/>
      <c r="R211" s="1209"/>
      <c r="S211" s="1209"/>
      <c r="T211" s="1209"/>
      <c r="U211" s="1209"/>
      <c r="V211" s="1209"/>
      <c r="W211" s="1209"/>
      <c r="X211" s="1209"/>
      <c r="Y211" s="1209"/>
      <c r="Z211" s="1238"/>
      <c r="AA211" s="1169"/>
      <c r="AB211" s="1169"/>
      <c r="AC211" s="1169"/>
      <c r="AD211" s="1169"/>
      <c r="AE211" s="1169"/>
      <c r="AF211" s="1169"/>
      <c r="AG211" s="1169"/>
      <c r="AH211" s="1169"/>
      <c r="AI211" s="1169"/>
      <c r="AJ211" s="1169"/>
      <c r="AK211" s="1169"/>
      <c r="AL211" s="1169"/>
      <c r="AM211" s="1169"/>
      <c r="AN211" s="1169"/>
      <c r="AO211" s="1169"/>
      <c r="AP211" s="1169"/>
      <c r="AQ211" s="1169"/>
      <c r="AR211" s="1169"/>
      <c r="AS211" s="1169"/>
      <c r="AT211" s="1169"/>
      <c r="AU211" s="1169"/>
      <c r="AV211" s="1169"/>
      <c r="AW211" s="1169"/>
      <c r="AX211" s="1169"/>
      <c r="AY211" s="1169"/>
      <c r="AZ211" s="1169"/>
      <c r="BA211" s="1169"/>
      <c r="BB211" s="1169"/>
      <c r="BC211" s="1169"/>
      <c r="BD211" s="1169"/>
      <c r="BE211" s="1169"/>
      <c r="BF211" s="1169"/>
      <c r="BG211" s="1169"/>
      <c r="BH211" s="1169"/>
      <c r="BI211" s="1169"/>
      <c r="BJ211" s="1169"/>
      <c r="BK211" s="1169"/>
      <c r="BL211" s="1169"/>
    </row>
    <row r="212" spans="1:64" x14ac:dyDescent="0.2">
      <c r="A212" s="1169"/>
      <c r="B212" s="1238"/>
      <c r="C212" s="1169"/>
      <c r="D212" s="1209"/>
      <c r="E212" s="1209"/>
      <c r="F212" s="1209"/>
      <c r="G212" s="1209"/>
      <c r="H212" s="1209"/>
      <c r="I212" s="1209"/>
      <c r="J212" s="1209"/>
      <c r="K212" s="1209"/>
      <c r="L212" s="1209"/>
      <c r="M212" s="1209"/>
      <c r="N212" s="1209"/>
      <c r="O212" s="1209"/>
      <c r="P212" s="1209"/>
      <c r="Q212" s="1209"/>
      <c r="R212" s="1209"/>
      <c r="S212" s="1209"/>
      <c r="T212" s="1209"/>
      <c r="U212" s="1209"/>
      <c r="V212" s="1209"/>
      <c r="W212" s="1209"/>
      <c r="X212" s="1209"/>
      <c r="Y212" s="1209"/>
      <c r="Z212" s="1238"/>
      <c r="AA212" s="1169"/>
      <c r="AB212" s="1169"/>
      <c r="AC212" s="1169"/>
      <c r="AD212" s="1169"/>
      <c r="AE212" s="1169"/>
      <c r="AF212" s="1169"/>
      <c r="AG212" s="1169"/>
      <c r="AH212" s="1169"/>
      <c r="AI212" s="1169"/>
      <c r="AJ212" s="1169"/>
      <c r="AK212" s="1169"/>
      <c r="AL212" s="1169"/>
      <c r="AM212" s="1169"/>
      <c r="AN212" s="1169"/>
      <c r="AO212" s="1169"/>
      <c r="AP212" s="1169"/>
      <c r="AQ212" s="1169"/>
      <c r="AR212" s="1169"/>
      <c r="AS212" s="1169"/>
      <c r="AT212" s="1169"/>
      <c r="AU212" s="1169"/>
      <c r="AV212" s="1169"/>
      <c r="AW212" s="1169"/>
      <c r="AX212" s="1169"/>
      <c r="AY212" s="1169"/>
      <c r="AZ212" s="1169"/>
      <c r="BA212" s="1169"/>
      <c r="BB212" s="1169"/>
      <c r="BC212" s="1169"/>
      <c r="BD212" s="1169"/>
      <c r="BE212" s="1169"/>
      <c r="BF212" s="1169"/>
      <c r="BG212" s="1169"/>
      <c r="BH212" s="1169"/>
      <c r="BI212" s="1169"/>
      <c r="BJ212" s="1169"/>
      <c r="BK212" s="1169"/>
      <c r="BL212" s="1169"/>
    </row>
    <row r="213" spans="1:64" x14ac:dyDescent="0.2">
      <c r="A213" s="1169"/>
      <c r="B213" s="1238"/>
      <c r="C213" s="1169"/>
      <c r="D213" s="1209"/>
      <c r="E213" s="1209"/>
      <c r="F213" s="1209"/>
      <c r="G213" s="1209"/>
      <c r="H213" s="1209"/>
      <c r="I213" s="1209"/>
      <c r="J213" s="1209"/>
      <c r="K213" s="1209"/>
      <c r="L213" s="1209"/>
      <c r="M213" s="1209"/>
      <c r="N213" s="1209"/>
      <c r="O213" s="1209"/>
      <c r="P213" s="1209"/>
      <c r="Q213" s="1209"/>
      <c r="R213" s="1209"/>
      <c r="S213" s="1209"/>
      <c r="T213" s="1209"/>
      <c r="U213" s="1209"/>
      <c r="V213" s="1209"/>
      <c r="W213" s="1209"/>
      <c r="X213" s="1209"/>
      <c r="Y213" s="1209"/>
      <c r="Z213" s="1238"/>
      <c r="AA213" s="1169"/>
      <c r="AB213" s="1169"/>
      <c r="AC213" s="1169"/>
      <c r="AD213" s="1169"/>
      <c r="AE213" s="1169"/>
      <c r="AF213" s="1169"/>
      <c r="AG213" s="1169"/>
      <c r="AH213" s="1169"/>
      <c r="AI213" s="1169"/>
      <c r="AJ213" s="1169"/>
      <c r="AK213" s="1169"/>
      <c r="AL213" s="1169"/>
      <c r="AM213" s="1169"/>
      <c r="AN213" s="1169"/>
      <c r="AO213" s="1169"/>
      <c r="AP213" s="1169"/>
      <c r="AQ213" s="1169"/>
      <c r="AR213" s="1169"/>
      <c r="AS213" s="1169"/>
      <c r="AT213" s="1169"/>
      <c r="AU213" s="1169"/>
      <c r="AV213" s="1169"/>
      <c r="AW213" s="1169"/>
      <c r="AX213" s="1169"/>
      <c r="AY213" s="1169"/>
      <c r="AZ213" s="1169"/>
      <c r="BA213" s="1169"/>
      <c r="BB213" s="1169"/>
      <c r="BC213" s="1169"/>
      <c r="BD213" s="1169"/>
      <c r="BE213" s="1169"/>
      <c r="BF213" s="1169"/>
      <c r="BG213" s="1169"/>
      <c r="BH213" s="1169"/>
      <c r="BI213" s="1169"/>
      <c r="BJ213" s="1169"/>
      <c r="BK213" s="1169"/>
      <c r="BL213" s="1169"/>
    </row>
    <row r="214" spans="1:64" x14ac:dyDescent="0.2">
      <c r="A214" s="1169"/>
      <c r="B214" s="1238"/>
      <c r="C214" s="1169"/>
      <c r="D214" s="1209"/>
      <c r="E214" s="1209"/>
      <c r="F214" s="1209"/>
      <c r="G214" s="1209"/>
      <c r="H214" s="1209"/>
      <c r="I214" s="1209"/>
      <c r="J214" s="1209"/>
      <c r="K214" s="1209"/>
      <c r="L214" s="1209"/>
      <c r="M214" s="1209"/>
      <c r="N214" s="1209"/>
      <c r="O214" s="1209"/>
      <c r="P214" s="1209"/>
      <c r="Q214" s="1209"/>
      <c r="R214" s="1209"/>
      <c r="S214" s="1209"/>
      <c r="T214" s="1209"/>
      <c r="U214" s="1209"/>
      <c r="V214" s="1209"/>
      <c r="W214" s="1209"/>
      <c r="X214" s="1209"/>
      <c r="Y214" s="1209"/>
      <c r="Z214" s="1238"/>
      <c r="AA214" s="1169"/>
      <c r="AB214" s="1169"/>
      <c r="AC214" s="1169"/>
      <c r="AD214" s="1169"/>
      <c r="AE214" s="1169"/>
      <c r="AF214" s="1169"/>
      <c r="AG214" s="1169"/>
      <c r="AH214" s="1169"/>
      <c r="AI214" s="1169"/>
      <c r="AJ214" s="1169"/>
      <c r="AK214" s="1169"/>
      <c r="AL214" s="1169"/>
      <c r="AM214" s="1169"/>
      <c r="AN214" s="1169"/>
      <c r="AO214" s="1169"/>
      <c r="AP214" s="1169"/>
      <c r="AQ214" s="1169"/>
      <c r="AR214" s="1169"/>
      <c r="AS214" s="1169"/>
      <c r="AT214" s="1169"/>
      <c r="AU214" s="1169"/>
      <c r="AV214" s="1169"/>
      <c r="AW214" s="1169"/>
      <c r="AX214" s="1169"/>
      <c r="AY214" s="1169"/>
      <c r="AZ214" s="1169"/>
      <c r="BA214" s="1169"/>
      <c r="BB214" s="1169"/>
      <c r="BC214" s="1169"/>
      <c r="BD214" s="1169"/>
      <c r="BE214" s="1169"/>
      <c r="BF214" s="1169"/>
      <c r="BG214" s="1169"/>
      <c r="BH214" s="1169"/>
      <c r="BI214" s="1169"/>
      <c r="BJ214" s="1169"/>
      <c r="BK214" s="1169"/>
      <c r="BL214" s="1169"/>
    </row>
    <row r="215" spans="1:64" x14ac:dyDescent="0.2">
      <c r="A215" s="1169"/>
      <c r="B215" s="1238"/>
      <c r="C215" s="1169"/>
      <c r="D215" s="1209"/>
      <c r="E215" s="1209"/>
      <c r="F215" s="1209"/>
      <c r="G215" s="1209"/>
      <c r="H215" s="1209"/>
      <c r="I215" s="1209"/>
      <c r="J215" s="1209"/>
      <c r="K215" s="1209"/>
      <c r="L215" s="1209"/>
      <c r="M215" s="1209"/>
      <c r="N215" s="1209"/>
      <c r="O215" s="1209"/>
      <c r="P215" s="1209"/>
      <c r="Q215" s="1209"/>
      <c r="R215" s="1209"/>
      <c r="S215" s="1209"/>
      <c r="T215" s="1209"/>
      <c r="U215" s="1209"/>
      <c r="V215" s="1209"/>
      <c r="W215" s="1209"/>
      <c r="X215" s="1209"/>
      <c r="Y215" s="1209"/>
      <c r="Z215" s="1238"/>
      <c r="AA215" s="1169"/>
      <c r="AB215" s="1169"/>
      <c r="AC215" s="1169"/>
      <c r="AD215" s="1169"/>
      <c r="AE215" s="1169"/>
      <c r="AF215" s="1169"/>
      <c r="AG215" s="1169"/>
      <c r="AH215" s="1169"/>
      <c r="AI215" s="1169"/>
      <c r="AJ215" s="1169"/>
      <c r="AK215" s="1169"/>
      <c r="AL215" s="1169"/>
      <c r="AM215" s="1169"/>
      <c r="AN215" s="1169"/>
      <c r="AO215" s="1169"/>
      <c r="AP215" s="1169"/>
      <c r="AQ215" s="1169"/>
      <c r="AR215" s="1169"/>
      <c r="AS215" s="1169"/>
      <c r="AT215" s="1169"/>
      <c r="AU215" s="1169"/>
      <c r="AV215" s="1169"/>
      <c r="AW215" s="1169"/>
      <c r="AX215" s="1169"/>
      <c r="AY215" s="1169"/>
      <c r="AZ215" s="1169"/>
      <c r="BA215" s="1169"/>
      <c r="BB215" s="1169"/>
      <c r="BC215" s="1169"/>
      <c r="BD215" s="1169"/>
      <c r="BE215" s="1169"/>
      <c r="BF215" s="1169"/>
      <c r="BG215" s="1169"/>
      <c r="BH215" s="1169"/>
      <c r="BI215" s="1169"/>
      <c r="BJ215" s="1169"/>
      <c r="BK215" s="1169"/>
      <c r="BL215" s="1169"/>
    </row>
    <row r="216" spans="1:64" x14ac:dyDescent="0.2">
      <c r="A216" s="1169"/>
      <c r="B216" s="1238"/>
      <c r="C216" s="1169"/>
      <c r="D216" s="1209"/>
      <c r="E216" s="1209"/>
      <c r="F216" s="1209"/>
      <c r="G216" s="1209"/>
      <c r="H216" s="1209"/>
      <c r="I216" s="1209"/>
      <c r="J216" s="1209"/>
      <c r="K216" s="1209"/>
      <c r="L216" s="1209"/>
      <c r="M216" s="1209"/>
      <c r="N216" s="1209"/>
      <c r="O216" s="1209"/>
      <c r="P216" s="1209"/>
      <c r="Q216" s="1209"/>
      <c r="R216" s="1209"/>
      <c r="S216" s="1209"/>
      <c r="T216" s="1209"/>
      <c r="U216" s="1209"/>
      <c r="V216" s="1209"/>
      <c r="W216" s="1209"/>
      <c r="X216" s="1209"/>
      <c r="Y216" s="1209"/>
      <c r="Z216" s="1238"/>
      <c r="AA216" s="1169"/>
      <c r="AB216" s="1169"/>
      <c r="AC216" s="1169"/>
      <c r="AD216" s="1169"/>
      <c r="AE216" s="1169"/>
      <c r="AF216" s="1169"/>
      <c r="AG216" s="1169"/>
      <c r="AH216" s="1169"/>
      <c r="AI216" s="1169"/>
      <c r="AJ216" s="1169"/>
      <c r="AK216" s="1169"/>
      <c r="AL216" s="1169"/>
      <c r="AM216" s="1169"/>
      <c r="AN216" s="1169"/>
      <c r="AO216" s="1169"/>
      <c r="AP216" s="1169"/>
      <c r="AQ216" s="1169"/>
      <c r="AR216" s="1169"/>
      <c r="AS216" s="1169"/>
      <c r="AT216" s="1169"/>
      <c r="AU216" s="1169"/>
      <c r="AV216" s="1169"/>
      <c r="AW216" s="1169"/>
      <c r="AX216" s="1169"/>
      <c r="AY216" s="1169"/>
      <c r="AZ216" s="1169"/>
      <c r="BA216" s="1169"/>
      <c r="BB216" s="1169"/>
      <c r="BC216" s="1169"/>
      <c r="BD216" s="1169"/>
      <c r="BE216" s="1169"/>
      <c r="BF216" s="1169"/>
      <c r="BG216" s="1169"/>
      <c r="BH216" s="1169"/>
      <c r="BI216" s="1169"/>
      <c r="BJ216" s="1169"/>
      <c r="BK216" s="1169"/>
      <c r="BL216" s="1169"/>
    </row>
    <row r="217" spans="1:64" x14ac:dyDescent="0.2">
      <c r="A217" s="1169"/>
      <c r="B217" s="1238"/>
      <c r="C217" s="1169"/>
      <c r="D217" s="1209"/>
      <c r="E217" s="1209"/>
      <c r="F217" s="1209"/>
      <c r="G217" s="1209"/>
      <c r="H217" s="1209"/>
      <c r="I217" s="1209"/>
      <c r="J217" s="1209"/>
      <c r="K217" s="1209"/>
      <c r="L217" s="1209"/>
      <c r="M217" s="1209"/>
      <c r="N217" s="1209"/>
      <c r="O217" s="1209"/>
      <c r="P217" s="1209"/>
      <c r="Q217" s="1209"/>
      <c r="R217" s="1209"/>
      <c r="S217" s="1209"/>
      <c r="T217" s="1209"/>
      <c r="U217" s="1209"/>
      <c r="V217" s="1209"/>
      <c r="W217" s="1209"/>
      <c r="X217" s="1209"/>
      <c r="Y217" s="1209"/>
      <c r="Z217" s="1238"/>
      <c r="AA217" s="1169"/>
      <c r="AB217" s="1169"/>
      <c r="AC217" s="1169"/>
      <c r="AD217" s="1169"/>
      <c r="AE217" s="1169"/>
      <c r="AF217" s="1169"/>
      <c r="AG217" s="1169"/>
      <c r="AH217" s="1169"/>
      <c r="AI217" s="1169"/>
      <c r="AJ217" s="1169"/>
      <c r="AK217" s="1169"/>
      <c r="AL217" s="1169"/>
      <c r="AM217" s="1169"/>
      <c r="AN217" s="1169"/>
      <c r="AO217" s="1169"/>
      <c r="AP217" s="1169"/>
      <c r="AQ217" s="1169"/>
      <c r="AR217" s="1169"/>
      <c r="AS217" s="1169"/>
      <c r="AT217" s="1169"/>
      <c r="AU217" s="1169"/>
      <c r="AV217" s="1169"/>
      <c r="AW217" s="1169"/>
      <c r="AX217" s="1169"/>
      <c r="AY217" s="1169"/>
      <c r="AZ217" s="1169"/>
      <c r="BA217" s="1169"/>
      <c r="BB217" s="1169"/>
      <c r="BC217" s="1169"/>
      <c r="BD217" s="1169"/>
      <c r="BE217" s="1169"/>
      <c r="BF217" s="1169"/>
      <c r="BG217" s="1169"/>
      <c r="BH217" s="1169"/>
      <c r="BI217" s="1169"/>
      <c r="BJ217" s="1169"/>
      <c r="BK217" s="1169"/>
      <c r="BL217" s="1169"/>
    </row>
    <row r="218" spans="1:64" x14ac:dyDescent="0.2">
      <c r="A218" s="1169"/>
      <c r="B218" s="1238"/>
      <c r="C218" s="1169"/>
      <c r="D218" s="1209"/>
      <c r="E218" s="1209"/>
      <c r="F218" s="1209"/>
      <c r="G218" s="1209"/>
      <c r="H218" s="1209"/>
      <c r="I218" s="1209"/>
      <c r="J218" s="1209"/>
      <c r="K218" s="1209"/>
      <c r="L218" s="1209"/>
      <c r="M218" s="1209"/>
      <c r="N218" s="1209"/>
      <c r="O218" s="1209"/>
      <c r="P218" s="1209"/>
      <c r="Q218" s="1209"/>
      <c r="R218" s="1209"/>
      <c r="S218" s="1209"/>
      <c r="T218" s="1209"/>
      <c r="U218" s="1209"/>
      <c r="V218" s="1209"/>
      <c r="W218" s="1209"/>
      <c r="X218" s="1209"/>
      <c r="Y218" s="1209"/>
      <c r="Z218" s="1238"/>
      <c r="AA218" s="1169"/>
      <c r="AB218" s="1169"/>
      <c r="AC218" s="1169"/>
      <c r="AD218" s="1169"/>
      <c r="AE218" s="1169"/>
      <c r="AF218" s="1169"/>
      <c r="AG218" s="1169"/>
      <c r="AH218" s="1169"/>
      <c r="AI218" s="1169"/>
      <c r="AJ218" s="1169"/>
      <c r="AK218" s="1169"/>
      <c r="AL218" s="1169"/>
      <c r="AM218" s="1169"/>
      <c r="AN218" s="1169"/>
      <c r="AO218" s="1169"/>
      <c r="AP218" s="1169"/>
      <c r="AQ218" s="1169"/>
      <c r="AR218" s="1169"/>
      <c r="AS218" s="1169"/>
      <c r="AT218" s="1169"/>
      <c r="AU218" s="1169"/>
      <c r="AV218" s="1169"/>
      <c r="AW218" s="1169"/>
      <c r="AX218" s="1169"/>
      <c r="AY218" s="1169"/>
      <c r="AZ218" s="1169"/>
      <c r="BA218" s="1169"/>
      <c r="BB218" s="1169"/>
      <c r="BC218" s="1169"/>
      <c r="BD218" s="1169"/>
      <c r="BE218" s="1169"/>
      <c r="BF218" s="1169"/>
      <c r="BG218" s="1169"/>
      <c r="BH218" s="1169"/>
      <c r="BI218" s="1169"/>
      <c r="BJ218" s="1169"/>
      <c r="BK218" s="1169"/>
      <c r="BL218" s="1169"/>
    </row>
    <row r="219" spans="1:64" x14ac:dyDescent="0.2">
      <c r="A219" s="1169"/>
      <c r="B219" s="1238"/>
      <c r="C219" s="1169"/>
      <c r="D219" s="1209"/>
      <c r="E219" s="1209"/>
      <c r="F219" s="1209"/>
      <c r="G219" s="1209"/>
      <c r="H219" s="1209"/>
      <c r="I219" s="1209"/>
      <c r="J219" s="1209"/>
      <c r="K219" s="1209"/>
      <c r="L219" s="1209"/>
      <c r="M219" s="1209"/>
      <c r="N219" s="1209"/>
      <c r="O219" s="1209"/>
      <c r="P219" s="1209"/>
      <c r="Q219" s="1209"/>
      <c r="R219" s="1209"/>
      <c r="S219" s="1209"/>
      <c r="T219" s="1209"/>
      <c r="U219" s="1209"/>
      <c r="V219" s="1209"/>
      <c r="W219" s="1209"/>
      <c r="X219" s="1209"/>
      <c r="Y219" s="1209"/>
      <c r="Z219" s="1238"/>
      <c r="AA219" s="1169"/>
      <c r="AB219" s="1169"/>
      <c r="AC219" s="1169"/>
      <c r="AD219" s="1169"/>
      <c r="AE219" s="1169"/>
      <c r="AF219" s="1169"/>
      <c r="AG219" s="1169"/>
      <c r="AH219" s="1169"/>
      <c r="AI219" s="1169"/>
      <c r="AJ219" s="1169"/>
      <c r="AK219" s="1169"/>
      <c r="AL219" s="1169"/>
      <c r="AM219" s="1169"/>
      <c r="AN219" s="1169"/>
      <c r="AO219" s="1169"/>
      <c r="AP219" s="1169"/>
      <c r="AQ219" s="1169"/>
      <c r="AR219" s="1169"/>
      <c r="AS219" s="1169"/>
      <c r="AT219" s="1169"/>
      <c r="AU219" s="1169"/>
      <c r="AV219" s="1169"/>
      <c r="AW219" s="1169"/>
      <c r="AX219" s="1169"/>
      <c r="AY219" s="1169"/>
      <c r="AZ219" s="1169"/>
      <c r="BA219" s="1169"/>
      <c r="BB219" s="1169"/>
      <c r="BC219" s="1169"/>
      <c r="BD219" s="1169"/>
      <c r="BE219" s="1169"/>
      <c r="BF219" s="1169"/>
      <c r="BG219" s="1169"/>
      <c r="BH219" s="1169"/>
      <c r="BI219" s="1169"/>
      <c r="BJ219" s="1169"/>
      <c r="BK219" s="1169"/>
      <c r="BL219" s="1169"/>
    </row>
    <row r="220" spans="1:64" x14ac:dyDescent="0.2">
      <c r="A220" s="1169"/>
      <c r="B220" s="1238"/>
      <c r="C220" s="1169"/>
      <c r="D220" s="1209"/>
      <c r="E220" s="1209"/>
      <c r="F220" s="1209"/>
      <c r="G220" s="1209"/>
      <c r="H220" s="1209"/>
      <c r="I220" s="1209"/>
      <c r="J220" s="1209"/>
      <c r="K220" s="1209"/>
      <c r="L220" s="1209"/>
      <c r="M220" s="1209"/>
      <c r="N220" s="1209"/>
      <c r="O220" s="1209"/>
      <c r="P220" s="1209"/>
      <c r="Q220" s="1209"/>
      <c r="R220" s="1209"/>
      <c r="S220" s="1209"/>
      <c r="T220" s="1209"/>
      <c r="U220" s="1209"/>
      <c r="V220" s="1209"/>
      <c r="W220" s="1209"/>
      <c r="X220" s="1209"/>
      <c r="Y220" s="1209"/>
      <c r="Z220" s="1238"/>
      <c r="AA220" s="1169"/>
      <c r="AB220" s="1169"/>
      <c r="AC220" s="1169"/>
      <c r="AD220" s="1169"/>
      <c r="AE220" s="1169"/>
      <c r="AF220" s="1169"/>
      <c r="AG220" s="1169"/>
      <c r="AH220" s="1169"/>
      <c r="AI220" s="1169"/>
      <c r="AJ220" s="1169"/>
      <c r="AK220" s="1169"/>
      <c r="AL220" s="1169"/>
      <c r="AM220" s="1169"/>
      <c r="AN220" s="1169"/>
      <c r="AO220" s="1169"/>
      <c r="AP220" s="1169"/>
      <c r="AQ220" s="1169"/>
      <c r="AR220" s="1169"/>
      <c r="AS220" s="1169"/>
      <c r="AT220" s="1169"/>
      <c r="AU220" s="1169"/>
      <c r="AV220" s="1169"/>
      <c r="AW220" s="1169"/>
      <c r="AX220" s="1169"/>
      <c r="AY220" s="1169"/>
      <c r="AZ220" s="1169"/>
      <c r="BA220" s="1169"/>
      <c r="BB220" s="1169"/>
      <c r="BC220" s="1169"/>
      <c r="BD220" s="1169"/>
      <c r="BE220" s="1169"/>
      <c r="BF220" s="1169"/>
      <c r="BG220" s="1169"/>
      <c r="BH220" s="1169"/>
      <c r="BI220" s="1169"/>
      <c r="BJ220" s="1169"/>
      <c r="BK220" s="1169"/>
      <c r="BL220" s="1169"/>
    </row>
    <row r="221" spans="1:64" x14ac:dyDescent="0.2">
      <c r="A221" s="1169"/>
      <c r="B221" s="1238"/>
      <c r="C221" s="1169"/>
      <c r="D221" s="1209"/>
      <c r="E221" s="1209"/>
      <c r="F221" s="1209"/>
      <c r="G221" s="1209"/>
      <c r="H221" s="1209"/>
      <c r="I221" s="1209"/>
      <c r="J221" s="1209"/>
      <c r="K221" s="1209"/>
      <c r="L221" s="1209"/>
      <c r="M221" s="1209"/>
      <c r="N221" s="1209"/>
      <c r="O221" s="1209"/>
      <c r="P221" s="1209"/>
      <c r="Q221" s="1209"/>
      <c r="R221" s="1209"/>
      <c r="S221" s="1209"/>
      <c r="T221" s="1209"/>
      <c r="U221" s="1209"/>
      <c r="V221" s="1209"/>
      <c r="W221" s="1209"/>
      <c r="X221" s="1209"/>
      <c r="Y221" s="1209"/>
      <c r="Z221" s="1238"/>
      <c r="AA221" s="1169"/>
      <c r="AB221" s="1169"/>
      <c r="AC221" s="1169"/>
      <c r="AD221" s="1169"/>
      <c r="AE221" s="1169"/>
      <c r="AF221" s="1169"/>
      <c r="AG221" s="1169"/>
      <c r="AH221" s="1169"/>
      <c r="AI221" s="1169"/>
      <c r="AJ221" s="1169"/>
      <c r="AK221" s="1169"/>
      <c r="AL221" s="1169"/>
      <c r="AM221" s="1169"/>
      <c r="AN221" s="1169"/>
      <c r="AO221" s="1169"/>
      <c r="AP221" s="1169"/>
      <c r="AQ221" s="1169"/>
      <c r="AR221" s="1169"/>
      <c r="AS221" s="1169"/>
      <c r="AT221" s="1169"/>
      <c r="AU221" s="1169"/>
      <c r="AV221" s="1169"/>
      <c r="AW221" s="1169"/>
      <c r="AX221" s="1169"/>
      <c r="AY221" s="1169"/>
      <c r="AZ221" s="1169"/>
      <c r="BA221" s="1169"/>
      <c r="BB221" s="1169"/>
      <c r="BC221" s="1169"/>
      <c r="BD221" s="1169"/>
      <c r="BE221" s="1169"/>
      <c r="BF221" s="1169"/>
      <c r="BG221" s="1169"/>
      <c r="BH221" s="1169"/>
      <c r="BI221" s="1169"/>
      <c r="BJ221" s="1169"/>
      <c r="BK221" s="1169"/>
      <c r="BL221" s="1169"/>
    </row>
    <row r="222" spans="1:64" x14ac:dyDescent="0.2">
      <c r="A222" s="1169"/>
      <c r="B222" s="1238"/>
      <c r="C222" s="1169"/>
      <c r="D222" s="1209"/>
      <c r="E222" s="1209"/>
      <c r="F222" s="1209"/>
      <c r="G222" s="1209"/>
      <c r="H222" s="1209"/>
      <c r="I222" s="1209"/>
      <c r="J222" s="1209"/>
      <c r="K222" s="1209"/>
      <c r="L222" s="1209"/>
      <c r="M222" s="1209"/>
      <c r="N222" s="1209"/>
      <c r="O222" s="1209"/>
      <c r="P222" s="1209"/>
      <c r="Q222" s="1209"/>
      <c r="R222" s="1209"/>
      <c r="S222" s="1209"/>
      <c r="T222" s="1209"/>
      <c r="U222" s="1209"/>
      <c r="V222" s="1209"/>
      <c r="W222" s="1209"/>
      <c r="X222" s="1209"/>
      <c r="Y222" s="1209"/>
      <c r="Z222" s="1238"/>
      <c r="AA222" s="1169"/>
      <c r="AB222" s="1169"/>
      <c r="AC222" s="1169"/>
      <c r="AD222" s="1169"/>
      <c r="AE222" s="1169"/>
      <c r="AF222" s="1169"/>
      <c r="AG222" s="1169"/>
      <c r="AH222" s="1169"/>
      <c r="AI222" s="1169"/>
      <c r="AJ222" s="1169"/>
      <c r="AK222" s="1169"/>
      <c r="AL222" s="1169"/>
      <c r="AM222" s="1169"/>
      <c r="AN222" s="1169"/>
      <c r="AO222" s="1169"/>
      <c r="AP222" s="1169"/>
      <c r="AQ222" s="1169"/>
      <c r="AR222" s="1169"/>
      <c r="AS222" s="1169"/>
      <c r="AT222" s="1169"/>
      <c r="AU222" s="1169"/>
      <c r="AV222" s="1169"/>
      <c r="AW222" s="1169"/>
      <c r="AX222" s="1169"/>
      <c r="AY222" s="1169"/>
      <c r="AZ222" s="1169"/>
      <c r="BA222" s="1169"/>
      <c r="BB222" s="1169"/>
      <c r="BC222" s="1169"/>
      <c r="BD222" s="1169"/>
      <c r="BE222" s="1169"/>
      <c r="BF222" s="1169"/>
      <c r="BG222" s="1169"/>
      <c r="BH222" s="1169"/>
      <c r="BI222" s="1169"/>
      <c r="BJ222" s="1169"/>
      <c r="BK222" s="1169"/>
      <c r="BL222" s="1169"/>
    </row>
    <row r="223" spans="1:64" x14ac:dyDescent="0.2">
      <c r="A223" s="1169"/>
      <c r="B223" s="1238"/>
      <c r="C223" s="1169"/>
      <c r="D223" s="1209"/>
      <c r="E223" s="1209"/>
      <c r="F223" s="1209"/>
      <c r="G223" s="1209"/>
      <c r="H223" s="1209"/>
      <c r="I223" s="1209"/>
      <c r="J223" s="1209"/>
      <c r="K223" s="1209"/>
      <c r="L223" s="1209"/>
      <c r="M223" s="1209"/>
      <c r="N223" s="1209"/>
      <c r="O223" s="1209"/>
      <c r="P223" s="1209"/>
      <c r="Q223" s="1209"/>
      <c r="R223" s="1209"/>
      <c r="S223" s="1209"/>
      <c r="T223" s="1209"/>
      <c r="U223" s="1209"/>
      <c r="V223" s="1209"/>
      <c r="W223" s="1209"/>
      <c r="X223" s="1209"/>
      <c r="Y223" s="1209"/>
      <c r="Z223" s="1238"/>
      <c r="AA223" s="1169"/>
      <c r="AB223" s="1169"/>
      <c r="AC223" s="1169"/>
      <c r="AD223" s="1169"/>
      <c r="AE223" s="1169"/>
      <c r="AF223" s="1169"/>
      <c r="AG223" s="1169"/>
      <c r="AH223" s="1169"/>
      <c r="AI223" s="1169"/>
      <c r="AJ223" s="1169"/>
      <c r="AK223" s="1169"/>
      <c r="AL223" s="1169"/>
      <c r="AM223" s="1169"/>
      <c r="AN223" s="1169"/>
      <c r="AO223" s="1169"/>
      <c r="AP223" s="1169"/>
      <c r="AQ223" s="1169"/>
      <c r="AR223" s="1169"/>
      <c r="AS223" s="1169"/>
      <c r="AT223" s="1169"/>
      <c r="AU223" s="1169"/>
      <c r="AV223" s="1169"/>
      <c r="AW223" s="1169"/>
      <c r="AX223" s="1169"/>
      <c r="AY223" s="1169"/>
      <c r="AZ223" s="1169"/>
      <c r="BA223" s="1169"/>
      <c r="BB223" s="1169"/>
      <c r="BC223" s="1169"/>
      <c r="BD223" s="1169"/>
      <c r="BE223" s="1169"/>
      <c r="BF223" s="1169"/>
      <c r="BG223" s="1169"/>
      <c r="BH223" s="1169"/>
      <c r="BI223" s="1169"/>
      <c r="BJ223" s="1169"/>
      <c r="BK223" s="1169"/>
      <c r="BL223" s="1169"/>
    </row>
    <row r="224" spans="1:64" x14ac:dyDescent="0.2">
      <c r="A224" s="1169"/>
      <c r="B224" s="1238"/>
      <c r="C224" s="1169"/>
      <c r="D224" s="1209"/>
      <c r="E224" s="1209"/>
      <c r="F224" s="1209"/>
      <c r="G224" s="1209"/>
      <c r="H224" s="1209"/>
      <c r="I224" s="1209"/>
      <c r="J224" s="1209"/>
      <c r="K224" s="1209"/>
      <c r="L224" s="1209"/>
      <c r="M224" s="1209"/>
      <c r="N224" s="1209"/>
      <c r="O224" s="1209"/>
      <c r="P224" s="1209"/>
      <c r="Q224" s="1209"/>
      <c r="R224" s="1209"/>
      <c r="S224" s="1209"/>
      <c r="T224" s="1209"/>
      <c r="U224" s="1209"/>
      <c r="V224" s="1209"/>
      <c r="W224" s="1209"/>
      <c r="X224" s="1209"/>
      <c r="Y224" s="1209"/>
      <c r="Z224" s="1238"/>
      <c r="AA224" s="1169"/>
      <c r="AB224" s="1169"/>
      <c r="AC224" s="1169"/>
      <c r="AD224" s="1169"/>
      <c r="AE224" s="1169"/>
      <c r="AF224" s="1169"/>
      <c r="AG224" s="1169"/>
      <c r="AH224" s="1169"/>
      <c r="AI224" s="1169"/>
      <c r="AJ224" s="1169"/>
      <c r="AK224" s="1169"/>
      <c r="AL224" s="1169"/>
      <c r="AM224" s="1169"/>
      <c r="AN224" s="1169"/>
      <c r="AO224" s="1169"/>
      <c r="AP224" s="1169"/>
      <c r="AQ224" s="1169"/>
      <c r="AR224" s="1169"/>
      <c r="AS224" s="1169"/>
      <c r="AT224" s="1169"/>
      <c r="AU224" s="1169"/>
      <c r="AV224" s="1169"/>
      <c r="AW224" s="1169"/>
      <c r="AX224" s="1169"/>
      <c r="AY224" s="1169"/>
      <c r="AZ224" s="1169"/>
      <c r="BA224" s="1169"/>
      <c r="BB224" s="1169"/>
      <c r="BC224" s="1169"/>
      <c r="BD224" s="1169"/>
      <c r="BE224" s="1169"/>
      <c r="BF224" s="1169"/>
      <c r="BG224" s="1169"/>
      <c r="BH224" s="1169"/>
      <c r="BI224" s="1169"/>
      <c r="BJ224" s="1169"/>
      <c r="BK224" s="1169"/>
      <c r="BL224" s="1169"/>
    </row>
    <row r="225" spans="1:64" x14ac:dyDescent="0.2">
      <c r="A225" s="1169"/>
      <c r="B225" s="1238"/>
      <c r="C225" s="1169"/>
      <c r="D225" s="1209"/>
      <c r="E225" s="1209"/>
      <c r="F225" s="1209"/>
      <c r="G225" s="1209"/>
      <c r="H225" s="1209"/>
      <c r="I225" s="1209"/>
      <c r="J225" s="1209"/>
      <c r="K225" s="1209"/>
      <c r="L225" s="1209"/>
      <c r="M225" s="1209"/>
      <c r="N225" s="1209"/>
      <c r="O225" s="1209"/>
      <c r="P225" s="1209"/>
      <c r="Q225" s="1209"/>
      <c r="R225" s="1209"/>
      <c r="S225" s="1209"/>
      <c r="T225" s="1209"/>
      <c r="U225" s="1209"/>
      <c r="V225" s="1209"/>
      <c r="W225" s="1209"/>
      <c r="X225" s="1209"/>
      <c r="Y225" s="1209"/>
      <c r="Z225" s="1238"/>
      <c r="AA225" s="1169"/>
      <c r="AB225" s="1169"/>
      <c r="AC225" s="1169"/>
      <c r="AD225" s="1169"/>
      <c r="AE225" s="1169"/>
      <c r="AF225" s="1169"/>
      <c r="AG225" s="1169"/>
      <c r="AH225" s="1169"/>
      <c r="AI225" s="1169"/>
      <c r="AJ225" s="1169"/>
      <c r="AK225" s="1169"/>
      <c r="AL225" s="1169"/>
      <c r="AM225" s="1169"/>
      <c r="AN225" s="1169"/>
      <c r="AO225" s="1169"/>
      <c r="AP225" s="1169"/>
      <c r="AQ225" s="1169"/>
      <c r="AR225" s="1169"/>
      <c r="AS225" s="1169"/>
      <c r="AT225" s="1169"/>
      <c r="AU225" s="1169"/>
      <c r="AV225" s="1169"/>
      <c r="AW225" s="1169"/>
      <c r="AX225" s="1169"/>
      <c r="AY225" s="1169"/>
      <c r="AZ225" s="1169"/>
      <c r="BA225" s="1169"/>
      <c r="BB225" s="1169"/>
      <c r="BC225" s="1169"/>
      <c r="BD225" s="1169"/>
      <c r="BE225" s="1169"/>
      <c r="BF225" s="1169"/>
      <c r="BG225" s="1169"/>
      <c r="BH225" s="1169"/>
      <c r="BI225" s="1169"/>
      <c r="BJ225" s="1169"/>
      <c r="BK225" s="1169"/>
      <c r="BL225" s="1169"/>
    </row>
    <row r="226" spans="1:64" x14ac:dyDescent="0.2">
      <c r="A226" s="1169"/>
      <c r="B226" s="1238"/>
      <c r="C226" s="1169"/>
      <c r="D226" s="1209"/>
      <c r="E226" s="1209"/>
      <c r="F226" s="1209"/>
      <c r="G226" s="1209"/>
      <c r="H226" s="1209"/>
      <c r="I226" s="1209"/>
      <c r="J226" s="1209"/>
      <c r="K226" s="1209"/>
      <c r="L226" s="1209"/>
      <c r="M226" s="1209"/>
      <c r="N226" s="1209"/>
      <c r="O226" s="1209"/>
      <c r="P226" s="1209"/>
      <c r="Q226" s="1209"/>
      <c r="R226" s="1209"/>
      <c r="S226" s="1209"/>
      <c r="T226" s="1209"/>
      <c r="U226" s="1209"/>
      <c r="V226" s="1209"/>
      <c r="W226" s="1209"/>
      <c r="X226" s="1209"/>
      <c r="Y226" s="1209"/>
      <c r="Z226" s="1238"/>
      <c r="AA226" s="1169"/>
      <c r="AB226" s="1169"/>
      <c r="AC226" s="1169"/>
      <c r="AD226" s="1169"/>
      <c r="AE226" s="1169"/>
      <c r="AF226" s="1169"/>
      <c r="AG226" s="1169"/>
      <c r="AH226" s="1169"/>
      <c r="AI226" s="1169"/>
      <c r="AJ226" s="1169"/>
      <c r="AK226" s="1169"/>
      <c r="AL226" s="1169"/>
      <c r="AM226" s="1169"/>
      <c r="AN226" s="1169"/>
      <c r="AO226" s="1169"/>
      <c r="AP226" s="1169"/>
      <c r="AQ226" s="1169"/>
      <c r="AR226" s="1169"/>
      <c r="AS226" s="1169"/>
      <c r="AT226" s="1169"/>
      <c r="AU226" s="1169"/>
      <c r="AV226" s="1169"/>
      <c r="AW226" s="1169"/>
      <c r="AX226" s="1169"/>
      <c r="AY226" s="1169"/>
      <c r="AZ226" s="1169"/>
      <c r="BA226" s="1169"/>
      <c r="BB226" s="1169"/>
      <c r="BC226" s="1169"/>
      <c r="BD226" s="1169"/>
      <c r="BE226" s="1169"/>
      <c r="BF226" s="1169"/>
      <c r="BG226" s="1169"/>
      <c r="BH226" s="1169"/>
      <c r="BI226" s="1169"/>
      <c r="BJ226" s="1169"/>
      <c r="BK226" s="1169"/>
      <c r="BL226" s="1169"/>
    </row>
    <row r="227" spans="1:64" x14ac:dyDescent="0.2">
      <c r="A227" s="1169"/>
      <c r="B227" s="1238"/>
      <c r="C227" s="1169"/>
      <c r="D227" s="1209"/>
      <c r="E227" s="1209"/>
      <c r="F227" s="1209"/>
      <c r="G227" s="1209"/>
      <c r="H227" s="1209"/>
      <c r="I227" s="1209"/>
      <c r="J227" s="1209"/>
      <c r="K227" s="1209"/>
      <c r="L227" s="1209"/>
      <c r="M227" s="1209"/>
      <c r="N227" s="1209"/>
      <c r="O227" s="1209"/>
      <c r="P227" s="1209"/>
      <c r="Q227" s="1209"/>
      <c r="R227" s="1209"/>
      <c r="S227" s="1209"/>
      <c r="T227" s="1209"/>
      <c r="U227" s="1209"/>
      <c r="V227" s="1209"/>
      <c r="W227" s="1209"/>
      <c r="X227" s="1209"/>
      <c r="Y227" s="1209"/>
      <c r="Z227" s="1238"/>
      <c r="AA227" s="1169"/>
      <c r="AB227" s="1169"/>
      <c r="AC227" s="1169"/>
      <c r="AD227" s="1169"/>
      <c r="AE227" s="1169"/>
      <c r="AF227" s="1169"/>
      <c r="AG227" s="1169"/>
      <c r="AH227" s="1169"/>
      <c r="AI227" s="1169"/>
      <c r="AJ227" s="1169"/>
      <c r="AK227" s="1169"/>
      <c r="AL227" s="1169"/>
      <c r="AM227" s="1169"/>
      <c r="AN227" s="1169"/>
      <c r="AO227" s="1169"/>
      <c r="AP227" s="1169"/>
      <c r="AQ227" s="1169"/>
      <c r="AR227" s="1169"/>
      <c r="AS227" s="1169"/>
      <c r="AT227" s="1169"/>
      <c r="AU227" s="1169"/>
      <c r="AV227" s="1169"/>
      <c r="AW227" s="1169"/>
      <c r="AX227" s="1169"/>
      <c r="AY227" s="1169"/>
      <c r="AZ227" s="1169"/>
      <c r="BA227" s="1169"/>
      <c r="BB227" s="1169"/>
      <c r="BC227" s="1169"/>
      <c r="BD227" s="1169"/>
      <c r="BE227" s="1169"/>
      <c r="BF227" s="1169"/>
      <c r="BG227" s="1169"/>
      <c r="BH227" s="1169"/>
      <c r="BI227" s="1169"/>
      <c r="BJ227" s="1169"/>
      <c r="BK227" s="1169"/>
      <c r="BL227" s="1169"/>
    </row>
    <row r="228" spans="1:64" x14ac:dyDescent="0.2">
      <c r="A228" s="1169"/>
      <c r="B228" s="1238"/>
      <c r="C228" s="1169"/>
      <c r="D228" s="1209"/>
      <c r="E228" s="1209"/>
      <c r="F228" s="1209"/>
      <c r="G228" s="1209"/>
      <c r="H228" s="1209"/>
      <c r="I228" s="1209"/>
      <c r="J228" s="1209"/>
      <c r="K228" s="1209"/>
      <c r="L228" s="1209"/>
      <c r="M228" s="1209"/>
      <c r="N228" s="1209"/>
      <c r="O228" s="1209"/>
      <c r="P228" s="1209"/>
      <c r="Q228" s="1209"/>
      <c r="R228" s="1209"/>
      <c r="S228" s="1209"/>
      <c r="T228" s="1209"/>
      <c r="U228" s="1209"/>
      <c r="V228" s="1209"/>
      <c r="W228" s="1209"/>
      <c r="X228" s="1209"/>
      <c r="Y228" s="1209"/>
      <c r="Z228" s="1238"/>
      <c r="AA228" s="1169"/>
      <c r="AB228" s="1169"/>
      <c r="AC228" s="1169"/>
      <c r="AD228" s="1169"/>
      <c r="AE228" s="1169"/>
      <c r="AF228" s="1169"/>
      <c r="AG228" s="1169"/>
      <c r="AH228" s="1169"/>
      <c r="AI228" s="1169"/>
      <c r="AJ228" s="1169"/>
      <c r="AK228" s="1169"/>
      <c r="AL228" s="1169"/>
      <c r="AM228" s="1169"/>
      <c r="AN228" s="1169"/>
      <c r="AO228" s="1169"/>
      <c r="AP228" s="1169"/>
      <c r="AQ228" s="1169"/>
      <c r="AR228" s="1169"/>
      <c r="AS228" s="1169"/>
      <c r="AT228" s="1169"/>
      <c r="AU228" s="1169"/>
      <c r="AV228" s="1169"/>
      <c r="AW228" s="1169"/>
      <c r="AX228" s="1169"/>
      <c r="AY228" s="1169"/>
      <c r="AZ228" s="1169"/>
      <c r="BA228" s="1169"/>
      <c r="BB228" s="1169"/>
      <c r="BC228" s="1169"/>
      <c r="BD228" s="1169"/>
      <c r="BE228" s="1169"/>
      <c r="BF228" s="1169"/>
      <c r="BG228" s="1169"/>
      <c r="BH228" s="1169"/>
      <c r="BI228" s="1169"/>
      <c r="BJ228" s="1169"/>
      <c r="BK228" s="1169"/>
      <c r="BL228" s="1169"/>
    </row>
    <row r="229" spans="1:64" x14ac:dyDescent="0.2">
      <c r="A229" s="1169"/>
      <c r="B229" s="1238"/>
      <c r="C229" s="1169"/>
      <c r="D229" s="1209"/>
      <c r="E229" s="1209"/>
      <c r="F229" s="1209"/>
      <c r="G229" s="1209"/>
      <c r="H229" s="1209"/>
      <c r="I229" s="1209"/>
      <c r="J229" s="1209"/>
      <c r="K229" s="1209"/>
      <c r="L229" s="1209"/>
      <c r="M229" s="1209"/>
      <c r="N229" s="1209"/>
      <c r="O229" s="1209"/>
      <c r="P229" s="1209"/>
      <c r="Q229" s="1209"/>
      <c r="R229" s="1209"/>
      <c r="S229" s="1209"/>
      <c r="T229" s="1209"/>
      <c r="U229" s="1209"/>
      <c r="V229" s="1209"/>
      <c r="W229" s="1209"/>
      <c r="X229" s="1209"/>
      <c r="Y229" s="1209"/>
      <c r="Z229" s="1238"/>
      <c r="AA229" s="1169"/>
      <c r="AB229" s="1169"/>
      <c r="AC229" s="1169"/>
      <c r="AD229" s="1169"/>
      <c r="AE229" s="1169"/>
      <c r="AF229" s="1169"/>
      <c r="AG229" s="1169"/>
      <c r="AH229" s="1169"/>
      <c r="AI229" s="1169"/>
      <c r="AJ229" s="1169"/>
      <c r="AK229" s="1169"/>
      <c r="AL229" s="1169"/>
      <c r="AM229" s="1169"/>
      <c r="AN229" s="1169"/>
      <c r="AO229" s="1169"/>
      <c r="AP229" s="1169"/>
      <c r="AQ229" s="1169"/>
      <c r="AR229" s="1169"/>
      <c r="AS229" s="1169"/>
      <c r="AT229" s="1169"/>
      <c r="AU229" s="1169"/>
      <c r="AV229" s="1169"/>
      <c r="AW229" s="1169"/>
      <c r="AX229" s="1169"/>
      <c r="AY229" s="1169"/>
      <c r="AZ229" s="1169"/>
      <c r="BA229" s="1169"/>
      <c r="BB229" s="1169"/>
      <c r="BC229" s="1169"/>
      <c r="BD229" s="1169"/>
      <c r="BE229" s="1169"/>
      <c r="BF229" s="1169"/>
      <c r="BG229" s="1169"/>
      <c r="BH229" s="1169"/>
      <c r="BI229" s="1169"/>
      <c r="BJ229" s="1169"/>
      <c r="BK229" s="1169"/>
      <c r="BL229" s="1169"/>
    </row>
    <row r="230" spans="1:64" x14ac:dyDescent="0.2">
      <c r="A230" s="1169"/>
      <c r="B230" s="1238"/>
      <c r="C230" s="1169"/>
      <c r="D230" s="1209"/>
      <c r="E230" s="1209"/>
      <c r="F230" s="1209"/>
      <c r="G230" s="1209"/>
      <c r="H230" s="1209"/>
      <c r="I230" s="1209"/>
      <c r="J230" s="1209"/>
      <c r="K230" s="1209"/>
      <c r="L230" s="1209"/>
      <c r="M230" s="1209"/>
      <c r="N230" s="1209"/>
      <c r="O230" s="1209"/>
      <c r="P230" s="1209"/>
      <c r="Q230" s="1209"/>
      <c r="R230" s="1209"/>
      <c r="S230" s="1209"/>
      <c r="T230" s="1209"/>
      <c r="U230" s="1209"/>
      <c r="V230" s="1209"/>
      <c r="W230" s="1209"/>
      <c r="X230" s="1209"/>
      <c r="Y230" s="1209"/>
      <c r="Z230" s="1238"/>
      <c r="AA230" s="1169"/>
      <c r="AB230" s="1169"/>
      <c r="AC230" s="1169"/>
      <c r="AD230" s="1169"/>
      <c r="AE230" s="1169"/>
      <c r="AF230" s="1169"/>
      <c r="AG230" s="1169"/>
      <c r="AH230" s="1169"/>
      <c r="AI230" s="1169"/>
      <c r="AJ230" s="1169"/>
      <c r="AK230" s="1169"/>
      <c r="AL230" s="1169"/>
      <c r="AM230" s="1169"/>
      <c r="AN230" s="1169"/>
      <c r="AO230" s="1169"/>
      <c r="AP230" s="1169"/>
      <c r="AQ230" s="1169"/>
      <c r="AR230" s="1169"/>
      <c r="AS230" s="1169"/>
      <c r="AT230" s="1169"/>
      <c r="AU230" s="1169"/>
      <c r="AV230" s="1169"/>
      <c r="AW230" s="1169"/>
      <c r="AX230" s="1169"/>
      <c r="AY230" s="1169"/>
      <c r="AZ230" s="1169"/>
      <c r="BA230" s="1169"/>
      <c r="BB230" s="1169"/>
      <c r="BC230" s="1169"/>
      <c r="BD230" s="1169"/>
      <c r="BE230" s="1169"/>
      <c r="BF230" s="1169"/>
      <c r="BG230" s="1169"/>
      <c r="BH230" s="1169"/>
      <c r="BI230" s="1169"/>
      <c r="BJ230" s="1169"/>
      <c r="BK230" s="1169"/>
      <c r="BL230" s="1169"/>
    </row>
    <row r="231" spans="1:64" x14ac:dyDescent="0.2">
      <c r="A231" s="1169"/>
      <c r="B231" s="1238"/>
      <c r="C231" s="1169"/>
      <c r="D231" s="1209"/>
      <c r="E231" s="1209"/>
      <c r="F231" s="1209"/>
      <c r="G231" s="1209"/>
      <c r="H231" s="1209"/>
      <c r="I231" s="1209"/>
      <c r="J231" s="1209"/>
      <c r="K231" s="1209"/>
      <c r="L231" s="1209"/>
      <c r="M231" s="1209"/>
      <c r="N231" s="1209"/>
      <c r="O231" s="1209"/>
      <c r="P231" s="1209"/>
      <c r="Q231" s="1209"/>
      <c r="R231" s="1209"/>
      <c r="S231" s="1209"/>
      <c r="T231" s="1209"/>
      <c r="U231" s="1209"/>
      <c r="V231" s="1209"/>
      <c r="W231" s="1209"/>
      <c r="X231" s="1209"/>
      <c r="Y231" s="1209"/>
      <c r="Z231" s="1238"/>
      <c r="AA231" s="1169"/>
      <c r="AB231" s="1169"/>
      <c r="AC231" s="1169"/>
      <c r="AD231" s="1169"/>
      <c r="AE231" s="1169"/>
      <c r="AF231" s="1169"/>
      <c r="AG231" s="1169"/>
      <c r="AH231" s="1169"/>
      <c r="AI231" s="1169"/>
      <c r="AJ231" s="1169"/>
      <c r="AK231" s="1169"/>
      <c r="AL231" s="1169"/>
      <c r="AM231" s="1169"/>
      <c r="AN231" s="1169"/>
      <c r="AO231" s="1169"/>
      <c r="AP231" s="1169"/>
      <c r="AQ231" s="1169"/>
      <c r="AR231" s="1169"/>
      <c r="AS231" s="1169"/>
      <c r="AT231" s="1169"/>
      <c r="AU231" s="1169"/>
      <c r="AV231" s="1169"/>
      <c r="AW231" s="1169"/>
      <c r="AX231" s="1169"/>
      <c r="AY231" s="1169"/>
      <c r="AZ231" s="1169"/>
      <c r="BA231" s="1169"/>
      <c r="BB231" s="1169"/>
      <c r="BC231" s="1169"/>
      <c r="BD231" s="1169"/>
      <c r="BE231" s="1169"/>
      <c r="BF231" s="1169"/>
      <c r="BG231" s="1169"/>
      <c r="BH231" s="1169"/>
      <c r="BI231" s="1169"/>
      <c r="BJ231" s="1169"/>
      <c r="BK231" s="1169"/>
      <c r="BL231" s="1169"/>
    </row>
    <row r="232" spans="1:64" x14ac:dyDescent="0.2">
      <c r="A232" s="1169"/>
      <c r="B232" s="1238"/>
      <c r="C232" s="1169"/>
      <c r="D232" s="1209"/>
      <c r="E232" s="1209"/>
      <c r="F232" s="1209"/>
      <c r="G232" s="1209"/>
      <c r="H232" s="1209"/>
      <c r="I232" s="1209"/>
      <c r="J232" s="1209"/>
      <c r="K232" s="1209"/>
      <c r="L232" s="1209"/>
      <c r="M232" s="1209"/>
      <c r="N232" s="1209"/>
      <c r="O232" s="1209"/>
      <c r="P232" s="1209"/>
      <c r="Q232" s="1209"/>
      <c r="R232" s="1209"/>
      <c r="S232" s="1209"/>
      <c r="T232" s="1209"/>
      <c r="U232" s="1209"/>
      <c r="V232" s="1209"/>
      <c r="W232" s="1209"/>
      <c r="X232" s="1209"/>
      <c r="Y232" s="1209"/>
      <c r="Z232" s="1238"/>
      <c r="AA232" s="1169"/>
      <c r="AB232" s="1169"/>
      <c r="AC232" s="1169"/>
      <c r="AD232" s="1169"/>
      <c r="AE232" s="1169"/>
      <c r="AF232" s="1169"/>
      <c r="AG232" s="1169"/>
      <c r="AH232" s="1169"/>
      <c r="AI232" s="1169"/>
      <c r="AJ232" s="1169"/>
      <c r="AK232" s="1169"/>
      <c r="AL232" s="1169"/>
      <c r="AM232" s="1169"/>
      <c r="AN232" s="1169"/>
      <c r="AO232" s="1169"/>
      <c r="AP232" s="1169"/>
      <c r="AQ232" s="1169"/>
      <c r="AR232" s="1169"/>
      <c r="AS232" s="1169"/>
      <c r="AT232" s="1169"/>
      <c r="AU232" s="1169"/>
      <c r="AV232" s="1169"/>
      <c r="AW232" s="1169"/>
      <c r="AX232" s="1169"/>
      <c r="AY232" s="1169"/>
      <c r="AZ232" s="1169"/>
      <c r="BA232" s="1169"/>
      <c r="BB232" s="1169"/>
      <c r="BC232" s="1169"/>
      <c r="BD232" s="1169"/>
      <c r="BE232" s="1169"/>
      <c r="BF232" s="1169"/>
      <c r="BG232" s="1169"/>
      <c r="BH232" s="1169"/>
      <c r="BI232" s="1169"/>
      <c r="BJ232" s="1169"/>
      <c r="BK232" s="1169"/>
      <c r="BL232" s="1169"/>
    </row>
    <row r="233" spans="1:64" x14ac:dyDescent="0.2">
      <c r="A233" s="1169"/>
      <c r="B233" s="1238"/>
      <c r="C233" s="1169"/>
      <c r="D233" s="1209"/>
      <c r="E233" s="1209"/>
      <c r="F233" s="1209"/>
      <c r="G233" s="1209"/>
      <c r="H233" s="1209"/>
      <c r="I233" s="1209"/>
      <c r="J233" s="1209"/>
      <c r="K233" s="1209"/>
      <c r="L233" s="1209"/>
      <c r="M233" s="1209"/>
      <c r="N233" s="1209"/>
      <c r="O233" s="1209"/>
      <c r="P233" s="1209"/>
      <c r="Q233" s="1209"/>
      <c r="R233" s="1209"/>
      <c r="S233" s="1209"/>
      <c r="T233" s="1209"/>
      <c r="U233" s="1209"/>
      <c r="V233" s="1209"/>
      <c r="W233" s="1209"/>
      <c r="X233" s="1209"/>
      <c r="Y233" s="1209"/>
      <c r="Z233" s="1238"/>
      <c r="AA233" s="1169"/>
      <c r="AB233" s="1169"/>
      <c r="AC233" s="1169"/>
      <c r="AD233" s="1169"/>
      <c r="AE233" s="1169"/>
      <c r="AF233" s="1169"/>
      <c r="AG233" s="1169"/>
      <c r="AH233" s="1169"/>
      <c r="AI233" s="1169"/>
      <c r="AJ233" s="1169"/>
      <c r="AK233" s="1169"/>
      <c r="AL233" s="1169"/>
      <c r="AM233" s="1169"/>
      <c r="AN233" s="1169"/>
      <c r="AO233" s="1169"/>
      <c r="AP233" s="1169"/>
      <c r="AQ233" s="1169"/>
      <c r="AR233" s="1169"/>
      <c r="AS233" s="1169"/>
      <c r="AT233" s="1169"/>
      <c r="AU233" s="1169"/>
      <c r="AV233" s="1169"/>
      <c r="AW233" s="1169"/>
      <c r="AX233" s="1169"/>
      <c r="AY233" s="1169"/>
      <c r="AZ233" s="1169"/>
      <c r="BA233" s="1169"/>
      <c r="BB233" s="1169"/>
      <c r="BC233" s="1169"/>
      <c r="BD233" s="1169"/>
      <c r="BE233" s="1169"/>
      <c r="BF233" s="1169"/>
      <c r="BG233" s="1169"/>
      <c r="BH233" s="1169"/>
      <c r="BI233" s="1169"/>
      <c r="BJ233" s="1169"/>
      <c r="BK233" s="1169"/>
      <c r="BL233" s="1169"/>
    </row>
    <row r="234" spans="1:64" x14ac:dyDescent="0.2">
      <c r="A234" s="1169"/>
      <c r="B234" s="1238"/>
      <c r="C234" s="1169"/>
      <c r="D234" s="1209"/>
      <c r="E234" s="1209"/>
      <c r="F234" s="1209"/>
      <c r="G234" s="1209"/>
      <c r="H234" s="1209"/>
      <c r="I234" s="1209"/>
      <c r="J234" s="1209"/>
      <c r="K234" s="1209"/>
      <c r="L234" s="1209"/>
      <c r="M234" s="1209"/>
      <c r="N234" s="1209"/>
      <c r="O234" s="1209"/>
      <c r="P234" s="1209"/>
      <c r="Q234" s="1209"/>
      <c r="R234" s="1209"/>
      <c r="S234" s="1209"/>
      <c r="T234" s="1209"/>
      <c r="U234" s="1209"/>
      <c r="V234" s="1209"/>
      <c r="W234" s="1209"/>
      <c r="X234" s="1209"/>
      <c r="Y234" s="1209"/>
      <c r="Z234" s="1238"/>
      <c r="AA234" s="1169"/>
      <c r="AB234" s="1169"/>
      <c r="AC234" s="1169"/>
      <c r="AD234" s="1169"/>
      <c r="AE234" s="1169"/>
      <c r="AF234" s="1169"/>
      <c r="AG234" s="1169"/>
      <c r="AH234" s="1169"/>
      <c r="AI234" s="1169"/>
      <c r="AJ234" s="1169"/>
      <c r="AK234" s="1169"/>
      <c r="AL234" s="1169"/>
      <c r="AM234" s="1169"/>
      <c r="AN234" s="1169"/>
      <c r="AO234" s="1169"/>
      <c r="AP234" s="1169"/>
      <c r="AQ234" s="1169"/>
      <c r="AR234" s="1169"/>
      <c r="AS234" s="1169"/>
      <c r="AT234" s="1169"/>
      <c r="AU234" s="1169"/>
      <c r="AV234" s="1169"/>
      <c r="AW234" s="1169"/>
      <c r="AX234" s="1169"/>
      <c r="AY234" s="1169"/>
      <c r="AZ234" s="1169"/>
      <c r="BA234" s="1169"/>
      <c r="BB234" s="1169"/>
      <c r="BC234" s="1169"/>
      <c r="BD234" s="1169"/>
      <c r="BE234" s="1169"/>
      <c r="BF234" s="1169"/>
      <c r="BG234" s="1169"/>
      <c r="BH234" s="1169"/>
      <c r="BI234" s="1169"/>
      <c r="BJ234" s="1169"/>
      <c r="BK234" s="1169"/>
      <c r="BL234" s="1169"/>
    </row>
    <row r="235" spans="1:64" x14ac:dyDescent="0.2">
      <c r="A235" s="1169"/>
      <c r="B235" s="1238"/>
      <c r="C235" s="1169"/>
      <c r="D235" s="1209"/>
      <c r="E235" s="1209"/>
      <c r="F235" s="1209"/>
      <c r="G235" s="1209"/>
      <c r="H235" s="1209"/>
      <c r="I235" s="1209"/>
      <c r="J235" s="1209"/>
      <c r="K235" s="1209"/>
      <c r="L235" s="1209"/>
      <c r="M235" s="1209"/>
      <c r="N235" s="1209"/>
      <c r="O235" s="1209"/>
      <c r="P235" s="1209"/>
      <c r="Q235" s="1209"/>
      <c r="R235" s="1209"/>
      <c r="S235" s="1209"/>
      <c r="T235" s="1209"/>
      <c r="U235" s="1209"/>
      <c r="V235" s="1209"/>
      <c r="W235" s="1209"/>
      <c r="X235" s="1209"/>
      <c r="Y235" s="1209"/>
      <c r="Z235" s="1238"/>
      <c r="AA235" s="1169"/>
      <c r="AB235" s="1169"/>
      <c r="AC235" s="1169"/>
      <c r="AD235" s="1169"/>
      <c r="AE235" s="1169"/>
      <c r="AF235" s="1169"/>
      <c r="AG235" s="1169"/>
      <c r="AH235" s="1169"/>
      <c r="AI235" s="1169"/>
      <c r="AJ235" s="1169"/>
      <c r="AK235" s="1169"/>
      <c r="AL235" s="1169"/>
      <c r="AM235" s="1169"/>
      <c r="AN235" s="1169"/>
      <c r="AO235" s="1169"/>
      <c r="AP235" s="1169"/>
      <c r="AQ235" s="1169"/>
      <c r="AR235" s="1169"/>
      <c r="AS235" s="1169"/>
      <c r="AT235" s="1169"/>
      <c r="AU235" s="1169"/>
      <c r="AV235" s="1169"/>
      <c r="AW235" s="1169"/>
      <c r="AX235" s="1169"/>
      <c r="AY235" s="1169"/>
      <c r="AZ235" s="1169"/>
      <c r="BA235" s="1169"/>
      <c r="BB235" s="1169"/>
      <c r="BC235" s="1169"/>
      <c r="BD235" s="1169"/>
      <c r="BE235" s="1169"/>
      <c r="BF235" s="1169"/>
      <c r="BG235" s="1169"/>
      <c r="BH235" s="1169"/>
      <c r="BI235" s="1169"/>
      <c r="BJ235" s="1169"/>
      <c r="BK235" s="1169"/>
      <c r="BL235" s="1169"/>
    </row>
    <row r="236" spans="1:64" x14ac:dyDescent="0.2">
      <c r="A236" s="1169"/>
      <c r="B236" s="1238"/>
      <c r="C236" s="1169"/>
      <c r="D236" s="1209"/>
      <c r="E236" s="1209"/>
      <c r="F236" s="1209"/>
      <c r="G236" s="1209"/>
      <c r="H236" s="1209"/>
      <c r="I236" s="1209"/>
      <c r="J236" s="1209"/>
      <c r="K236" s="1209"/>
      <c r="L236" s="1209"/>
      <c r="M236" s="1209"/>
      <c r="N236" s="1209"/>
      <c r="O236" s="1209"/>
      <c r="P236" s="1209"/>
      <c r="Q236" s="1209"/>
      <c r="R236" s="1209"/>
      <c r="S236" s="1209"/>
      <c r="T236" s="1209"/>
      <c r="U236" s="1209"/>
      <c r="V236" s="1209"/>
      <c r="W236" s="1209"/>
      <c r="X236" s="1209"/>
      <c r="Y236" s="1209"/>
      <c r="Z236" s="1238"/>
      <c r="AA236" s="1169"/>
      <c r="AB236" s="1169"/>
      <c r="AC236" s="1169"/>
      <c r="AD236" s="1169"/>
      <c r="AE236" s="1169"/>
      <c r="AF236" s="1169"/>
      <c r="AG236" s="1169"/>
      <c r="AH236" s="1169"/>
      <c r="AI236" s="1169"/>
      <c r="AJ236" s="1169"/>
      <c r="AK236" s="1169"/>
      <c r="AL236" s="1169"/>
      <c r="AM236" s="1169"/>
      <c r="AN236" s="1169"/>
      <c r="AO236" s="1169"/>
      <c r="AP236" s="1169"/>
      <c r="AQ236" s="1169"/>
      <c r="AR236" s="1169"/>
      <c r="AS236" s="1169"/>
      <c r="AT236" s="1169"/>
      <c r="AU236" s="1169"/>
      <c r="AV236" s="1169"/>
      <c r="AW236" s="1169"/>
      <c r="AX236" s="1169"/>
      <c r="AY236" s="1169"/>
      <c r="AZ236" s="1169"/>
      <c r="BA236" s="1169"/>
      <c r="BB236" s="1169"/>
      <c r="BC236" s="1169"/>
      <c r="BD236" s="1169"/>
      <c r="BE236" s="1169"/>
      <c r="BF236" s="1169"/>
      <c r="BG236" s="1169"/>
      <c r="BH236" s="1169"/>
      <c r="BI236" s="1169"/>
      <c r="BJ236" s="1169"/>
      <c r="BK236" s="1169"/>
      <c r="BL236" s="1169"/>
    </row>
    <row r="237" spans="1:64" x14ac:dyDescent="0.2">
      <c r="A237" s="1169"/>
      <c r="B237" s="1238"/>
      <c r="C237" s="1169"/>
      <c r="D237" s="1209"/>
      <c r="E237" s="1209"/>
      <c r="F237" s="1209"/>
      <c r="G237" s="1209"/>
      <c r="H237" s="1209"/>
      <c r="I237" s="1209"/>
      <c r="J237" s="1209"/>
      <c r="K237" s="1209"/>
      <c r="L237" s="1209"/>
      <c r="M237" s="1209"/>
      <c r="N237" s="1209"/>
      <c r="O237" s="1209"/>
      <c r="P237" s="1209"/>
      <c r="Q237" s="1209"/>
      <c r="R237" s="1209"/>
      <c r="S237" s="1209"/>
      <c r="T237" s="1209"/>
      <c r="U237" s="1209"/>
      <c r="V237" s="1209"/>
      <c r="W237" s="1209"/>
      <c r="X237" s="1209"/>
      <c r="Y237" s="1209"/>
      <c r="Z237" s="1238"/>
      <c r="AA237" s="1169"/>
      <c r="AB237" s="1169"/>
      <c r="AC237" s="1169"/>
      <c r="AD237" s="1169"/>
      <c r="AE237" s="1169"/>
      <c r="AF237" s="1169"/>
      <c r="AG237" s="1169"/>
      <c r="AH237" s="1169"/>
      <c r="AI237" s="1169"/>
      <c r="AJ237" s="1169"/>
      <c r="AK237" s="1169"/>
      <c r="AL237" s="1169"/>
      <c r="AM237" s="1169"/>
      <c r="AN237" s="1169"/>
      <c r="AO237" s="1169"/>
      <c r="AP237" s="1169"/>
      <c r="AQ237" s="1169"/>
      <c r="AR237" s="1169"/>
      <c r="AS237" s="1169"/>
      <c r="AT237" s="1169"/>
      <c r="AU237" s="1169"/>
      <c r="AV237" s="1169"/>
      <c r="AW237" s="1169"/>
      <c r="AX237" s="1169"/>
      <c r="AY237" s="1169"/>
      <c r="AZ237" s="1169"/>
      <c r="BA237" s="1169"/>
      <c r="BB237" s="1169"/>
      <c r="BC237" s="1169"/>
      <c r="BD237" s="1169"/>
      <c r="BE237" s="1169"/>
      <c r="BF237" s="1169"/>
      <c r="BG237" s="1169"/>
      <c r="BH237" s="1169"/>
      <c r="BI237" s="1169"/>
      <c r="BJ237" s="1169"/>
      <c r="BK237" s="1169"/>
      <c r="BL237" s="1169"/>
    </row>
    <row r="238" spans="1:64" x14ac:dyDescent="0.2">
      <c r="A238" s="1169"/>
      <c r="B238" s="1238"/>
      <c r="C238" s="1169"/>
      <c r="D238" s="1209"/>
      <c r="E238" s="1209"/>
      <c r="F238" s="1209"/>
      <c r="G238" s="1209"/>
      <c r="H238" s="1209"/>
      <c r="I238" s="1209"/>
      <c r="J238" s="1209"/>
      <c r="K238" s="1209"/>
      <c r="L238" s="1209"/>
      <c r="M238" s="1209"/>
      <c r="N238" s="1209"/>
      <c r="O238" s="1209"/>
      <c r="P238" s="1209"/>
      <c r="Q238" s="1209"/>
      <c r="R238" s="1209"/>
      <c r="S238" s="1209"/>
      <c r="T238" s="1209"/>
      <c r="U238" s="1209"/>
      <c r="V238" s="1209"/>
      <c r="W238" s="1209"/>
      <c r="X238" s="1209"/>
      <c r="Y238" s="1209"/>
      <c r="Z238" s="1238"/>
      <c r="AA238" s="1169"/>
      <c r="AB238" s="1169"/>
      <c r="AC238" s="1169"/>
      <c r="AD238" s="1169"/>
      <c r="AE238" s="1169"/>
      <c r="AF238" s="1169"/>
      <c r="AG238" s="1169"/>
      <c r="AH238" s="1169"/>
      <c r="AI238" s="1169"/>
      <c r="AJ238" s="1169"/>
      <c r="AK238" s="1169"/>
      <c r="AL238" s="1169"/>
      <c r="AM238" s="1169"/>
      <c r="AN238" s="1169"/>
      <c r="AO238" s="1169"/>
      <c r="AP238" s="1169"/>
      <c r="AQ238" s="1169"/>
      <c r="AR238" s="1169"/>
      <c r="AS238" s="1169"/>
      <c r="AT238" s="1169"/>
      <c r="AU238" s="1169"/>
      <c r="AV238" s="1169"/>
      <c r="AW238" s="1169"/>
      <c r="AX238" s="1169"/>
      <c r="AY238" s="1169"/>
      <c r="AZ238" s="1169"/>
      <c r="BA238" s="1169"/>
      <c r="BB238" s="1169"/>
      <c r="BC238" s="1169"/>
      <c r="BD238" s="1169"/>
      <c r="BE238" s="1169"/>
      <c r="BF238" s="1169"/>
      <c r="BG238" s="1169"/>
      <c r="BH238" s="1169"/>
      <c r="BI238" s="1169"/>
      <c r="BJ238" s="1169"/>
      <c r="BK238" s="1169"/>
      <c r="BL238" s="1169"/>
    </row>
    <row r="239" spans="1:64" x14ac:dyDescent="0.2">
      <c r="A239" s="1169"/>
      <c r="B239" s="1238"/>
      <c r="C239" s="1169"/>
      <c r="D239" s="1209"/>
      <c r="E239" s="1209"/>
      <c r="F239" s="1209"/>
      <c r="G239" s="1209"/>
      <c r="H239" s="1209"/>
      <c r="I239" s="1209"/>
      <c r="J239" s="1209"/>
      <c r="K239" s="1209"/>
      <c r="L239" s="1209"/>
      <c r="M239" s="1209"/>
      <c r="N239" s="1209"/>
      <c r="O239" s="1209"/>
      <c r="P239" s="1209"/>
      <c r="Q239" s="1209"/>
      <c r="R239" s="1209"/>
      <c r="S239" s="1209"/>
      <c r="T239" s="1209"/>
      <c r="U239" s="1209"/>
      <c r="V239" s="1209"/>
      <c r="W239" s="1209"/>
      <c r="X239" s="1209"/>
      <c r="Y239" s="1209"/>
      <c r="Z239" s="1238"/>
      <c r="AA239" s="1169"/>
      <c r="AB239" s="1169"/>
      <c r="AC239" s="1169"/>
      <c r="AD239" s="1169"/>
      <c r="AE239" s="1169"/>
      <c r="AF239" s="1169"/>
      <c r="AG239" s="1169"/>
      <c r="AH239" s="1169"/>
      <c r="AI239" s="1169"/>
      <c r="AJ239" s="1169"/>
      <c r="AK239" s="1169"/>
      <c r="AL239" s="1169"/>
      <c r="AM239" s="1169"/>
      <c r="AN239" s="1169"/>
      <c r="AO239" s="1169"/>
      <c r="AP239" s="1169"/>
      <c r="AQ239" s="1169"/>
      <c r="AR239" s="1169"/>
      <c r="AS239" s="1169"/>
      <c r="AT239" s="1169"/>
      <c r="AU239" s="1169"/>
      <c r="AV239" s="1169"/>
      <c r="AW239" s="1169"/>
      <c r="AX239" s="1169"/>
      <c r="AY239" s="1169"/>
      <c r="AZ239" s="1169"/>
      <c r="BA239" s="1169"/>
      <c r="BB239" s="1169"/>
      <c r="BC239" s="1169"/>
      <c r="BD239" s="1169"/>
      <c r="BE239" s="1169"/>
      <c r="BF239" s="1169"/>
      <c r="BG239" s="1169"/>
      <c r="BH239" s="1169"/>
      <c r="BI239" s="1169"/>
      <c r="BJ239" s="1169"/>
      <c r="BK239" s="1169"/>
      <c r="BL239" s="1169"/>
    </row>
  </sheetData>
  <mergeCells count="55">
    <mergeCell ref="J91:K91"/>
    <mergeCell ref="V2:W2"/>
    <mergeCell ref="L5:M5"/>
    <mergeCell ref="J6:K6"/>
    <mergeCell ref="N6:O6"/>
    <mergeCell ref="J5:K5"/>
    <mergeCell ref="N3:O3"/>
    <mergeCell ref="N5:O5"/>
    <mergeCell ref="R3:S3"/>
    <mergeCell ref="L4:M4"/>
    <mergeCell ref="L6:M6"/>
    <mergeCell ref="T2:U2"/>
    <mergeCell ref="T3:U3"/>
    <mergeCell ref="T4:U4"/>
    <mergeCell ref="X2:Y2"/>
    <mergeCell ref="X3:Y3"/>
    <mergeCell ref="V4:W4"/>
    <mergeCell ref="X4:Y4"/>
    <mergeCell ref="V3:W3"/>
    <mergeCell ref="X6:Y6"/>
    <mergeCell ref="P6:Q6"/>
    <mergeCell ref="R5:S5"/>
    <mergeCell ref="X5:Y5"/>
    <mergeCell ref="R6:S6"/>
    <mergeCell ref="P5:Q5"/>
    <mergeCell ref="V5:W5"/>
    <mergeCell ref="V6:W6"/>
    <mergeCell ref="T5:U5"/>
    <mergeCell ref="D6:E6"/>
    <mergeCell ref="F5:G5"/>
    <mergeCell ref="H5:I5"/>
    <mergeCell ref="H6:I6"/>
    <mergeCell ref="F6:G6"/>
    <mergeCell ref="D5:E5"/>
    <mergeCell ref="D3:E3"/>
    <mergeCell ref="D2:E2"/>
    <mergeCell ref="F2:G2"/>
    <mergeCell ref="H2:I2"/>
    <mergeCell ref="H3:I3"/>
    <mergeCell ref="D4:E4"/>
    <mergeCell ref="F4:G4"/>
    <mergeCell ref="H4:I4"/>
    <mergeCell ref="N4:O4"/>
    <mergeCell ref="R2:S2"/>
    <mergeCell ref="P2:Q2"/>
    <mergeCell ref="J4:K4"/>
    <mergeCell ref="P3:Q3"/>
    <mergeCell ref="P4:Q4"/>
    <mergeCell ref="R4:S4"/>
    <mergeCell ref="N2:O2"/>
    <mergeCell ref="L3:M3"/>
    <mergeCell ref="F3:G3"/>
    <mergeCell ref="J2:K2"/>
    <mergeCell ref="L2:M2"/>
    <mergeCell ref="J3:K3"/>
  </mergeCells>
  <phoneticPr fontId="0" type="noConversion"/>
  <conditionalFormatting sqref="AF78:AI78 AF76:AJ77 AF72:AJ73 AF68:AJ69 AF81:AH81 AF59:AJ60 AF63:AJ64 AF48:AJ48 AF84 AF40:AJ41 AF35:AJ36 AF52:AJ52">
    <cfRule type="cellIs" dxfId="77" priority="70" stopIfTrue="1" operator="equal">
      <formula>"03"</formula>
    </cfRule>
  </conditionalFormatting>
  <conditionalFormatting sqref="AF88 AF65 AH47:AJ47 AH65:AJ66">
    <cfRule type="cellIs" dxfId="76" priority="71" stopIfTrue="1" operator="equal">
      <formula>"04"</formula>
    </cfRule>
  </conditionalFormatting>
  <conditionalFormatting sqref="AI66:AJ66 AI81:AJ81 AF47 AF66:AF67 AF71 AI62:AJ62 AI37:AJ39 AF16:AJ17 AF8:AJ9 AF29:AJ31 AF19:AJ20 AF34:AJ34 AI45:AJ45 AF55:AJ56 AF23:AJ23 AI42:AJ43">
    <cfRule type="cellIs" dxfId="75" priority="72" stopIfTrue="1" operator="equal">
      <formula>4</formula>
    </cfRule>
  </conditionalFormatting>
  <conditionalFormatting sqref="AF81:AJ83 AF74:AJ75 AJ78:AJ80 AF79:AI80 AH61:AI61 AF70:AJ70 AF66:AH66 AF67:AJ67 AG84:AJ84 AF71:AH71 AF62:AH62 AF37:AH37 AH38:AH39 AF39:AH39 AF34:AG34 AF57:AH58 AF58:AJ58 AF86:AJ86 AF87 AG87:AJ88 AF47:AH47 AF38:AF39 AG38:AH38 AF45 AF55:AG56 AI53:AJ58 AF42:AH43 AH45">
    <cfRule type="cellIs" dxfId="74" priority="73" stopIfTrue="1" operator="equal">
      <formula>"04"</formula>
    </cfRule>
  </conditionalFormatting>
  <conditionalFormatting sqref="AG61">
    <cfRule type="cellIs" dxfId="73" priority="74" stopIfTrue="1" operator="equal">
      <formula>"04"</formula>
    </cfRule>
  </conditionalFormatting>
  <conditionalFormatting sqref="AF32:AJ33 AF21:AJ22 AF27:AJ28 AF24:AJ25">
    <cfRule type="cellIs" dxfId="72" priority="75" stopIfTrue="1" operator="equal">
      <formula>3</formula>
    </cfRule>
  </conditionalFormatting>
  <conditionalFormatting sqref="AF14:AF15">
    <cfRule type="cellIs" dxfId="71" priority="31" stopIfTrue="1" operator="equal">
      <formula>4</formula>
    </cfRule>
  </conditionalFormatting>
  <conditionalFormatting sqref="AG14:AG15">
    <cfRule type="cellIs" dxfId="70" priority="30" stopIfTrue="1" operator="equal">
      <formula>4</formula>
    </cfRule>
  </conditionalFormatting>
  <conditionalFormatting sqref="AH14:AH15">
    <cfRule type="cellIs" dxfId="69" priority="29" stopIfTrue="1" operator="equal">
      <formula>4</formula>
    </cfRule>
  </conditionalFormatting>
  <conditionalFormatting sqref="AI14:AI15">
    <cfRule type="cellIs" dxfId="68" priority="28" stopIfTrue="1" operator="equal">
      <formula>4</formula>
    </cfRule>
  </conditionalFormatting>
  <conditionalFormatting sqref="AJ14:AJ15">
    <cfRule type="cellIs" dxfId="67" priority="27" stopIfTrue="1" operator="equal">
      <formula>4</formula>
    </cfRule>
  </conditionalFormatting>
  <conditionalFormatting sqref="AF14:AJ14">
    <cfRule type="cellIs" dxfId="66" priority="26" stopIfTrue="1" operator="equal">
      <formula>4</formula>
    </cfRule>
  </conditionalFormatting>
  <conditionalFormatting sqref="AF8:AF9">
    <cfRule type="cellIs" dxfId="65" priority="25" stopIfTrue="1" operator="equal">
      <formula>4</formula>
    </cfRule>
  </conditionalFormatting>
  <conditionalFormatting sqref="AG8:AG9">
    <cfRule type="cellIs" dxfId="64" priority="24" stopIfTrue="1" operator="equal">
      <formula>4</formula>
    </cfRule>
  </conditionalFormatting>
  <conditionalFormatting sqref="AH8:AH9">
    <cfRule type="cellIs" dxfId="63" priority="23" stopIfTrue="1" operator="equal">
      <formula>4</formula>
    </cfRule>
  </conditionalFormatting>
  <conditionalFormatting sqref="AI8:AI9">
    <cfRule type="cellIs" dxfId="62" priority="22" stopIfTrue="1" operator="equal">
      <formula>4</formula>
    </cfRule>
  </conditionalFormatting>
  <conditionalFormatting sqref="AJ8:AJ9">
    <cfRule type="cellIs" dxfId="61" priority="21" stopIfTrue="1" operator="equal">
      <formula>4</formula>
    </cfRule>
  </conditionalFormatting>
  <conditionalFormatting sqref="AF87:AJ87">
    <cfRule type="cellIs" dxfId="60" priority="20" stopIfTrue="1" operator="equal">
      <formula>4</formula>
    </cfRule>
  </conditionalFormatting>
  <conditionalFormatting sqref="AH46:AJ46">
    <cfRule type="cellIs" dxfId="59" priority="17" stopIfTrue="1" operator="equal">
      <formula>"04"</formula>
    </cfRule>
  </conditionalFormatting>
  <conditionalFormatting sqref="AF46">
    <cfRule type="cellIs" dxfId="58" priority="18" stopIfTrue="1" operator="equal">
      <formula>4</formula>
    </cfRule>
  </conditionalFormatting>
  <conditionalFormatting sqref="AF46:AH46">
    <cfRule type="cellIs" dxfId="57" priority="19" stopIfTrue="1" operator="equal">
      <formula>"04"</formula>
    </cfRule>
  </conditionalFormatting>
  <conditionalFormatting sqref="AF49:AJ49">
    <cfRule type="cellIs" dxfId="56" priority="14" stopIfTrue="1" operator="equal">
      <formula>"03"</formula>
    </cfRule>
  </conditionalFormatting>
  <conditionalFormatting sqref="AF50:AF51">
    <cfRule type="cellIs" dxfId="55" priority="15" stopIfTrue="1" operator="equal">
      <formula>4</formula>
    </cfRule>
  </conditionalFormatting>
  <conditionalFormatting sqref="AF50:AH51">
    <cfRule type="cellIs" dxfId="54" priority="16" stopIfTrue="1" operator="equal">
      <formula>"04"</formula>
    </cfRule>
  </conditionalFormatting>
  <conditionalFormatting sqref="AI44:AJ44">
    <cfRule type="cellIs" dxfId="53" priority="12" stopIfTrue="1" operator="equal">
      <formula>4</formula>
    </cfRule>
  </conditionalFormatting>
  <conditionalFormatting sqref="AF44:AH44 AG45">
    <cfRule type="cellIs" dxfId="52" priority="13" stopIfTrue="1" operator="equal">
      <formula>"04"</formula>
    </cfRule>
  </conditionalFormatting>
  <conditionalFormatting sqref="AJ11:AJ12">
    <cfRule type="cellIs" dxfId="51" priority="6" stopIfTrue="1" operator="equal">
      <formula>4</formula>
    </cfRule>
  </conditionalFormatting>
  <conditionalFormatting sqref="AF26:AJ26">
    <cfRule type="cellIs" dxfId="50" priority="5" stopIfTrue="1" operator="equal">
      <formula>4</formula>
    </cfRule>
  </conditionalFormatting>
  <conditionalFormatting sqref="AF11:AJ12">
    <cfRule type="cellIs" dxfId="49" priority="11" stopIfTrue="1" operator="equal">
      <formula>4</formula>
    </cfRule>
  </conditionalFormatting>
  <conditionalFormatting sqref="AF11:AF12">
    <cfRule type="cellIs" dxfId="48" priority="10" stopIfTrue="1" operator="equal">
      <formula>4</formula>
    </cfRule>
  </conditionalFormatting>
  <conditionalFormatting sqref="AG11:AG12">
    <cfRule type="cellIs" dxfId="47" priority="9" stopIfTrue="1" operator="equal">
      <formula>4</formula>
    </cfRule>
  </conditionalFormatting>
  <conditionalFormatting sqref="AH11:AH12">
    <cfRule type="cellIs" dxfId="46" priority="8" stopIfTrue="1" operator="equal">
      <formula>4</formula>
    </cfRule>
  </conditionalFormatting>
  <conditionalFormatting sqref="AI11:AI12">
    <cfRule type="cellIs" dxfId="45" priority="7" stopIfTrue="1" operator="equal">
      <formula>4</formula>
    </cfRule>
  </conditionalFormatting>
  <conditionalFormatting sqref="AF54">
    <cfRule type="cellIs" dxfId="44" priority="4" stopIfTrue="1" operator="equal">
      <formula>"04"</formula>
    </cfRule>
  </conditionalFormatting>
  <conditionalFormatting sqref="AG54">
    <cfRule type="cellIs" dxfId="43" priority="3" stopIfTrue="1" operator="equal">
      <formula>"04"</formula>
    </cfRule>
  </conditionalFormatting>
  <conditionalFormatting sqref="AH54">
    <cfRule type="cellIs" dxfId="42" priority="2" stopIfTrue="1" operator="equal">
      <formula>"04"</formula>
    </cfRule>
  </conditionalFormatting>
  <conditionalFormatting sqref="AF85:AJ85">
    <cfRule type="cellIs" dxfId="41" priority="1" stopIfTrue="1" operator="equal">
      <formula>"04"</formula>
    </cfRule>
  </conditionalFormatting>
  <printOptions horizontalCentered="1"/>
  <pageMargins left="0.39370078740157483" right="0.39370078740157483" top="0.19685039370078741" bottom="0.19685039370078741" header="0" footer="0"/>
  <pageSetup paperSize="9" scale="5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215"/>
  <sheetViews>
    <sheetView zoomScale="75" zoomScaleNormal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D35" sqref="BD35"/>
    </sheetView>
  </sheetViews>
  <sheetFormatPr baseColWidth="10" defaultColWidth="11.42578125" defaultRowHeight="11.25" x14ac:dyDescent="0.2"/>
  <cols>
    <col min="1" max="1" width="2" style="45" customWidth="1"/>
    <col min="2" max="2" width="2.85546875" style="46" customWidth="1"/>
    <col min="3" max="3" width="25.28515625" style="45" customWidth="1"/>
    <col min="4" max="4" width="4.42578125" style="505" customWidth="1"/>
    <col min="5" max="5" width="3.28515625" style="261" customWidth="1"/>
    <col min="6" max="6" width="4.42578125" style="505" customWidth="1"/>
    <col min="7" max="7" width="3.28515625" style="261" customWidth="1"/>
    <col min="8" max="9" width="3.7109375" style="261" customWidth="1"/>
    <col min="10" max="10" width="4.28515625" style="261" customWidth="1"/>
    <col min="11" max="11" width="3.7109375" style="261" customWidth="1"/>
    <col min="12" max="12" width="4.28515625" style="261" customWidth="1"/>
    <col min="13" max="13" width="3.7109375" style="261" customWidth="1"/>
    <col min="14" max="14" width="4.28515625" style="261" customWidth="1"/>
    <col min="15" max="19" width="3.7109375" style="261" customWidth="1"/>
    <col min="20" max="20" width="4.42578125" style="505" customWidth="1"/>
    <col min="21" max="21" width="3.28515625" style="261" customWidth="1"/>
    <col min="22" max="22" width="5.85546875" style="261" customWidth="1"/>
    <col min="23" max="25" width="4.140625" style="261" customWidth="1"/>
    <col min="26" max="26" width="4.7109375" style="261" customWidth="1"/>
    <col min="27" max="27" width="3.7109375" style="261" customWidth="1"/>
    <col min="28" max="28" width="4.28515625" style="261" customWidth="1"/>
    <col min="29" max="29" width="4" style="261" customWidth="1"/>
    <col min="30" max="30" width="4.28515625" style="261" customWidth="1"/>
    <col min="31" max="34" width="4" style="261" customWidth="1"/>
    <col min="35" max="35" width="4.7109375" style="261" customWidth="1"/>
    <col min="36" max="41" width="4.5703125" style="261" customWidth="1"/>
    <col min="42" max="42" width="3.28515625" style="45" customWidth="1"/>
    <col min="43" max="43" width="3.140625" style="45" customWidth="1"/>
    <col min="44" max="44" width="8.42578125" style="45" customWidth="1"/>
    <col min="45" max="45" width="2.85546875" style="45" customWidth="1"/>
    <col min="46" max="46" width="3.140625" style="45" customWidth="1"/>
    <col min="47" max="47" width="2.85546875" style="138" customWidth="1"/>
    <col min="48" max="48" width="3.5703125" style="45" customWidth="1"/>
    <col min="49" max="49" width="3.5703125" style="138" customWidth="1"/>
    <col min="50" max="50" width="3.7109375" style="138" customWidth="1"/>
    <col min="51" max="51" width="3.85546875" style="138" customWidth="1"/>
    <col min="52" max="52" width="3.5703125" style="138" customWidth="1"/>
    <col min="53" max="54" width="4" style="138" customWidth="1"/>
    <col min="55" max="16384" width="11.42578125" style="45"/>
  </cols>
  <sheetData>
    <row r="1" spans="1:82" ht="12.75" customHeight="1" x14ac:dyDescent="0.2">
      <c r="A1" s="47"/>
      <c r="B1" s="48"/>
      <c r="C1" s="47"/>
      <c r="AP1" s="47"/>
      <c r="AQ1" s="47"/>
      <c r="AR1" s="47"/>
      <c r="AS1" s="47"/>
      <c r="AT1" s="47"/>
      <c r="AU1" s="118"/>
      <c r="AV1" s="47"/>
      <c r="AW1" s="118"/>
      <c r="AX1" s="118"/>
      <c r="AY1" s="118"/>
      <c r="AZ1" s="118"/>
      <c r="BA1" s="118"/>
      <c r="BB1" s="118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</row>
    <row r="2" spans="1:82" ht="12.75" customHeight="1" x14ac:dyDescent="0.2">
      <c r="A2" s="47"/>
      <c r="B2" s="127"/>
      <c r="C2" s="87"/>
      <c r="D2" s="1389" t="s">
        <v>364</v>
      </c>
      <c r="E2" s="1428"/>
      <c r="F2" s="1389" t="s">
        <v>422</v>
      </c>
      <c r="G2" s="1428"/>
      <c r="H2" s="1427" t="s">
        <v>385</v>
      </c>
      <c r="I2" s="1428"/>
      <c r="J2" s="1427" t="s">
        <v>397</v>
      </c>
      <c r="K2" s="1428"/>
      <c r="L2" s="1427"/>
      <c r="M2" s="1428"/>
      <c r="N2" s="1427"/>
      <c r="O2" s="1428"/>
      <c r="P2" s="1427"/>
      <c r="Q2" s="1428"/>
      <c r="R2" s="1427"/>
      <c r="S2" s="1428"/>
      <c r="T2" s="1389"/>
      <c r="U2" s="1428"/>
      <c r="V2" s="1427"/>
      <c r="W2" s="1428"/>
      <c r="X2" s="1427"/>
      <c r="Y2" s="1428"/>
      <c r="Z2" s="1441"/>
      <c r="AA2" s="1442"/>
      <c r="AB2" s="1445"/>
      <c r="AC2" s="1442"/>
      <c r="AD2" s="1389"/>
      <c r="AE2" s="1428"/>
      <c r="AF2" s="1427"/>
      <c r="AG2" s="1428"/>
      <c r="AH2" s="1438"/>
      <c r="AI2" s="1448"/>
      <c r="AJ2" s="1427"/>
      <c r="AK2" s="1428"/>
      <c r="AL2" s="1438"/>
      <c r="AM2" s="1439"/>
      <c r="AN2" s="1438"/>
      <c r="AO2" s="1439"/>
      <c r="AP2" s="47"/>
      <c r="AQ2" s="50"/>
      <c r="AR2" s="51"/>
      <c r="AS2" s="51"/>
      <c r="AT2" s="51"/>
      <c r="AU2" s="251"/>
      <c r="AV2" s="51"/>
      <c r="AW2" s="251"/>
      <c r="AX2" s="1437" t="s">
        <v>36</v>
      </c>
      <c r="AY2" s="1437"/>
      <c r="AZ2" s="1437"/>
      <c r="BA2" s="1437"/>
      <c r="BB2" s="2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</row>
    <row r="3" spans="1:82" ht="13.5" customHeight="1" thickBot="1" x14ac:dyDescent="0.25">
      <c r="A3" s="47"/>
      <c r="B3" s="128"/>
      <c r="C3" s="87"/>
      <c r="D3" s="1467" t="s">
        <v>19</v>
      </c>
      <c r="E3" s="1430"/>
      <c r="F3" s="1468">
        <v>22</v>
      </c>
      <c r="G3" s="1430"/>
      <c r="H3" s="1429">
        <v>5</v>
      </c>
      <c r="I3" s="1430"/>
      <c r="J3" s="1429">
        <v>15</v>
      </c>
      <c r="K3" s="1430"/>
      <c r="L3" s="1436"/>
      <c r="M3" s="1430"/>
      <c r="N3" s="1436"/>
      <c r="O3" s="1430"/>
      <c r="P3" s="1429"/>
      <c r="Q3" s="1430"/>
      <c r="R3" s="1429"/>
      <c r="S3" s="1430"/>
      <c r="T3" s="1468"/>
      <c r="U3" s="1430"/>
      <c r="V3" s="1429"/>
      <c r="W3" s="1430"/>
      <c r="X3" s="1429"/>
      <c r="Y3" s="1430"/>
      <c r="Z3" s="1443"/>
      <c r="AA3" s="1444"/>
      <c r="AB3" s="1446"/>
      <c r="AC3" s="1444"/>
      <c r="AD3" s="1440"/>
      <c r="AE3" s="1430"/>
      <c r="AF3" s="1429"/>
      <c r="AG3" s="1430"/>
      <c r="AH3" s="1429"/>
      <c r="AI3" s="1440"/>
      <c r="AJ3" s="1429"/>
      <c r="AK3" s="1430"/>
      <c r="AL3" s="1429"/>
      <c r="AM3" s="1430"/>
      <c r="AN3" s="1429"/>
      <c r="AO3" s="1430"/>
      <c r="AP3" s="47"/>
      <c r="AQ3" s="50"/>
      <c r="AR3" s="51"/>
      <c r="AS3" s="51"/>
      <c r="AT3" s="51"/>
      <c r="AU3" s="251"/>
      <c r="AV3" s="51"/>
      <c r="AW3" s="251"/>
      <c r="AX3" s="251"/>
      <c r="AY3" s="251"/>
      <c r="AZ3" s="251"/>
      <c r="BA3" s="251"/>
      <c r="BB3" s="2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</row>
    <row r="4" spans="1:82" ht="12.75" customHeight="1" x14ac:dyDescent="0.2">
      <c r="A4" s="47"/>
      <c r="B4" s="129"/>
      <c r="C4" s="87"/>
      <c r="D4" s="1451" t="s">
        <v>414</v>
      </c>
      <c r="E4" s="1430"/>
      <c r="F4" s="1451" t="s">
        <v>414</v>
      </c>
      <c r="G4" s="1430"/>
      <c r="H4" s="1435" t="s">
        <v>432</v>
      </c>
      <c r="I4" s="1430"/>
      <c r="J4" s="1435" t="s">
        <v>458</v>
      </c>
      <c r="K4" s="1430"/>
      <c r="L4" s="1435"/>
      <c r="M4" s="1430"/>
      <c r="N4" s="1435"/>
      <c r="O4" s="1430"/>
      <c r="P4" s="1435"/>
      <c r="Q4" s="1430"/>
      <c r="R4" s="1435"/>
      <c r="S4" s="1430"/>
      <c r="T4" s="1451"/>
      <c r="U4" s="1430"/>
      <c r="V4" s="1435"/>
      <c r="W4" s="1430"/>
      <c r="X4" s="1435"/>
      <c r="Y4" s="1430"/>
      <c r="Z4" s="1447"/>
      <c r="AA4" s="1444"/>
      <c r="AB4" s="1447"/>
      <c r="AC4" s="1444"/>
      <c r="AD4" s="1458"/>
      <c r="AE4" s="1430"/>
      <c r="AF4" s="1435"/>
      <c r="AG4" s="1430"/>
      <c r="AH4" s="1435"/>
      <c r="AI4" s="1440"/>
      <c r="AJ4" s="1435"/>
      <c r="AK4" s="1430"/>
      <c r="AL4" s="1435"/>
      <c r="AM4" s="1430"/>
      <c r="AN4" s="1435"/>
      <c r="AO4" s="1430"/>
      <c r="AP4" s="47"/>
      <c r="AQ4" s="49" t="s">
        <v>0</v>
      </c>
      <c r="AR4" s="49" t="s">
        <v>1</v>
      </c>
      <c r="AS4" s="52" t="s">
        <v>2</v>
      </c>
      <c r="AT4" s="53"/>
      <c r="AU4" s="8"/>
      <c r="AV4" s="54"/>
      <c r="AW4" s="252"/>
      <c r="AX4" s="252"/>
      <c r="AY4" s="252"/>
      <c r="AZ4" s="252"/>
      <c r="BA4" s="252"/>
      <c r="BB4" s="253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</row>
    <row r="5" spans="1:82" ht="12.75" customHeight="1" x14ac:dyDescent="0.2">
      <c r="A5" s="47"/>
      <c r="B5" s="129"/>
      <c r="C5" s="88"/>
      <c r="D5" s="1468">
        <v>2016</v>
      </c>
      <c r="E5" s="1430"/>
      <c r="F5" s="1468">
        <v>2016</v>
      </c>
      <c r="G5" s="1430"/>
      <c r="H5" s="1429">
        <v>2016</v>
      </c>
      <c r="I5" s="1430"/>
      <c r="J5" s="1429">
        <v>2016</v>
      </c>
      <c r="K5" s="1430"/>
      <c r="L5" s="1429"/>
      <c r="M5" s="1430"/>
      <c r="N5" s="1429"/>
      <c r="O5" s="1430"/>
      <c r="P5" s="1429"/>
      <c r="Q5" s="1430"/>
      <c r="R5" s="1429"/>
      <c r="S5" s="1430"/>
      <c r="T5" s="1468"/>
      <c r="U5" s="1430"/>
      <c r="V5" s="1429"/>
      <c r="W5" s="1430"/>
      <c r="X5" s="1429"/>
      <c r="Y5" s="1430"/>
      <c r="Z5" s="1446"/>
      <c r="AA5" s="1444"/>
      <c r="AB5" s="1446"/>
      <c r="AC5" s="1444"/>
      <c r="AD5" s="1440"/>
      <c r="AE5" s="1430"/>
      <c r="AF5" s="1429"/>
      <c r="AG5" s="1430"/>
      <c r="AH5" s="1429"/>
      <c r="AI5" s="1440"/>
      <c r="AJ5" s="1429"/>
      <c r="AK5" s="1430"/>
      <c r="AL5" s="1429"/>
      <c r="AM5" s="1430"/>
      <c r="AN5" s="1429"/>
      <c r="AO5" s="1430"/>
      <c r="AP5" s="47"/>
      <c r="AQ5" s="49"/>
      <c r="AR5" s="55" t="s">
        <v>4</v>
      </c>
      <c r="AS5" s="56" t="s">
        <v>5</v>
      </c>
      <c r="AT5" s="57" t="s">
        <v>6</v>
      </c>
      <c r="AU5" s="13" t="s">
        <v>7</v>
      </c>
      <c r="AV5" s="58" t="s">
        <v>8</v>
      </c>
      <c r="AW5" s="254" t="s">
        <v>3</v>
      </c>
      <c r="AX5" s="15"/>
      <c r="AY5" s="15"/>
      <c r="AZ5" s="15"/>
      <c r="BA5" s="16"/>
      <c r="BB5" s="255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</row>
    <row r="6" spans="1:82" ht="13.5" customHeight="1" thickBot="1" x14ac:dyDescent="0.25">
      <c r="A6" s="47"/>
      <c r="B6" s="128"/>
      <c r="C6" s="88"/>
      <c r="D6" s="506"/>
      <c r="E6" s="950"/>
      <c r="F6" s="1425" t="s">
        <v>387</v>
      </c>
      <c r="G6" s="1426"/>
      <c r="H6" s="262"/>
      <c r="I6" s="950"/>
      <c r="J6" s="1466"/>
      <c r="K6" s="1465"/>
      <c r="L6" s="1459"/>
      <c r="M6" s="1465"/>
      <c r="N6" s="1459"/>
      <c r="O6" s="1465"/>
      <c r="P6" s="1464"/>
      <c r="Q6" s="1465"/>
      <c r="R6" s="1464"/>
      <c r="S6" s="1465"/>
      <c r="T6" s="506"/>
      <c r="U6" s="950"/>
      <c r="V6" s="1431"/>
      <c r="W6" s="1432"/>
      <c r="X6" s="1433"/>
      <c r="Y6" s="1434"/>
      <c r="Z6" s="1452"/>
      <c r="AA6" s="1453"/>
      <c r="AB6" s="1452"/>
      <c r="AC6" s="1453"/>
      <c r="AD6" s="1456"/>
      <c r="AE6" s="1457"/>
      <c r="AF6" s="1454"/>
      <c r="AG6" s="1455"/>
      <c r="AH6" s="1449"/>
      <c r="AI6" s="1450"/>
      <c r="AJ6" s="1461"/>
      <c r="AK6" s="1460"/>
      <c r="AL6" s="1459"/>
      <c r="AM6" s="1460"/>
      <c r="AN6" s="1459"/>
      <c r="AO6" s="1460"/>
      <c r="AP6" s="47"/>
      <c r="AQ6" s="62"/>
      <c r="AR6" s="62"/>
      <c r="AS6" s="63"/>
      <c r="AT6" s="61"/>
      <c r="AU6" s="18"/>
      <c r="AV6" s="58"/>
      <c r="AW6" s="256"/>
      <c r="AX6" s="256"/>
      <c r="AY6" s="256"/>
      <c r="AZ6" s="256"/>
      <c r="BA6" s="256"/>
      <c r="BB6" s="257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</row>
    <row r="7" spans="1:82" x14ac:dyDescent="0.2">
      <c r="A7" s="47"/>
      <c r="B7" s="86"/>
      <c r="C7" s="64"/>
      <c r="D7" s="507"/>
      <c r="E7" s="964"/>
      <c r="F7" s="507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507"/>
      <c r="U7" s="964"/>
      <c r="V7" s="964"/>
      <c r="W7" s="964"/>
      <c r="X7" s="964"/>
      <c r="Y7" s="964"/>
      <c r="AA7" s="964"/>
      <c r="AC7" s="964"/>
      <c r="AE7" s="763"/>
      <c r="AF7" s="763"/>
      <c r="AG7" s="763"/>
      <c r="AH7" s="763"/>
      <c r="AI7" s="763"/>
      <c r="AJ7" s="763"/>
      <c r="AK7" s="763"/>
      <c r="AL7" s="763"/>
      <c r="AM7" s="763"/>
      <c r="AN7" s="763"/>
      <c r="AO7" s="763"/>
      <c r="AP7" s="65"/>
      <c r="AQ7" s="89"/>
      <c r="AR7" s="90"/>
      <c r="AS7" s="66"/>
      <c r="AT7" s="66"/>
      <c r="AU7" s="23"/>
      <c r="AV7" s="51"/>
      <c r="AW7" s="251"/>
      <c r="AX7" s="251"/>
      <c r="AY7" s="251"/>
      <c r="AZ7" s="251"/>
      <c r="BA7" s="251"/>
      <c r="BB7" s="2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</row>
    <row r="8" spans="1:82" x14ac:dyDescent="0.2">
      <c r="A8" s="47"/>
      <c r="B8" s="82"/>
      <c r="C8" s="463" t="s">
        <v>423</v>
      </c>
      <c r="D8" s="508"/>
      <c r="E8" s="953"/>
      <c r="F8" s="508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508"/>
      <c r="U8" s="953"/>
      <c r="V8" s="953"/>
      <c r="W8" s="953"/>
      <c r="X8" s="953"/>
      <c r="Y8" s="953"/>
      <c r="Z8" s="953"/>
      <c r="AA8" s="953"/>
      <c r="AB8" s="953"/>
      <c r="AC8" s="953"/>
      <c r="AD8" s="761"/>
      <c r="AE8" s="761"/>
      <c r="AF8" s="761"/>
      <c r="AG8" s="761"/>
      <c r="AH8" s="761"/>
      <c r="AI8" s="761"/>
      <c r="AJ8" s="748"/>
      <c r="AK8" s="748"/>
      <c r="AL8" s="748"/>
      <c r="AM8" s="748"/>
      <c r="AN8" s="748"/>
      <c r="AO8" s="748"/>
      <c r="AP8" s="47"/>
      <c r="AQ8" s="49"/>
      <c r="AR8" s="68"/>
      <c r="AS8" s="60"/>
      <c r="AT8" s="60"/>
      <c r="AU8" s="17"/>
      <c r="AV8" s="69"/>
      <c r="AW8" s="17">
        <v>500</v>
      </c>
      <c r="AX8" s="17">
        <v>550</v>
      </c>
      <c r="AY8" s="17">
        <v>600</v>
      </c>
      <c r="AZ8" s="17">
        <v>650</v>
      </c>
      <c r="BA8" s="17">
        <v>675</v>
      </c>
      <c r="BB8" s="17">
        <v>700</v>
      </c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</row>
    <row r="9" spans="1:82" ht="12" x14ac:dyDescent="0.2">
      <c r="A9" s="47"/>
      <c r="B9" s="909">
        <v>1</v>
      </c>
      <c r="C9" s="669" t="s">
        <v>333</v>
      </c>
      <c r="D9" s="728"/>
      <c r="E9" s="135"/>
      <c r="F9" s="728"/>
      <c r="G9" s="135"/>
      <c r="H9" s="947">
        <v>460</v>
      </c>
      <c r="I9" s="1135" t="s">
        <v>357</v>
      </c>
      <c r="J9" s="266"/>
      <c r="K9" s="135"/>
      <c r="L9" s="947"/>
      <c r="M9" s="289"/>
      <c r="N9" s="266"/>
      <c r="O9" s="135"/>
      <c r="P9" s="266"/>
      <c r="Q9" s="135"/>
      <c r="R9" s="947"/>
      <c r="S9" s="289"/>
      <c r="T9" s="728"/>
      <c r="U9" s="135"/>
      <c r="V9" s="947"/>
      <c r="W9" s="289"/>
      <c r="X9" s="266"/>
      <c r="Y9" s="960"/>
      <c r="Z9" s="947"/>
      <c r="AA9" s="289"/>
      <c r="AB9" s="266"/>
      <c r="AC9" s="135"/>
      <c r="AD9" s="755"/>
      <c r="AE9" s="755"/>
      <c r="AF9" s="266"/>
      <c r="AG9" s="135"/>
      <c r="AH9" s="755"/>
      <c r="AI9" s="755"/>
      <c r="AJ9" s="266"/>
      <c r="AK9" s="135"/>
      <c r="AL9" s="755"/>
      <c r="AM9" s="289"/>
      <c r="AN9" s="266"/>
      <c r="AO9" s="135"/>
      <c r="AP9" s="47"/>
      <c r="AQ9" s="49">
        <f>COUNT(F9:AO9)</f>
        <v>1</v>
      </c>
      <c r="AR9" s="1199" t="str">
        <f>IF(AQ9&lt;3," ",((LARGE(D9:AO9,1)+LARGE(D9:AO9,2)+LARGE(D9:AO9,3))/3))</f>
        <v xml:space="preserve"> </v>
      </c>
      <c r="AS9" s="63">
        <f>COUNTIF(F9:AO9,"(1)")</f>
        <v>0</v>
      </c>
      <c r="AT9" s="61">
        <f>COUNTIF(F9:AO9,"(2)")</f>
        <v>0</v>
      </c>
      <c r="AU9" s="18">
        <f>COUNTIF(F9:AO9,"(3)")</f>
        <v>1</v>
      </c>
      <c r="AV9" s="69">
        <f>SUM(AS9:AU9)</f>
        <v>1</v>
      </c>
      <c r="AW9" s="464" t="str">
        <f>IF((LARGE($F9:$AO9,1))&gt;=500,"16"," ")</f>
        <v xml:space="preserve"> </v>
      </c>
      <c r="AX9" s="31" t="str">
        <f>IF((LARGE($F9:$AO9,1))&gt;=550,"16"," ")</f>
        <v xml:space="preserve"> </v>
      </c>
      <c r="AY9" s="31" t="str">
        <f>IF((LARGE($F9:$AO9,1))&gt;=600,"16"," ")</f>
        <v xml:space="preserve"> </v>
      </c>
      <c r="AZ9" s="31" t="str">
        <f>IF((LARGE($F9:$AO9,1))&gt;=650,"16"," ")</f>
        <v xml:space="preserve"> </v>
      </c>
      <c r="BA9" s="31" t="str">
        <f>IF((LARGE($F9:$AO9,1))&gt;=675,"16"," ")</f>
        <v xml:space="preserve"> </v>
      </c>
      <c r="BB9" s="31" t="str">
        <f>IF((LARGE($F9:$AO9,1))&gt;=700,"16"," ")</f>
        <v xml:space="preserve"> </v>
      </c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</row>
    <row r="10" spans="1:82" ht="12" x14ac:dyDescent="0.2">
      <c r="A10" s="47"/>
      <c r="B10" s="690"/>
      <c r="C10" s="98"/>
      <c r="D10" s="509"/>
      <c r="E10" s="950"/>
      <c r="F10" s="509"/>
      <c r="G10" s="950"/>
      <c r="H10" s="953"/>
      <c r="I10" s="953"/>
      <c r="J10" s="262"/>
      <c r="K10" s="950"/>
      <c r="L10" s="953"/>
      <c r="M10" s="953"/>
      <c r="N10" s="262"/>
      <c r="O10" s="950"/>
      <c r="P10" s="262"/>
      <c r="Q10" s="950"/>
      <c r="R10" s="953"/>
      <c r="S10" s="953"/>
      <c r="T10" s="509"/>
      <c r="U10" s="950"/>
      <c r="V10" s="953"/>
      <c r="W10" s="953"/>
      <c r="X10" s="262"/>
      <c r="Y10" s="950"/>
      <c r="Z10" s="953"/>
      <c r="AA10" s="953"/>
      <c r="AB10" s="262"/>
      <c r="AC10" s="950"/>
      <c r="AD10" s="761"/>
      <c r="AE10" s="761"/>
      <c r="AF10" s="262"/>
      <c r="AG10" s="751"/>
      <c r="AH10" s="761"/>
      <c r="AI10" s="761"/>
      <c r="AJ10" s="262"/>
      <c r="AK10" s="751"/>
      <c r="AL10" s="761"/>
      <c r="AM10" s="761"/>
      <c r="AN10" s="262"/>
      <c r="AO10" s="751"/>
      <c r="AP10" s="47"/>
      <c r="AQ10" s="49">
        <f>COUNT(F10:AO10)</f>
        <v>0</v>
      </c>
      <c r="AR10" s="1199" t="str">
        <f>IF(AQ10&lt;3," ",((LARGE(D10:AO10,1)+LARGE(D10:AO10,2)+LARGE(D10:AO10,3))/3))</f>
        <v xml:space="preserve"> </v>
      </c>
      <c r="AS10" s="63">
        <f>COUNTIF(F10:AO10,"(1)")</f>
        <v>0</v>
      </c>
      <c r="AT10" s="61">
        <f>COUNTIF(F10:AO10,"(2)")</f>
        <v>0</v>
      </c>
      <c r="AU10" s="18">
        <f>COUNTIF(F10:AO10,"(3)")</f>
        <v>0</v>
      </c>
      <c r="AV10" s="69">
        <f>SUM(AS10:AU10)</f>
        <v>0</v>
      </c>
      <c r="AW10" s="464" t="e">
        <f>IF((LARGE($F10:$AO10,1))&gt;=500,"16"," ")</f>
        <v>#NUM!</v>
      </c>
      <c r="AX10" s="31" t="e">
        <f>IF((LARGE($F10:$AO10,1))&gt;=550,"16"," ")</f>
        <v>#NUM!</v>
      </c>
      <c r="AY10" s="31" t="e">
        <f>IF((LARGE($F10:$AO10,1))&gt;=600,"16"," ")</f>
        <v>#NUM!</v>
      </c>
      <c r="AZ10" s="31" t="e">
        <f>IF((LARGE($F10:$AO10,1))&gt;=650,"16"," ")</f>
        <v>#NUM!</v>
      </c>
      <c r="BA10" s="31" t="e">
        <f>IF((LARGE($F10:$AO10,1))&gt;=675,"16"," ")</f>
        <v>#NUM!</v>
      </c>
      <c r="BB10" s="31" t="e">
        <f>IF((LARGE($F10:$AO10,1))&gt;=700,"16"," ")</f>
        <v>#NUM!</v>
      </c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</row>
    <row r="11" spans="1:82" ht="12" x14ac:dyDescent="0.2">
      <c r="A11" s="47"/>
      <c r="B11" s="697"/>
      <c r="C11" s="911"/>
      <c r="D11" s="513"/>
      <c r="E11" s="945"/>
      <c r="F11" s="513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513"/>
      <c r="U11" s="945"/>
      <c r="V11" s="945"/>
      <c r="W11" s="945"/>
      <c r="X11" s="945"/>
      <c r="Y11" s="945"/>
      <c r="Z11" s="945"/>
      <c r="AA11" s="945"/>
      <c r="AB11" s="945"/>
      <c r="AC11" s="945"/>
      <c r="AD11" s="904"/>
      <c r="AE11" s="904"/>
      <c r="AF11" s="904"/>
      <c r="AG11" s="904"/>
      <c r="AH11" s="904"/>
      <c r="AI11" s="904"/>
      <c r="AJ11" s="904"/>
      <c r="AK11" s="904"/>
      <c r="AL11" s="904"/>
      <c r="AM11" s="904"/>
      <c r="AN11" s="904"/>
      <c r="AO11" s="904"/>
      <c r="AP11" s="47"/>
      <c r="AQ11" s="49"/>
      <c r="AR11" s="1199" t="str">
        <f t="shared" ref="AR11:AR41" si="0">IF(AQ11&lt;3," ",((LARGE(D11:AO11,1)+LARGE(D11:AO11,2)+LARGE(D11:AO11,3))/3))</f>
        <v xml:space="preserve"> </v>
      </c>
      <c r="AS11" s="60"/>
      <c r="AT11" s="60"/>
      <c r="AU11" s="17"/>
      <c r="AV11" s="69"/>
      <c r="AW11" s="19"/>
      <c r="AX11" s="19"/>
      <c r="AY11" s="19"/>
      <c r="AZ11" s="19"/>
      <c r="BA11" s="19"/>
      <c r="BB11" s="19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</row>
    <row r="12" spans="1:82" ht="12" x14ac:dyDescent="0.2">
      <c r="A12" s="47"/>
      <c r="B12" s="82"/>
      <c r="C12" s="67" t="s">
        <v>343</v>
      </c>
      <c r="D12" s="508"/>
      <c r="E12" s="953"/>
      <c r="F12" s="508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953"/>
      <c r="S12" s="953"/>
      <c r="T12" s="508"/>
      <c r="U12" s="953"/>
      <c r="V12" s="953"/>
      <c r="W12" s="953"/>
      <c r="X12" s="953"/>
      <c r="Y12" s="953"/>
      <c r="Z12" s="953"/>
      <c r="AA12" s="953"/>
      <c r="AB12" s="953"/>
      <c r="AC12" s="953"/>
      <c r="AD12" s="905"/>
      <c r="AE12" s="905"/>
      <c r="AF12" s="905"/>
      <c r="AG12" s="905"/>
      <c r="AH12" s="905"/>
      <c r="AI12" s="905"/>
      <c r="AJ12" s="748"/>
      <c r="AK12" s="748"/>
      <c r="AL12" s="748"/>
      <c r="AM12" s="748"/>
      <c r="AN12" s="748"/>
      <c r="AO12" s="748"/>
      <c r="AP12" s="47"/>
      <c r="AQ12" s="49"/>
      <c r="AR12" s="1199" t="str">
        <f t="shared" si="0"/>
        <v xml:space="preserve"> </v>
      </c>
      <c r="AS12" s="60"/>
      <c r="AT12" s="60"/>
      <c r="AU12" s="17"/>
      <c r="AV12" s="69"/>
      <c r="AW12" s="19"/>
      <c r="AX12" s="19"/>
      <c r="AY12" s="19"/>
      <c r="AZ12" s="19"/>
      <c r="BA12" s="19"/>
      <c r="BB12" s="19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</row>
    <row r="13" spans="1:82" ht="12" x14ac:dyDescent="0.2">
      <c r="A13" s="47"/>
      <c r="B13" s="85"/>
      <c r="C13" s="122" t="s">
        <v>296</v>
      </c>
      <c r="D13" s="510"/>
      <c r="E13" s="950"/>
      <c r="F13" s="510"/>
      <c r="G13" s="950"/>
      <c r="H13" s="137"/>
      <c r="I13" s="132"/>
      <c r="J13" s="953"/>
      <c r="K13" s="272"/>
      <c r="L13" s="953"/>
      <c r="M13" s="272"/>
      <c r="N13" s="953"/>
      <c r="O13" s="263"/>
      <c r="P13" s="136"/>
      <c r="Q13" s="286"/>
      <c r="R13" s="275"/>
      <c r="S13" s="275"/>
      <c r="T13" s="510"/>
      <c r="U13" s="950"/>
      <c r="V13" s="953"/>
      <c r="W13" s="274"/>
      <c r="X13" s="137"/>
      <c r="Y13" s="132"/>
      <c r="Z13" s="363"/>
      <c r="AA13" s="953"/>
      <c r="AB13" s="363"/>
      <c r="AC13" s="953"/>
      <c r="AD13" s="363"/>
      <c r="AE13" s="274"/>
      <c r="AF13" s="137"/>
      <c r="AG13" s="131"/>
      <c r="AH13" s="761"/>
      <c r="AI13" s="761"/>
      <c r="AJ13" s="137"/>
      <c r="AK13" s="132"/>
      <c r="AL13" s="137"/>
      <c r="AM13" s="132"/>
      <c r="AN13" s="137"/>
      <c r="AO13" s="132"/>
      <c r="AP13" s="47"/>
      <c r="AQ13" s="49">
        <f>COUNT(F13:AO13)</f>
        <v>0</v>
      </c>
      <c r="AR13" s="1199" t="str">
        <f t="shared" si="0"/>
        <v xml:space="preserve"> </v>
      </c>
      <c r="AS13" s="63">
        <f>COUNTIF(F13:AO13,"(1)")</f>
        <v>0</v>
      </c>
      <c r="AT13" s="61">
        <f>COUNTIF(F13:AO13,"(2)")</f>
        <v>0</v>
      </c>
      <c r="AU13" s="18">
        <f>COUNTIF(F13:AO13,"(3)")</f>
        <v>0</v>
      </c>
      <c r="AV13" s="58">
        <f>SUM(AS13:AU13)</f>
        <v>0</v>
      </c>
      <c r="AW13" s="649">
        <v>14</v>
      </c>
      <c r="AX13" s="35">
        <v>14</v>
      </c>
      <c r="AY13" s="31" t="e">
        <f>IF((LARGE($F13:$AO13,1))&gt;=600,"16"," ")</f>
        <v>#NUM!</v>
      </c>
      <c r="AZ13" s="31" t="e">
        <f>IF((LARGE($F13:$AO13,1))&gt;=650,"16"," ")</f>
        <v>#NUM!</v>
      </c>
      <c r="BA13" s="31" t="e">
        <f>IF((LARGE($F13:$AO13,1))&gt;=675,"16"," ")</f>
        <v>#NUM!</v>
      </c>
      <c r="BB13" s="31" t="e">
        <f>IF((LARGE($F13:$AO13,1))&gt;=700,"16"," ")</f>
        <v>#NUM!</v>
      </c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</row>
    <row r="14" spans="1:82" ht="12" x14ac:dyDescent="0.2">
      <c r="A14" s="47"/>
      <c r="B14" s="48"/>
      <c r="C14" s="47"/>
      <c r="D14" s="507"/>
      <c r="E14" s="964"/>
      <c r="F14" s="507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507"/>
      <c r="U14" s="964"/>
      <c r="V14" s="964"/>
      <c r="W14" s="964"/>
      <c r="X14" s="964"/>
      <c r="Y14" s="964"/>
      <c r="Z14" s="964"/>
      <c r="AA14" s="964"/>
      <c r="AB14" s="964"/>
      <c r="AC14" s="964"/>
      <c r="AD14" s="763"/>
      <c r="AE14" s="763"/>
      <c r="AF14" s="763"/>
      <c r="AG14" s="763"/>
      <c r="AH14" s="763"/>
      <c r="AI14" s="763"/>
      <c r="AJ14" s="763"/>
      <c r="AK14" s="763"/>
      <c r="AL14" s="763"/>
      <c r="AM14" s="763"/>
      <c r="AN14" s="763"/>
      <c r="AO14" s="763"/>
      <c r="AP14" s="47"/>
      <c r="AQ14" s="49"/>
      <c r="AR14" s="1199" t="str">
        <f t="shared" si="0"/>
        <v xml:space="preserve"> </v>
      </c>
      <c r="AS14" s="62"/>
      <c r="AT14" s="62"/>
      <c r="AU14" s="19"/>
      <c r="AV14" s="65"/>
      <c r="AW14" s="250"/>
      <c r="AX14" s="250"/>
      <c r="AY14" s="250"/>
      <c r="AZ14" s="250"/>
      <c r="BA14" s="250"/>
      <c r="BB14" s="250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</row>
    <row r="15" spans="1:82" ht="12" x14ac:dyDescent="0.2">
      <c r="A15" s="47"/>
      <c r="B15" s="82"/>
      <c r="C15" s="67" t="s">
        <v>229</v>
      </c>
      <c r="D15" s="508"/>
      <c r="E15" s="953"/>
      <c r="F15" s="508"/>
      <c r="G15" s="953"/>
      <c r="H15" s="953"/>
      <c r="I15" s="953"/>
      <c r="J15" s="953"/>
      <c r="K15" s="953"/>
      <c r="L15" s="953"/>
      <c r="M15" s="953"/>
      <c r="N15" s="953"/>
      <c r="O15" s="953"/>
      <c r="P15" s="953"/>
      <c r="Q15" s="953"/>
      <c r="R15" s="953"/>
      <c r="S15" s="953"/>
      <c r="T15" s="508"/>
      <c r="U15" s="953"/>
      <c r="V15" s="953"/>
      <c r="W15" s="953"/>
      <c r="X15" s="953"/>
      <c r="Y15" s="953"/>
      <c r="Z15" s="953"/>
      <c r="AA15" s="953"/>
      <c r="AB15" s="953"/>
      <c r="AC15" s="953"/>
      <c r="AD15" s="905"/>
      <c r="AE15" s="905"/>
      <c r="AF15" s="905"/>
      <c r="AG15" s="905"/>
      <c r="AH15" s="905"/>
      <c r="AI15" s="905"/>
      <c r="AJ15" s="904"/>
      <c r="AK15" s="904"/>
      <c r="AL15" s="904"/>
      <c r="AM15" s="904"/>
      <c r="AN15" s="904"/>
      <c r="AO15" s="904"/>
      <c r="AP15" s="47"/>
      <c r="AQ15" s="49"/>
      <c r="AR15" s="1199" t="str">
        <f t="shared" si="0"/>
        <v xml:space="preserve"> </v>
      </c>
      <c r="AS15" s="60"/>
      <c r="AT15" s="60"/>
      <c r="AU15" s="17"/>
      <c r="AV15" s="69"/>
      <c r="AW15" s="19"/>
      <c r="AX15" s="19"/>
      <c r="AY15" s="19"/>
      <c r="AZ15" s="19"/>
      <c r="BA15" s="19"/>
      <c r="BB15" s="19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</row>
    <row r="16" spans="1:82" ht="12" x14ac:dyDescent="0.2">
      <c r="A16" s="47"/>
      <c r="B16" s="465"/>
      <c r="C16" s="907" t="s">
        <v>251</v>
      </c>
      <c r="D16" s="908"/>
      <c r="E16" s="135"/>
      <c r="F16" s="908"/>
      <c r="G16" s="135"/>
      <c r="H16" s="953"/>
      <c r="I16" s="132"/>
      <c r="J16" s="953"/>
      <c r="K16" s="272"/>
      <c r="L16" s="953"/>
      <c r="M16" s="272"/>
      <c r="N16" s="953"/>
      <c r="O16" s="272"/>
      <c r="P16" s="136"/>
      <c r="Q16" s="131"/>
      <c r="R16" s="275"/>
      <c r="S16" s="275"/>
      <c r="T16" s="908"/>
      <c r="U16" s="135"/>
      <c r="V16" s="953"/>
      <c r="W16" s="274"/>
      <c r="X16" s="137"/>
      <c r="Y16" s="132"/>
      <c r="Z16" s="363"/>
      <c r="AA16" s="274"/>
      <c r="AB16" s="363"/>
      <c r="AC16" s="953"/>
      <c r="AD16" s="363"/>
      <c r="AE16" s="274"/>
      <c r="AF16" s="137"/>
      <c r="AG16" s="131"/>
      <c r="AH16" s="905"/>
      <c r="AI16" s="905"/>
      <c r="AJ16" s="137"/>
      <c r="AK16" s="132"/>
      <c r="AL16" s="137"/>
      <c r="AM16" s="132"/>
      <c r="AN16" s="137"/>
      <c r="AO16" s="132"/>
      <c r="AP16" s="47"/>
      <c r="AQ16" s="49">
        <f>COUNT(F16:AO16)</f>
        <v>0</v>
      </c>
      <c r="AR16" s="1199" t="str">
        <f t="shared" si="0"/>
        <v xml:space="preserve"> </v>
      </c>
      <c r="AS16" s="63">
        <f>COUNTIF(F16:AO16,"(1)")</f>
        <v>0</v>
      </c>
      <c r="AT16" s="61">
        <f>COUNTIF(F16:AO16,"(2)")</f>
        <v>0</v>
      </c>
      <c r="AU16" s="18">
        <f>COUNTIF(F16:AO16,"(3)")</f>
        <v>0</v>
      </c>
      <c r="AV16" s="58">
        <f>SUM(AS16:AU16)</f>
        <v>0</v>
      </c>
      <c r="AW16" s="649">
        <v>12</v>
      </c>
      <c r="AX16" s="35">
        <v>12</v>
      </c>
      <c r="AY16" s="35">
        <v>12</v>
      </c>
      <c r="AZ16" s="31" t="e">
        <f>IF((LARGE($F16:$AO16,1))&gt;=650,"16"," ")</f>
        <v>#NUM!</v>
      </c>
      <c r="BA16" s="31" t="e">
        <f>IF((LARGE($F16:$AO16,1))&gt;=675,"16"," ")</f>
        <v>#NUM!</v>
      </c>
      <c r="BB16" s="31" t="e">
        <f>IF((LARGE($F16:$AO16,1))&gt;=700,"16"," ")</f>
        <v>#NUM!</v>
      </c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</row>
    <row r="17" spans="1:82" ht="12" x14ac:dyDescent="0.2">
      <c r="A17" s="47"/>
      <c r="B17" s="697"/>
      <c r="C17" s="178"/>
      <c r="D17" s="912"/>
      <c r="E17" s="289"/>
      <c r="F17" s="912"/>
      <c r="G17" s="289"/>
      <c r="H17" s="945"/>
      <c r="I17" s="945"/>
      <c r="J17" s="945"/>
      <c r="K17" s="945"/>
      <c r="L17" s="945"/>
      <c r="M17" s="945"/>
      <c r="N17" s="958"/>
      <c r="O17" s="269"/>
      <c r="P17" s="269"/>
      <c r="Q17" s="269"/>
      <c r="R17" s="269"/>
      <c r="S17" s="269"/>
      <c r="T17" s="912"/>
      <c r="U17" s="289"/>
      <c r="V17" s="945"/>
      <c r="W17" s="945"/>
      <c r="X17" s="945"/>
      <c r="Y17" s="945"/>
      <c r="Z17" s="273"/>
      <c r="AA17" s="945"/>
      <c r="AB17" s="273"/>
      <c r="AC17" s="945"/>
      <c r="AD17" s="273"/>
      <c r="AE17" s="906"/>
      <c r="AF17" s="904"/>
      <c r="AG17" s="906"/>
      <c r="AH17" s="904"/>
      <c r="AI17" s="904"/>
      <c r="AJ17" s="904"/>
      <c r="AK17" s="904"/>
      <c r="AL17" s="904"/>
      <c r="AM17" s="904"/>
      <c r="AN17" s="904"/>
      <c r="AO17" s="904"/>
      <c r="AP17" s="47"/>
      <c r="AQ17" s="49"/>
      <c r="AR17" s="1199" t="str">
        <f t="shared" si="0"/>
        <v xml:space="preserve"> </v>
      </c>
      <c r="AS17" s="60"/>
      <c r="AT17" s="60"/>
      <c r="AU17" s="17"/>
      <c r="AV17" s="69"/>
      <c r="AW17" s="26"/>
      <c r="AX17" s="26"/>
      <c r="AY17" s="26"/>
      <c r="AZ17" s="17"/>
      <c r="BA17" s="17"/>
      <c r="BB17" s="17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</row>
    <row r="18" spans="1:82" ht="12" x14ac:dyDescent="0.2">
      <c r="A18" s="47"/>
      <c r="B18" s="82"/>
      <c r="C18" s="67" t="s">
        <v>37</v>
      </c>
      <c r="D18" s="508"/>
      <c r="E18" s="953"/>
      <c r="F18" s="508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3"/>
      <c r="S18" s="953"/>
      <c r="T18" s="508"/>
      <c r="U18" s="953"/>
      <c r="V18" s="953"/>
      <c r="W18" s="953"/>
      <c r="X18" s="953"/>
      <c r="Y18" s="953"/>
      <c r="Z18" s="953"/>
      <c r="AA18" s="953"/>
      <c r="AB18" s="953"/>
      <c r="AC18" s="953"/>
      <c r="AD18" s="905"/>
      <c r="AE18" s="905"/>
      <c r="AF18" s="905"/>
      <c r="AG18" s="905"/>
      <c r="AH18" s="905"/>
      <c r="AI18" s="905"/>
      <c r="AJ18" s="748"/>
      <c r="AK18" s="748"/>
      <c r="AL18" s="748"/>
      <c r="AM18" s="748"/>
      <c r="AN18" s="748"/>
      <c r="AO18" s="748"/>
      <c r="AP18" s="47"/>
      <c r="AQ18" s="49"/>
      <c r="AR18" s="1199" t="str">
        <f t="shared" si="0"/>
        <v xml:space="preserve"> </v>
      </c>
      <c r="AS18" s="60"/>
      <c r="AT18" s="60"/>
      <c r="AU18" s="17"/>
      <c r="AV18" s="69"/>
      <c r="AW18" s="17"/>
      <c r="AX18" s="17"/>
      <c r="AY18" s="17"/>
      <c r="AZ18" s="17"/>
      <c r="BA18" s="17"/>
      <c r="BB18" s="17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</row>
    <row r="19" spans="1:82" ht="12" x14ac:dyDescent="0.2">
      <c r="A19" s="47"/>
      <c r="B19" s="84"/>
      <c r="C19" s="126"/>
      <c r="E19" s="281"/>
      <c r="F19" s="922"/>
      <c r="G19" s="282"/>
      <c r="H19" s="299"/>
      <c r="I19" s="282"/>
      <c r="J19" s="964"/>
      <c r="K19" s="265"/>
      <c r="L19" s="964"/>
      <c r="M19" s="265"/>
      <c r="N19" s="964"/>
      <c r="O19" s="265"/>
      <c r="P19" s="134"/>
      <c r="Q19" s="135"/>
      <c r="R19" s="958"/>
      <c r="S19" s="958"/>
      <c r="T19" s="922"/>
      <c r="U19" s="282"/>
      <c r="V19" s="958"/>
      <c r="W19" s="958"/>
      <c r="X19" s="134"/>
      <c r="Y19" s="135"/>
      <c r="AA19" s="270"/>
      <c r="AB19" s="956"/>
      <c r="AC19" s="270"/>
      <c r="AD19" s="756"/>
      <c r="AE19" s="763"/>
      <c r="AF19" s="266"/>
      <c r="AG19" s="752"/>
      <c r="AH19" s="266"/>
      <c r="AI19" s="752"/>
      <c r="AJ19" s="266"/>
      <c r="AK19" s="752"/>
      <c r="AL19" s="266"/>
      <c r="AM19" s="752"/>
      <c r="AN19" s="266"/>
      <c r="AO19" s="752"/>
      <c r="AP19" s="47"/>
      <c r="AQ19" s="49">
        <f>COUNT(F19:AO19)</f>
        <v>0</v>
      </c>
      <c r="AR19" s="1199" t="str">
        <f t="shared" si="0"/>
        <v xml:space="preserve"> </v>
      </c>
      <c r="AS19" s="63">
        <f>COUNTIF(F19:AO19,"(1)")</f>
        <v>0</v>
      </c>
      <c r="AT19" s="61">
        <f>COUNTIF(F19:AO19,"(2)")</f>
        <v>0</v>
      </c>
      <c r="AU19" s="18">
        <f>COUNTIF(F19:AO19,"(3)")</f>
        <v>0</v>
      </c>
      <c r="AV19" s="58">
        <f>SUM(AS19:AU19)</f>
        <v>0</v>
      </c>
      <c r="AW19" s="258" t="e">
        <f>IF((LARGE($F19:$AO19,1))&gt;=500,"16"," ")</f>
        <v>#NUM!</v>
      </c>
      <c r="AX19" s="18" t="e">
        <f>IF((LARGE($F19:$AO19,1))&gt;=550,"16"," ")</f>
        <v>#NUM!</v>
      </c>
      <c r="AY19" s="18" t="e">
        <f>IF((LARGE($F19:$AO19,1))&gt;=600,"16"," ")</f>
        <v>#NUM!</v>
      </c>
      <c r="AZ19" s="18" t="e">
        <f>IF((LARGE($F19:$AO19,1))&gt;=650,"16"," ")</f>
        <v>#NUM!</v>
      </c>
      <c r="BA19" s="18" t="e">
        <f>IF((LARGE($F19:$AO19,1))&gt;=675,"16"," ")</f>
        <v>#NUM!</v>
      </c>
      <c r="BB19" s="18" t="e">
        <f>IF((LARGE($F19:$AO19,1))&gt;=700,"16"," ")</f>
        <v>#NUM!</v>
      </c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</row>
    <row r="20" spans="1:82" ht="12" x14ac:dyDescent="0.2">
      <c r="A20" s="47"/>
      <c r="B20" s="84"/>
      <c r="C20" s="126"/>
      <c r="F20" s="923"/>
      <c r="G20" s="957"/>
      <c r="H20" s="956"/>
      <c r="I20" s="957"/>
      <c r="J20" s="964"/>
      <c r="K20" s="264"/>
      <c r="L20" s="964"/>
      <c r="M20" s="955"/>
      <c r="N20" s="964"/>
      <c r="O20" s="264"/>
      <c r="P20" s="268"/>
      <c r="Q20" s="264"/>
      <c r="R20" s="269"/>
      <c r="S20" s="269"/>
      <c r="T20" s="923"/>
      <c r="U20" s="957"/>
      <c r="V20" s="270"/>
      <c r="W20" s="270"/>
      <c r="X20" s="961"/>
      <c r="Y20" s="265"/>
      <c r="Z20" s="273"/>
      <c r="AA20" s="270"/>
      <c r="AB20" s="956"/>
      <c r="AC20" s="964"/>
      <c r="AD20" s="756"/>
      <c r="AE20" s="267"/>
      <c r="AF20" s="268"/>
      <c r="AG20" s="264"/>
      <c r="AH20" s="268"/>
      <c r="AI20" s="264"/>
      <c r="AJ20" s="753"/>
      <c r="AK20" s="754"/>
      <c r="AL20" s="753"/>
      <c r="AM20" s="754"/>
      <c r="AN20" s="753"/>
      <c r="AO20" s="754"/>
      <c r="AP20" s="47"/>
      <c r="AQ20" s="49">
        <f>COUNT(F20:AO20)</f>
        <v>0</v>
      </c>
      <c r="AR20" s="1199" t="str">
        <f t="shared" si="0"/>
        <v xml:space="preserve"> </v>
      </c>
      <c r="AS20" s="63">
        <f>COUNTIF(F20:AO20,"(1)")</f>
        <v>0</v>
      </c>
      <c r="AT20" s="61">
        <f>COUNTIF(F20:AO20,"(2)")</f>
        <v>0</v>
      </c>
      <c r="AU20" s="18">
        <f>COUNTIF(F20:AO20,"(3)")</f>
        <v>0</v>
      </c>
      <c r="AV20" s="58">
        <f>SUM(AS20:AU20)</f>
        <v>0</v>
      </c>
      <c r="AW20" s="20" t="e">
        <f>IF((LARGE($F20:$AO20,1))&gt;=500,"16"," ")</f>
        <v>#NUM!</v>
      </c>
      <c r="AX20" s="18" t="e">
        <f>IF((LARGE($F20:$AO20,1))&gt;=550,"16"," ")</f>
        <v>#NUM!</v>
      </c>
      <c r="AY20" s="18" t="e">
        <f>IF((LARGE($F20:$AO20,1))&gt;=600,"16"," ")</f>
        <v>#NUM!</v>
      </c>
      <c r="AZ20" s="18" t="e">
        <f>IF((LARGE($F20:$AO20,1))&gt;=650,"16"," ")</f>
        <v>#NUM!</v>
      </c>
      <c r="BA20" s="18" t="e">
        <f>IF((LARGE($F20:$AO20,1))&gt;=675,"16"," ")</f>
        <v>#NUM!</v>
      </c>
      <c r="BB20" s="18" t="e">
        <f>IF((LARGE($F20:$AO20,1))&gt;=700,"16"," ")</f>
        <v>#NUM!</v>
      </c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</row>
    <row r="21" spans="1:82" ht="12" x14ac:dyDescent="0.2">
      <c r="A21" s="47"/>
      <c r="B21" s="85"/>
      <c r="C21" s="71"/>
      <c r="D21" s="510"/>
      <c r="E21" s="953"/>
      <c r="F21" s="510"/>
      <c r="G21" s="950"/>
      <c r="H21" s="262"/>
      <c r="I21" s="950"/>
      <c r="J21" s="953"/>
      <c r="K21" s="950"/>
      <c r="L21" s="953"/>
      <c r="M21" s="950"/>
      <c r="N21" s="953"/>
      <c r="O21" s="950"/>
      <c r="P21" s="262"/>
      <c r="Q21" s="950"/>
      <c r="R21" s="953"/>
      <c r="S21" s="953"/>
      <c r="T21" s="510"/>
      <c r="U21" s="950"/>
      <c r="V21" s="953"/>
      <c r="W21" s="953"/>
      <c r="X21" s="262"/>
      <c r="Y21" s="950"/>
      <c r="Z21" s="277"/>
      <c r="AA21" s="953"/>
      <c r="AB21" s="363"/>
      <c r="AC21" s="953"/>
      <c r="AD21" s="363"/>
      <c r="AE21" s="761"/>
      <c r="AF21" s="262"/>
      <c r="AG21" s="751"/>
      <c r="AH21" s="262"/>
      <c r="AI21" s="751"/>
      <c r="AJ21" s="262"/>
      <c r="AK21" s="751"/>
      <c r="AL21" s="262"/>
      <c r="AM21" s="751"/>
      <c r="AN21" s="262"/>
      <c r="AO21" s="751"/>
      <c r="AP21" s="47"/>
      <c r="AQ21" s="49">
        <f>COUNT(F21:AO21)</f>
        <v>0</v>
      </c>
      <c r="AR21" s="1199" t="str">
        <f t="shared" si="0"/>
        <v xml:space="preserve"> </v>
      </c>
      <c r="AS21" s="63">
        <f>COUNTIF(F21:AO21,"(1)")</f>
        <v>0</v>
      </c>
      <c r="AT21" s="61">
        <f>COUNTIF(F21:AO21,"(2)")</f>
        <v>0</v>
      </c>
      <c r="AU21" s="18">
        <f>COUNTIF(F21:AO21,"(3)")</f>
        <v>0</v>
      </c>
      <c r="AV21" s="58">
        <f>SUM(AS21:AU21)</f>
        <v>0</v>
      </c>
      <c r="AW21" s="258" t="e">
        <f>IF((LARGE($F21:$AO21,1))&gt;=500,"16"," ")</f>
        <v>#NUM!</v>
      </c>
      <c r="AX21" s="6" t="e">
        <f>IF((LARGE($F21:$AO21,1))&gt;=550,"16"," ")</f>
        <v>#NUM!</v>
      </c>
      <c r="AY21" s="6" t="e">
        <f>IF((LARGE($F21:$AO21,1))&gt;=600,"16"," ")</f>
        <v>#NUM!</v>
      </c>
      <c r="AZ21" s="6" t="e">
        <f>IF((LARGE($F21:$AO21,1))&gt;=650,"16"," ")</f>
        <v>#NUM!</v>
      </c>
      <c r="BA21" s="6" t="e">
        <f>IF((LARGE($F21:$AO21,1))&gt;=675,"16"," ")</f>
        <v>#NUM!</v>
      </c>
      <c r="BB21" s="6" t="e">
        <f>IF((LARGE($F21:$AO21,1))&gt;=700,"16"," ")</f>
        <v>#NUM!</v>
      </c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</row>
    <row r="22" spans="1:82" ht="12" x14ac:dyDescent="0.2">
      <c r="A22" s="51"/>
      <c r="B22" s="74"/>
      <c r="C22" s="51"/>
      <c r="D22" s="507"/>
      <c r="E22" s="964"/>
      <c r="F22" s="507"/>
      <c r="G22" s="964"/>
      <c r="H22" s="964"/>
      <c r="I22" s="964"/>
      <c r="J22" s="964"/>
      <c r="K22" s="964"/>
      <c r="L22" s="964"/>
      <c r="M22" s="964"/>
      <c r="N22" s="964"/>
      <c r="O22" s="964"/>
      <c r="P22" s="964"/>
      <c r="Q22" s="964"/>
      <c r="R22" s="964"/>
      <c r="S22" s="964"/>
      <c r="T22" s="507"/>
      <c r="U22" s="964"/>
      <c r="V22" s="964"/>
      <c r="W22" s="964"/>
      <c r="X22" s="964"/>
      <c r="Y22" s="964"/>
      <c r="AA22" s="964"/>
      <c r="AC22" s="964"/>
      <c r="AE22" s="763"/>
      <c r="AF22" s="763"/>
      <c r="AG22" s="763"/>
      <c r="AH22" s="763"/>
      <c r="AI22" s="763"/>
      <c r="AJ22" s="748"/>
      <c r="AK22" s="748"/>
      <c r="AL22" s="748"/>
      <c r="AM22" s="748"/>
      <c r="AN22" s="748"/>
      <c r="AO22" s="748"/>
      <c r="AP22" s="47"/>
      <c r="AQ22" s="49"/>
      <c r="AR22" s="1199" t="str">
        <f t="shared" si="0"/>
        <v xml:space="preserve"> </v>
      </c>
      <c r="AS22" s="62"/>
      <c r="AT22" s="62"/>
      <c r="AU22" s="19"/>
      <c r="AV22" s="65"/>
      <c r="AW22" s="250"/>
      <c r="AX22" s="250"/>
      <c r="AY22" s="250"/>
      <c r="AZ22" s="250"/>
      <c r="BA22" s="250"/>
      <c r="BB22" s="250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</row>
    <row r="23" spans="1:82" ht="12" x14ac:dyDescent="0.2">
      <c r="A23" s="47"/>
      <c r="B23" s="82"/>
      <c r="C23" s="67" t="s">
        <v>38</v>
      </c>
      <c r="D23" s="508"/>
      <c r="E23" s="953"/>
      <c r="F23" s="508"/>
      <c r="G23" s="953"/>
      <c r="H23" s="953"/>
      <c r="I23" s="953"/>
      <c r="J23" s="953"/>
      <c r="K23" s="953"/>
      <c r="L23" s="953"/>
      <c r="M23" s="953"/>
      <c r="N23" s="953"/>
      <c r="O23" s="953"/>
      <c r="P23" s="953"/>
      <c r="Q23" s="953"/>
      <c r="R23" s="953"/>
      <c r="S23" s="953"/>
      <c r="T23" s="508"/>
      <c r="U23" s="953"/>
      <c r="V23" s="953"/>
      <c r="W23" s="953"/>
      <c r="X23" s="953"/>
      <c r="Y23" s="953"/>
      <c r="Z23" s="953"/>
      <c r="AA23" s="953"/>
      <c r="AB23" s="953"/>
      <c r="AC23" s="953"/>
      <c r="AD23" s="761"/>
      <c r="AE23" s="761"/>
      <c r="AF23" s="761"/>
      <c r="AG23" s="761"/>
      <c r="AH23" s="761"/>
      <c r="AI23" s="761"/>
      <c r="AJ23" s="748"/>
      <c r="AK23" s="748"/>
      <c r="AL23" s="748"/>
      <c r="AM23" s="915"/>
      <c r="AN23" s="748"/>
      <c r="AO23" s="748"/>
      <c r="AP23" s="47"/>
      <c r="AQ23" s="49"/>
      <c r="AR23" s="1199" t="str">
        <f t="shared" si="0"/>
        <v xml:space="preserve"> </v>
      </c>
      <c r="AS23" s="60"/>
      <c r="AT23" s="60"/>
      <c r="AU23" s="17"/>
      <c r="AV23" s="69"/>
      <c r="AW23" s="17"/>
      <c r="AX23" s="17"/>
      <c r="AY23" s="17"/>
      <c r="AZ23" s="17"/>
      <c r="BA23" s="17"/>
      <c r="BB23" s="17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</row>
    <row r="24" spans="1:82" ht="12" x14ac:dyDescent="0.2">
      <c r="A24" s="47"/>
      <c r="B24" s="84"/>
      <c r="C24" s="910" t="s">
        <v>253</v>
      </c>
      <c r="D24" s="511"/>
      <c r="E24" s="265"/>
      <c r="F24" s="511"/>
      <c r="G24" s="265"/>
      <c r="H24" s="954"/>
      <c r="I24" s="265"/>
      <c r="J24" s="964"/>
      <c r="K24" s="265"/>
      <c r="L24" s="964"/>
      <c r="M24" s="265"/>
      <c r="N24" s="964"/>
      <c r="O24" s="265"/>
      <c r="P24" s="266"/>
      <c r="Q24" s="135"/>
      <c r="R24" s="945"/>
      <c r="S24" s="958"/>
      <c r="T24" s="511"/>
      <c r="U24" s="265"/>
      <c r="V24" s="134"/>
      <c r="W24" s="135"/>
      <c r="X24" s="134"/>
      <c r="Y24" s="135"/>
      <c r="Z24" s="956"/>
      <c r="AA24" s="265"/>
      <c r="AC24" s="270"/>
      <c r="AD24" s="756"/>
      <c r="AE24" s="763"/>
      <c r="AF24" s="753"/>
      <c r="AG24" s="265"/>
      <c r="AH24" s="748"/>
      <c r="AI24" s="748"/>
      <c r="AJ24" s="266"/>
      <c r="AK24" s="135"/>
      <c r="AL24" s="266"/>
      <c r="AM24" s="917"/>
      <c r="AN24" s="919"/>
      <c r="AO24" s="135"/>
      <c r="AP24" s="47"/>
      <c r="AQ24" s="49">
        <f>COUNT(F24:AO24)</f>
        <v>0</v>
      </c>
      <c r="AR24" s="1199" t="str">
        <f t="shared" si="0"/>
        <v xml:space="preserve"> </v>
      </c>
      <c r="AS24" s="63">
        <f>COUNTIF(F24:AO24,"(1)")</f>
        <v>0</v>
      </c>
      <c r="AT24" s="61">
        <f>COUNTIF(F24:AO24,"(2)")</f>
        <v>0</v>
      </c>
      <c r="AU24" s="18">
        <f>COUNTIF(F24:AO24,"(3)")</f>
        <v>0</v>
      </c>
      <c r="AV24" s="58">
        <f>SUM(AS24:AU24)</f>
        <v>0</v>
      </c>
      <c r="AW24" s="103">
        <v>12</v>
      </c>
      <c r="AX24" s="104">
        <v>12</v>
      </c>
      <c r="AY24" s="31" t="e">
        <f>IF((LARGE($F24:$AO24,1))&gt;=600,"16"," ")</f>
        <v>#NUM!</v>
      </c>
      <c r="AZ24" s="18" t="e">
        <f>IF((LARGE($F24:$AO24,1))&gt;=650,"16"," ")</f>
        <v>#NUM!</v>
      </c>
      <c r="BA24" s="18" t="e">
        <f>IF((LARGE($F24:$AO24,1))&gt;=675,"16"," ")</f>
        <v>#NUM!</v>
      </c>
      <c r="BB24" s="18" t="e">
        <f>IF((LARGE($F24:$AO24,1))&gt;=700,"16"," ")</f>
        <v>#NUM!</v>
      </c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</row>
    <row r="25" spans="1:82" ht="12" x14ac:dyDescent="0.2">
      <c r="A25" s="47"/>
      <c r="B25" s="85"/>
      <c r="C25" s="122"/>
      <c r="D25" s="510"/>
      <c r="E25" s="950"/>
      <c r="F25" s="510"/>
      <c r="G25" s="950"/>
      <c r="H25" s="262"/>
      <c r="I25" s="950"/>
      <c r="J25" s="953"/>
      <c r="K25" s="950"/>
      <c r="L25" s="953"/>
      <c r="M25" s="950"/>
      <c r="N25" s="953"/>
      <c r="O25" s="950"/>
      <c r="P25" s="262"/>
      <c r="Q25" s="950"/>
      <c r="R25" s="953"/>
      <c r="S25" s="953"/>
      <c r="T25" s="510"/>
      <c r="U25" s="950"/>
      <c r="V25" s="262"/>
      <c r="W25" s="950"/>
      <c r="X25" s="262"/>
      <c r="Y25" s="950"/>
      <c r="Z25" s="363"/>
      <c r="AA25" s="953"/>
      <c r="AB25" s="363"/>
      <c r="AC25" s="274"/>
      <c r="AD25" s="363"/>
      <c r="AE25" s="761"/>
      <c r="AF25" s="262"/>
      <c r="AG25" s="751"/>
      <c r="AH25" s="761"/>
      <c r="AI25" s="761"/>
      <c r="AJ25" s="262"/>
      <c r="AK25" s="751"/>
      <c r="AL25" s="262"/>
      <c r="AM25" s="272"/>
      <c r="AN25" s="920"/>
      <c r="AO25" s="751"/>
      <c r="AP25" s="522"/>
      <c r="AQ25" s="62">
        <f>COUNT(F25:AO25)</f>
        <v>0</v>
      </c>
      <c r="AR25" s="1199" t="str">
        <f t="shared" si="0"/>
        <v xml:space="preserve"> </v>
      </c>
      <c r="AS25" s="63">
        <f>COUNTIF(F25:AO25,"(1)")</f>
        <v>0</v>
      </c>
      <c r="AT25" s="61">
        <f>COUNTIF(F25:AO25,"(2)")</f>
        <v>0</v>
      </c>
      <c r="AU25" s="18">
        <f>COUNTIF(F25:AO25,"(3)")</f>
        <v>0</v>
      </c>
      <c r="AV25" s="58">
        <f>SUM(AS25:AU25)</f>
        <v>0</v>
      </c>
      <c r="AW25" s="258" t="e">
        <f>IF((LARGE($F25:$AO25,1))&gt;=500,"16"," ")</f>
        <v>#NUM!</v>
      </c>
      <c r="AX25" s="31" t="e">
        <f>IF((LARGE($F25:$AO25,1))&gt;=550,"16"," ")</f>
        <v>#NUM!</v>
      </c>
      <c r="AY25" s="31" t="e">
        <f>IF((LARGE($F25:$AO25,1))&gt;=600,"16"," ")</f>
        <v>#NUM!</v>
      </c>
      <c r="AZ25" s="31" t="e">
        <f>IF((LARGE($F25:$AO25,1))&gt;=650,"16"," ")</f>
        <v>#NUM!</v>
      </c>
      <c r="BA25" s="31" t="e">
        <f>IF((LARGE($F25:$AO25,1))&gt;=675,"16"," ")</f>
        <v>#NUM!</v>
      </c>
      <c r="BB25" s="31" t="e">
        <f>IF((LARGE($F25:$AO25,1))&gt;=700,"16"," ")</f>
        <v>#NUM!</v>
      </c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</row>
    <row r="26" spans="1:82" ht="12" x14ac:dyDescent="0.2">
      <c r="A26" s="47"/>
      <c r="B26" s="74"/>
      <c r="C26" s="251"/>
      <c r="D26" s="515"/>
      <c r="E26" s="945"/>
      <c r="F26" s="515"/>
      <c r="G26" s="945"/>
      <c r="H26" s="945"/>
      <c r="I26" s="945"/>
      <c r="J26" s="945"/>
      <c r="K26" s="945"/>
      <c r="L26" s="945"/>
      <c r="M26" s="945"/>
      <c r="N26" s="945"/>
      <c r="O26" s="945"/>
      <c r="P26" s="945"/>
      <c r="Q26" s="945"/>
      <c r="R26" s="945"/>
      <c r="S26" s="945"/>
      <c r="T26" s="515"/>
      <c r="U26" s="945"/>
      <c r="V26" s="945"/>
      <c r="W26" s="945"/>
      <c r="X26" s="945"/>
      <c r="Y26" s="945"/>
      <c r="Z26" s="273"/>
      <c r="AA26" s="945"/>
      <c r="AB26" s="273"/>
      <c r="AC26" s="958"/>
      <c r="AD26" s="273"/>
      <c r="AE26" s="748"/>
      <c r="AF26" s="748"/>
      <c r="AG26" s="748"/>
      <c r="AH26" s="748"/>
      <c r="AI26" s="748"/>
      <c r="AJ26" s="748"/>
      <c r="AK26" s="748"/>
      <c r="AL26" s="748"/>
      <c r="AM26" s="915"/>
      <c r="AN26" s="748"/>
      <c r="AO26" s="748"/>
      <c r="AP26" s="51"/>
      <c r="AQ26" s="62"/>
      <c r="AR26" s="1199" t="str">
        <f t="shared" si="0"/>
        <v xml:space="preserve"> </v>
      </c>
      <c r="AS26" s="62"/>
      <c r="AT26" s="62"/>
      <c r="AU26" s="19"/>
      <c r="AV26" s="97"/>
      <c r="AW26" s="519"/>
      <c r="AX26" s="19"/>
      <c r="AY26" s="19"/>
      <c r="AZ26" s="19"/>
      <c r="BA26" s="19"/>
      <c r="BB26" s="19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</row>
    <row r="27" spans="1:82" ht="12" x14ac:dyDescent="0.2">
      <c r="A27" s="47"/>
      <c r="B27" s="74"/>
      <c r="C27" s="251"/>
      <c r="D27" s="515"/>
      <c r="E27" s="945"/>
      <c r="F27" s="515"/>
      <c r="G27" s="945"/>
      <c r="H27" s="945"/>
      <c r="I27" s="945"/>
      <c r="J27" s="945"/>
      <c r="K27" s="945"/>
      <c r="L27" s="945"/>
      <c r="M27" s="945"/>
      <c r="N27" s="945"/>
      <c r="O27" s="945"/>
      <c r="P27" s="945"/>
      <c r="Q27" s="945"/>
      <c r="R27" s="945"/>
      <c r="S27" s="945"/>
      <c r="T27" s="515"/>
      <c r="U27" s="945"/>
      <c r="V27" s="945"/>
      <c r="W27" s="945"/>
      <c r="X27" s="945"/>
      <c r="Y27" s="945"/>
      <c r="Z27" s="273"/>
      <c r="AA27" s="945"/>
      <c r="AB27" s="273"/>
      <c r="AC27" s="958"/>
      <c r="AD27" s="273"/>
      <c r="AE27" s="748"/>
      <c r="AF27" s="748"/>
      <c r="AG27" s="748"/>
      <c r="AH27" s="748"/>
      <c r="AI27" s="748"/>
      <c r="AJ27" s="748"/>
      <c r="AK27" s="748"/>
      <c r="AL27" s="748"/>
      <c r="AM27" s="915"/>
      <c r="AN27" s="748"/>
      <c r="AO27" s="748"/>
      <c r="AP27" s="51"/>
      <c r="AQ27" s="62"/>
      <c r="AR27" s="1199" t="str">
        <f t="shared" si="0"/>
        <v xml:space="preserve"> </v>
      </c>
      <c r="AS27" s="62"/>
      <c r="AT27" s="62"/>
      <c r="AU27" s="19"/>
      <c r="AV27" s="97"/>
      <c r="AW27" s="519"/>
      <c r="AX27" s="19"/>
      <c r="AY27" s="19"/>
      <c r="AZ27" s="19"/>
      <c r="BA27" s="19"/>
      <c r="BB27" s="19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</row>
    <row r="28" spans="1:82" ht="12" x14ac:dyDescent="0.2">
      <c r="A28" s="47"/>
      <c r="B28" s="74"/>
      <c r="C28" s="105" t="s">
        <v>260</v>
      </c>
      <c r="D28" s="515"/>
      <c r="E28" s="945"/>
      <c r="F28" s="515"/>
      <c r="G28" s="945"/>
      <c r="H28" s="945"/>
      <c r="I28" s="945"/>
      <c r="J28" s="945"/>
      <c r="K28" s="945"/>
      <c r="L28" s="945"/>
      <c r="M28" s="945"/>
      <c r="N28" s="945"/>
      <c r="O28" s="945"/>
      <c r="P28" s="945"/>
      <c r="Q28" s="945"/>
      <c r="R28" s="945"/>
      <c r="S28" s="945"/>
      <c r="T28" s="515"/>
      <c r="U28" s="945"/>
      <c r="V28" s="945"/>
      <c r="W28" s="945"/>
      <c r="X28" s="945"/>
      <c r="Y28" s="945"/>
      <c r="Z28" s="273"/>
      <c r="AA28" s="945"/>
      <c r="AB28" s="273"/>
      <c r="AC28" s="958"/>
      <c r="AD28" s="273"/>
      <c r="AE28" s="748"/>
      <c r="AF28" s="748"/>
      <c r="AG28" s="748"/>
      <c r="AH28" s="748"/>
      <c r="AI28" s="748"/>
      <c r="AJ28" s="748"/>
      <c r="AK28" s="748"/>
      <c r="AL28" s="748"/>
      <c r="AM28" s="915"/>
      <c r="AN28" s="748"/>
      <c r="AO28" s="748"/>
      <c r="AP28" s="51"/>
      <c r="AQ28" s="62"/>
      <c r="AR28" s="1199" t="str">
        <f t="shared" si="0"/>
        <v xml:space="preserve"> </v>
      </c>
      <c r="AS28" s="62"/>
      <c r="AT28" s="62"/>
      <c r="AU28" s="19"/>
      <c r="AV28" s="97"/>
      <c r="AW28" s="519"/>
      <c r="AX28" s="19"/>
      <c r="AY28" s="19"/>
      <c r="AZ28" s="19"/>
      <c r="BA28" s="19"/>
      <c r="BB28" s="19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</row>
    <row r="29" spans="1:82" ht="12" x14ac:dyDescent="0.2">
      <c r="A29" s="47"/>
      <c r="B29" s="359"/>
      <c r="C29" s="520" t="s">
        <v>247</v>
      </c>
      <c r="D29" s="521"/>
      <c r="E29" s="473"/>
      <c r="F29" s="922"/>
      <c r="G29" s="949"/>
      <c r="H29" s="280"/>
      <c r="I29" s="282"/>
      <c r="J29" s="947"/>
      <c r="K29" s="271"/>
      <c r="L29" s="947"/>
      <c r="M29" s="135"/>
      <c r="N29" s="947"/>
      <c r="O29" s="271"/>
      <c r="P29" s="285"/>
      <c r="Q29" s="271"/>
      <c r="R29" s="288"/>
      <c r="S29" s="288"/>
      <c r="T29" s="922"/>
      <c r="U29" s="949"/>
      <c r="V29" s="134"/>
      <c r="W29" s="135"/>
      <c r="X29" s="134"/>
      <c r="Y29" s="135"/>
      <c r="Z29" s="280"/>
      <c r="AA29" s="289"/>
      <c r="AB29" s="280"/>
      <c r="AC29" s="289"/>
      <c r="AD29" s="280"/>
      <c r="AE29" s="288"/>
      <c r="AF29" s="285"/>
      <c r="AG29" s="271"/>
      <c r="AH29" s="285"/>
      <c r="AI29" s="271"/>
      <c r="AJ29" s="266"/>
      <c r="AK29" s="752"/>
      <c r="AL29" s="266"/>
      <c r="AM29" s="917"/>
      <c r="AN29" s="919"/>
      <c r="AO29" s="135"/>
      <c r="AP29" s="47"/>
      <c r="AQ29" s="49">
        <f>COUNT(F29:AO29)</f>
        <v>0</v>
      </c>
      <c r="AR29" s="1199" t="str">
        <f t="shared" si="0"/>
        <v xml:space="preserve"> </v>
      </c>
      <c r="AS29" s="72">
        <f>COUNTIF(F29:AO29,"(1)")</f>
        <v>0</v>
      </c>
      <c r="AT29" s="76">
        <f>COUNTIF(F29:AO29,"(2)")</f>
        <v>0</v>
      </c>
      <c r="AU29" s="31">
        <f>COUNTIF(F29:AO29,"(3)")</f>
        <v>0</v>
      </c>
      <c r="AV29" s="77">
        <f>SUM(AS29:AU29)</f>
        <v>0</v>
      </c>
      <c r="AW29" s="119">
        <v>12</v>
      </c>
      <c r="AX29" s="35">
        <v>12</v>
      </c>
      <c r="AY29" s="35">
        <v>12</v>
      </c>
      <c r="AZ29" s="35">
        <v>12</v>
      </c>
      <c r="BA29" s="35">
        <v>12</v>
      </c>
      <c r="BB29" s="31" t="e">
        <f>IF((LARGE($F29:$AO29,1))&gt;=700,"16"," ")</f>
        <v>#NUM!</v>
      </c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</row>
    <row r="30" spans="1:82" ht="12" x14ac:dyDescent="0.2">
      <c r="A30" s="47"/>
      <c r="B30" s="85"/>
      <c r="C30" s="71"/>
      <c r="D30" s="510"/>
      <c r="E30" s="953"/>
      <c r="F30" s="510"/>
      <c r="G30" s="950"/>
      <c r="H30" s="262"/>
      <c r="I30" s="950"/>
      <c r="J30" s="953"/>
      <c r="K30" s="950"/>
      <c r="L30" s="953"/>
      <c r="M30" s="950"/>
      <c r="N30" s="953"/>
      <c r="O30" s="950"/>
      <c r="P30" s="262"/>
      <c r="Q30" s="950"/>
      <c r="R30" s="953"/>
      <c r="S30" s="953"/>
      <c r="T30" s="510"/>
      <c r="U30" s="950"/>
      <c r="V30" s="262"/>
      <c r="W30" s="950"/>
      <c r="X30" s="262"/>
      <c r="Y30" s="950"/>
      <c r="Z30" s="363"/>
      <c r="AA30" s="953"/>
      <c r="AB30" s="363"/>
      <c r="AC30" s="953"/>
      <c r="AD30" s="363"/>
      <c r="AE30" s="761"/>
      <c r="AF30" s="262"/>
      <c r="AG30" s="751"/>
      <c r="AH30" s="262"/>
      <c r="AI30" s="751"/>
      <c r="AJ30" s="262"/>
      <c r="AK30" s="751"/>
      <c r="AL30" s="262"/>
      <c r="AM30" s="916"/>
      <c r="AN30" s="920"/>
      <c r="AO30" s="751"/>
      <c r="AP30" s="47"/>
      <c r="AQ30" s="49">
        <f>COUNT(F30:AO30)</f>
        <v>0</v>
      </c>
      <c r="AR30" s="1199" t="str">
        <f t="shared" si="0"/>
        <v xml:space="preserve"> </v>
      </c>
      <c r="AS30" s="63">
        <f>COUNTIF(F30:AO30,"(1)")</f>
        <v>0</v>
      </c>
      <c r="AT30" s="61">
        <f>COUNTIF(F30:AO30,"(2)")</f>
        <v>0</v>
      </c>
      <c r="AU30" s="18">
        <f>COUNTIF(F30:AO30,"(3)")</f>
        <v>0</v>
      </c>
      <c r="AV30" s="58">
        <f>SUM(AS30:AU30)</f>
        <v>0</v>
      </c>
      <c r="AW30" s="20" t="e">
        <f>IF((LARGE($F30:$AO30,1))&gt;=500,"16"," ")</f>
        <v>#NUM!</v>
      </c>
      <c r="AX30" s="18" t="e">
        <f>IF((LARGE($F30:$AO30,1))&gt;=550,"16"," ")</f>
        <v>#NUM!</v>
      </c>
      <c r="AY30" s="18" t="e">
        <f>IF((LARGE($F30:$AO30,1))&gt;=600,"16"," ")</f>
        <v>#NUM!</v>
      </c>
      <c r="AZ30" s="18" t="e">
        <f>IF((LARGE($F30:$AO30,1))&gt;=650,"16"," ")</f>
        <v>#NUM!</v>
      </c>
      <c r="BA30" s="18" t="e">
        <f>IF((LARGE($F30:$AO30,1))&gt;=675,"16"," ")</f>
        <v>#NUM!</v>
      </c>
      <c r="BB30" s="18" t="e">
        <f>IF((LARGE($F30:$AO30,1))&gt;=700,"16"," ")</f>
        <v>#NUM!</v>
      </c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</row>
    <row r="31" spans="1:82" ht="12" x14ac:dyDescent="0.2">
      <c r="A31" s="47"/>
      <c r="B31" s="83"/>
      <c r="C31" s="73"/>
      <c r="D31" s="512"/>
      <c r="E31" s="947"/>
      <c r="F31" s="512"/>
      <c r="G31" s="947"/>
      <c r="H31" s="947"/>
      <c r="I31" s="947"/>
      <c r="J31" s="947"/>
      <c r="K31" s="947"/>
      <c r="L31" s="947"/>
      <c r="M31" s="947"/>
      <c r="N31" s="947"/>
      <c r="O31" s="947"/>
      <c r="P31" s="947"/>
      <c r="Q31" s="947"/>
      <c r="R31" s="947"/>
      <c r="S31" s="947"/>
      <c r="T31" s="512"/>
      <c r="U31" s="947"/>
      <c r="V31" s="947"/>
      <c r="W31" s="947"/>
      <c r="X31" s="947"/>
      <c r="Y31" s="947"/>
      <c r="Z31" s="947"/>
      <c r="AA31" s="947"/>
      <c r="AB31" s="947"/>
      <c r="AC31" s="947"/>
      <c r="AD31" s="755"/>
      <c r="AE31" s="755"/>
      <c r="AF31" s="755"/>
      <c r="AG31" s="755"/>
      <c r="AH31" s="748"/>
      <c r="AI31" s="748"/>
      <c r="AJ31" s="763"/>
      <c r="AK31" s="763"/>
      <c r="AL31" s="763"/>
      <c r="AM31" s="915"/>
      <c r="AN31" s="763"/>
      <c r="AO31" s="763"/>
      <c r="AP31" s="47"/>
      <c r="AQ31" s="49"/>
      <c r="AR31" s="1199" t="str">
        <f t="shared" si="0"/>
        <v xml:space="preserve"> </v>
      </c>
      <c r="AS31" s="49"/>
      <c r="AT31" s="49"/>
      <c r="AU31" s="5"/>
      <c r="AV31" s="65"/>
      <c r="AW31" s="19"/>
      <c r="AX31" s="19"/>
      <c r="AY31" s="19"/>
      <c r="AZ31" s="19"/>
      <c r="BA31" s="19"/>
      <c r="BB31" s="19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</row>
    <row r="32" spans="1:82" ht="12" x14ac:dyDescent="0.2">
      <c r="A32" s="47"/>
      <c r="B32" s="74"/>
      <c r="C32" s="105" t="s">
        <v>40</v>
      </c>
      <c r="D32" s="513"/>
      <c r="E32" s="945"/>
      <c r="F32" s="513"/>
      <c r="G32" s="945"/>
      <c r="H32" s="945"/>
      <c r="I32" s="945"/>
      <c r="J32" s="945"/>
      <c r="K32" s="945"/>
      <c r="L32" s="945"/>
      <c r="M32" s="945"/>
      <c r="N32" s="945"/>
      <c r="O32" s="945"/>
      <c r="P32" s="945"/>
      <c r="Q32" s="945"/>
      <c r="R32" s="945"/>
      <c r="S32" s="945"/>
      <c r="T32" s="513"/>
      <c r="U32" s="945"/>
      <c r="V32" s="945"/>
      <c r="W32" s="945"/>
      <c r="X32" s="945"/>
      <c r="Y32" s="945"/>
      <c r="Z32" s="945"/>
      <c r="AA32" s="945"/>
      <c r="AB32" s="945"/>
      <c r="AC32" s="945"/>
      <c r="AD32" s="748"/>
      <c r="AE32" s="748"/>
      <c r="AF32" s="748"/>
      <c r="AG32" s="748"/>
      <c r="AH32" s="748"/>
      <c r="AI32" s="748"/>
      <c r="AJ32" s="748"/>
      <c r="AK32" s="748"/>
      <c r="AL32" s="748"/>
      <c r="AM32" s="915"/>
      <c r="AN32" s="748"/>
      <c r="AO32" s="748"/>
      <c r="AP32" s="47"/>
      <c r="AQ32" s="49"/>
      <c r="AR32" s="1199" t="str">
        <f t="shared" si="0"/>
        <v xml:space="preserve"> </v>
      </c>
      <c r="AS32" s="60"/>
      <c r="AT32" s="60"/>
      <c r="AU32" s="17"/>
      <c r="AV32" s="69"/>
      <c r="AW32" s="19"/>
      <c r="AX32" s="19"/>
      <c r="AY32" s="19"/>
      <c r="AZ32" s="19"/>
      <c r="BA32" s="19"/>
      <c r="BB32" s="19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</row>
    <row r="33" spans="1:82" ht="12" x14ac:dyDescent="0.2">
      <c r="A33" s="47"/>
      <c r="B33" s="359"/>
      <c r="C33" s="472" t="s">
        <v>23</v>
      </c>
      <c r="D33" s="514"/>
      <c r="E33" s="960"/>
      <c r="F33" s="514"/>
      <c r="G33" s="960"/>
      <c r="H33" s="266"/>
      <c r="I33" s="960"/>
      <c r="J33" s="947"/>
      <c r="K33" s="947"/>
      <c r="L33" s="266"/>
      <c r="M33" s="960"/>
      <c r="N33" s="947"/>
      <c r="O33" s="947"/>
      <c r="P33" s="266"/>
      <c r="Q33" s="960"/>
      <c r="R33" s="266"/>
      <c r="S33" s="960"/>
      <c r="T33" s="514"/>
      <c r="U33" s="960"/>
      <c r="V33" s="285"/>
      <c r="W33" s="271"/>
      <c r="X33" s="285"/>
      <c r="Y33" s="271"/>
      <c r="Z33" s="280"/>
      <c r="AA33" s="960"/>
      <c r="AB33" s="473"/>
      <c r="AC33" s="960"/>
      <c r="AD33" s="473"/>
      <c r="AE33" s="755"/>
      <c r="AF33" s="266"/>
      <c r="AG33" s="752"/>
      <c r="AH33" s="266"/>
      <c r="AI33" s="752"/>
      <c r="AJ33" s="266"/>
      <c r="AK33" s="752"/>
      <c r="AL33" s="266"/>
      <c r="AM33" s="917"/>
      <c r="AN33" s="919"/>
      <c r="AO33" s="752"/>
      <c r="AP33" s="47"/>
      <c r="AQ33" s="49">
        <f>COUNT(F33:AO33)</f>
        <v>0</v>
      </c>
      <c r="AR33" s="1199" t="str">
        <f t="shared" si="0"/>
        <v xml:space="preserve"> </v>
      </c>
      <c r="AS33" s="63">
        <f>COUNTIF(F33:AO33,"(1)")</f>
        <v>0</v>
      </c>
      <c r="AT33" s="61">
        <f>COUNTIF(F33:AO33,"(2)")</f>
        <v>0</v>
      </c>
      <c r="AU33" s="18">
        <f>COUNTIF(F33:AO33,"(3)")</f>
        <v>0</v>
      </c>
      <c r="AV33" s="58">
        <f>SUM(AS33:AU33)</f>
        <v>0</v>
      </c>
      <c r="AW33" s="260" t="s">
        <v>54</v>
      </c>
      <c r="AX33" s="107" t="s">
        <v>54</v>
      </c>
      <c r="AY33" s="107" t="s">
        <v>144</v>
      </c>
      <c r="AZ33" s="31" t="e">
        <f>IF((LARGE($F33:$AO33,1))&gt;=650,"16"," ")</f>
        <v>#NUM!</v>
      </c>
      <c r="BA33" s="31" t="e">
        <f>IF((LARGE($F33:$AO33,1))&gt;=675,"16"," ")</f>
        <v>#NUM!</v>
      </c>
      <c r="BB33" s="31" t="e">
        <f>IF((LARGE($F33:$AO33,1))&gt;=700,"16"," ")</f>
        <v>#NUM!</v>
      </c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</row>
    <row r="34" spans="1:82" ht="12" x14ac:dyDescent="0.2">
      <c r="A34" s="47"/>
      <c r="B34" s="84">
        <v>1</v>
      </c>
      <c r="C34" s="126" t="s">
        <v>336</v>
      </c>
      <c r="D34" s="511"/>
      <c r="E34" s="1144"/>
      <c r="F34" s="511"/>
      <c r="G34" s="1144"/>
      <c r="H34" s="1143">
        <v>631</v>
      </c>
      <c r="I34" s="1069" t="s">
        <v>357</v>
      </c>
      <c r="J34" s="1142"/>
      <c r="K34" s="1142"/>
      <c r="L34" s="1143"/>
      <c r="M34" s="1144"/>
      <c r="N34" s="1142"/>
      <c r="O34" s="1142"/>
      <c r="P34" s="1143"/>
      <c r="Q34" s="1144"/>
      <c r="R34" s="1143"/>
      <c r="S34" s="1144"/>
      <c r="T34" s="511"/>
      <c r="U34" s="1144"/>
      <c r="V34" s="268"/>
      <c r="W34" s="264"/>
      <c r="X34" s="268"/>
      <c r="Y34" s="264"/>
      <c r="Z34" s="1145"/>
      <c r="AA34" s="1144"/>
      <c r="AB34" s="273"/>
      <c r="AC34" s="1144"/>
      <c r="AD34" s="273"/>
      <c r="AE34" s="1142"/>
      <c r="AF34" s="1143"/>
      <c r="AG34" s="1144"/>
      <c r="AH34" s="1143"/>
      <c r="AI34" s="1144"/>
      <c r="AJ34" s="1143"/>
      <c r="AK34" s="1144"/>
      <c r="AL34" s="1143"/>
      <c r="AM34" s="1144"/>
      <c r="AN34" s="1142"/>
      <c r="AO34" s="1144"/>
      <c r="AP34" s="47"/>
      <c r="AQ34" s="49">
        <f>COUNT(F34:AO34)</f>
        <v>1</v>
      </c>
      <c r="AR34" s="1199" t="str">
        <f t="shared" si="0"/>
        <v xml:space="preserve"> </v>
      </c>
      <c r="AS34" s="63">
        <f>COUNTIF(F34:AO34,"(1)")</f>
        <v>0</v>
      </c>
      <c r="AT34" s="61">
        <f>COUNTIF(F34:AO34,"(2)")</f>
        <v>0</v>
      </c>
      <c r="AU34" s="18">
        <f>COUNTIF(F34:AO34,"(3)")</f>
        <v>1</v>
      </c>
      <c r="AV34" s="58">
        <f>SUM(AS34:AU34)</f>
        <v>1</v>
      </c>
      <c r="AW34" s="1134" t="str">
        <f>IF((LARGE($F34:$AO34,1))&gt;=500,"16"," ")</f>
        <v>16</v>
      </c>
      <c r="AX34" s="1044" t="str">
        <f>IF((LARGE($F34:$AO34,1))&gt;=550,"16"," ")</f>
        <v>16</v>
      </c>
      <c r="AY34" s="1044" t="str">
        <f>IF((LARGE($F34:$AO34,1))&gt;=600,"16"," ")</f>
        <v>16</v>
      </c>
      <c r="AZ34" s="18" t="str">
        <f>IF((LARGE($F34:$AO34,1))&gt;=650,"16"," ")</f>
        <v xml:space="preserve"> </v>
      </c>
      <c r="BA34" s="31" t="str">
        <f>IF((LARGE($F34:$AO34,1))&gt;=675,"16"," ")</f>
        <v xml:space="preserve"> </v>
      </c>
      <c r="BB34" s="31" t="str">
        <f>IF((LARGE($F34:$AO34,1))&gt;=700,"16"," ")</f>
        <v xml:space="preserve"> </v>
      </c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</row>
    <row r="35" spans="1:82" ht="12" x14ac:dyDescent="0.2">
      <c r="A35" s="47"/>
      <c r="B35" s="85"/>
      <c r="C35" s="71" t="s">
        <v>22</v>
      </c>
      <c r="D35" s="510"/>
      <c r="E35" s="272"/>
      <c r="F35" s="510"/>
      <c r="G35" s="272"/>
      <c r="H35" s="279"/>
      <c r="I35" s="272"/>
      <c r="J35" s="953"/>
      <c r="K35" s="274"/>
      <c r="L35" s="262"/>
      <c r="M35" s="950"/>
      <c r="N35" s="953"/>
      <c r="O35" s="274"/>
      <c r="P35" s="279"/>
      <c r="Q35" s="272"/>
      <c r="R35" s="279"/>
      <c r="S35" s="272"/>
      <c r="T35" s="510"/>
      <c r="U35" s="272"/>
      <c r="V35" s="278"/>
      <c r="W35" s="263"/>
      <c r="X35" s="278"/>
      <c r="Y35" s="263"/>
      <c r="Z35" s="363"/>
      <c r="AA35" s="276"/>
      <c r="AB35" s="277"/>
      <c r="AC35" s="272"/>
      <c r="AD35" s="277"/>
      <c r="AE35" s="274"/>
      <c r="AF35" s="278"/>
      <c r="AG35" s="263"/>
      <c r="AH35" s="278"/>
      <c r="AI35" s="263"/>
      <c r="AJ35" s="262"/>
      <c r="AK35" s="263"/>
      <c r="AL35" s="262"/>
      <c r="AM35" s="916"/>
      <c r="AN35" s="920"/>
      <c r="AO35" s="263"/>
      <c r="AP35" s="47"/>
      <c r="AQ35" s="49">
        <f>COUNT(F35:AO35)</f>
        <v>0</v>
      </c>
      <c r="AR35" s="1199" t="str">
        <f t="shared" si="0"/>
        <v xml:space="preserve"> </v>
      </c>
      <c r="AS35" s="63">
        <f>COUNTIF(F35:AO35,"(1)")</f>
        <v>0</v>
      </c>
      <c r="AT35" s="61">
        <f>COUNTIF(F35:AO35,"(2)")</f>
        <v>0</v>
      </c>
      <c r="AU35" s="18">
        <f>COUNTIF(F35:AO35,"(3)")</f>
        <v>0</v>
      </c>
      <c r="AV35" s="58">
        <f>SUM(AS35:AU35)</f>
        <v>0</v>
      </c>
      <c r="AW35" s="101" t="s">
        <v>54</v>
      </c>
      <c r="AX35" s="104" t="s">
        <v>54</v>
      </c>
      <c r="AY35" s="104" t="s">
        <v>131</v>
      </c>
      <c r="AZ35" s="104" t="s">
        <v>144</v>
      </c>
      <c r="BA35" s="104" t="s">
        <v>194</v>
      </c>
      <c r="BB35" s="18" t="e">
        <f>IF((LARGE($F35:$AO35,1))&gt;=700,"16"," ")</f>
        <v>#NUM!</v>
      </c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</row>
    <row r="36" spans="1:82" ht="12" x14ac:dyDescent="0.2">
      <c r="A36" s="47"/>
      <c r="B36" s="74"/>
      <c r="C36" s="51"/>
      <c r="D36" s="515"/>
      <c r="E36" s="958"/>
      <c r="F36" s="515"/>
      <c r="G36" s="958"/>
      <c r="H36" s="958"/>
      <c r="I36" s="958"/>
      <c r="J36" s="945"/>
      <c r="K36" s="958"/>
      <c r="L36" s="945"/>
      <c r="M36" s="945"/>
      <c r="N36" s="945"/>
      <c r="O36" s="958"/>
      <c r="P36" s="958"/>
      <c r="Q36" s="958"/>
      <c r="R36" s="958"/>
      <c r="S36" s="958"/>
      <c r="T36" s="515"/>
      <c r="U36" s="958"/>
      <c r="V36" s="269"/>
      <c r="W36" s="269"/>
      <c r="X36" s="269"/>
      <c r="Y36" s="269"/>
      <c r="Z36" s="273"/>
      <c r="AA36" s="539"/>
      <c r="AB36" s="273"/>
      <c r="AC36" s="958"/>
      <c r="AD36" s="273"/>
      <c r="AE36" s="757"/>
      <c r="AF36" s="269"/>
      <c r="AG36" s="269"/>
      <c r="AH36" s="269"/>
      <c r="AI36" s="269"/>
      <c r="AJ36" s="748"/>
      <c r="AK36" s="269"/>
      <c r="AL36" s="748"/>
      <c r="AM36" s="269"/>
      <c r="AN36" s="748"/>
      <c r="AO36" s="269"/>
      <c r="AP36" s="51"/>
      <c r="AQ36" s="62"/>
      <c r="AR36" s="1199" t="str">
        <f t="shared" si="0"/>
        <v xml:space="preserve"> </v>
      </c>
      <c r="AS36" s="62"/>
      <c r="AT36" s="62"/>
      <c r="AU36" s="19"/>
      <c r="AV36" s="97"/>
      <c r="AW36" s="540"/>
      <c r="AX36" s="519"/>
      <c r="AY36" s="519"/>
      <c r="AZ36" s="519"/>
      <c r="BA36" s="519"/>
      <c r="BB36" s="19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</row>
    <row r="37" spans="1:82" ht="12" x14ac:dyDescent="0.2">
      <c r="A37" s="47"/>
      <c r="B37" s="82"/>
      <c r="C37" s="67" t="s">
        <v>50</v>
      </c>
      <c r="D37" s="508"/>
      <c r="E37" s="953"/>
      <c r="F37" s="508"/>
      <c r="G37" s="953"/>
      <c r="H37" s="953"/>
      <c r="I37" s="953"/>
      <c r="J37" s="953"/>
      <c r="K37" s="953"/>
      <c r="L37" s="953"/>
      <c r="M37" s="953"/>
      <c r="N37" s="953"/>
      <c r="O37" s="953"/>
      <c r="P37" s="953"/>
      <c r="Q37" s="953"/>
      <c r="R37" s="953"/>
      <c r="S37" s="953"/>
      <c r="T37" s="508"/>
      <c r="U37" s="953"/>
      <c r="V37" s="953"/>
      <c r="W37" s="953"/>
      <c r="X37" s="953"/>
      <c r="Y37" s="953"/>
      <c r="Z37" s="953"/>
      <c r="AA37" s="953"/>
      <c r="AB37" s="953"/>
      <c r="AC37" s="953"/>
      <c r="AD37" s="761"/>
      <c r="AE37" s="761"/>
      <c r="AF37" s="761"/>
      <c r="AG37" s="761"/>
      <c r="AH37" s="761"/>
      <c r="AI37" s="761"/>
      <c r="AJ37" s="748"/>
      <c r="AK37" s="748"/>
      <c r="AL37" s="748"/>
      <c r="AM37" s="269"/>
      <c r="AN37" s="748"/>
      <c r="AO37" s="748"/>
      <c r="AP37" s="47"/>
      <c r="AQ37" s="49"/>
      <c r="AR37" s="1199" t="str">
        <f t="shared" si="0"/>
        <v xml:space="preserve"> </v>
      </c>
      <c r="AS37" s="60"/>
      <c r="AT37" s="60"/>
      <c r="AU37" s="17"/>
      <c r="AV37" s="69"/>
      <c r="AW37" s="17"/>
      <c r="AX37" s="17"/>
      <c r="AY37" s="17"/>
      <c r="AZ37" s="17"/>
      <c r="BA37" s="17"/>
      <c r="BB37" s="17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</row>
    <row r="38" spans="1:82" ht="12" x14ac:dyDescent="0.2">
      <c r="A38" s="47"/>
      <c r="B38" s="84"/>
      <c r="C38" s="126"/>
      <c r="F38" s="922"/>
      <c r="G38" s="949"/>
      <c r="H38" s="956"/>
      <c r="I38" s="769"/>
      <c r="J38" s="964"/>
      <c r="K38" s="264"/>
      <c r="L38" s="964"/>
      <c r="M38" s="955"/>
      <c r="N38" s="964"/>
      <c r="O38" s="264"/>
      <c r="P38" s="269"/>
      <c r="Q38" s="958"/>
      <c r="R38" s="269"/>
      <c r="S38" s="958"/>
      <c r="T38" s="922"/>
      <c r="U38" s="949"/>
      <c r="V38" s="134"/>
      <c r="W38" s="135"/>
      <c r="X38" s="134"/>
      <c r="Y38" s="135"/>
      <c r="Z38" s="956"/>
      <c r="AA38" s="270"/>
      <c r="AB38" s="956"/>
      <c r="AC38" s="964"/>
      <c r="AD38" s="756"/>
      <c r="AE38" s="267"/>
      <c r="AF38" s="268"/>
      <c r="AG38" s="264"/>
      <c r="AH38" s="268"/>
      <c r="AI38" s="264"/>
      <c r="AJ38" s="266"/>
      <c r="AK38" s="752"/>
      <c r="AL38" s="266"/>
      <c r="AM38" s="917"/>
      <c r="AN38" s="919"/>
      <c r="AO38" s="752"/>
      <c r="AP38" s="47"/>
      <c r="AQ38" s="49">
        <f>COUNT(F38:AO38)</f>
        <v>0</v>
      </c>
      <c r="AR38" s="1199" t="str">
        <f t="shared" si="0"/>
        <v xml:space="preserve"> </v>
      </c>
      <c r="AS38" s="63">
        <f>COUNTIF(F38:AO38,"(1)")</f>
        <v>0</v>
      </c>
      <c r="AT38" s="61">
        <f>COUNTIF(F38:AO38,"(2)")</f>
        <v>0</v>
      </c>
      <c r="AU38" s="18">
        <f>COUNTIF(F38:AO38,"(3)")</f>
        <v>0</v>
      </c>
      <c r="AV38" s="58">
        <f>SUM(AS38:AU38)</f>
        <v>0</v>
      </c>
      <c r="AW38" s="20" t="e">
        <f>IF((LARGE($F38:$AO38,1))&gt;=500,"16"," ")</f>
        <v>#NUM!</v>
      </c>
      <c r="AX38" s="18" t="e">
        <f>IF((LARGE($F38:$AO38,1))&gt;=550,"16"," ")</f>
        <v>#NUM!</v>
      </c>
      <c r="AY38" s="18" t="e">
        <f>IF((LARGE($F38:$AO38,1))&gt;=600,"16"," ")</f>
        <v>#NUM!</v>
      </c>
      <c r="AZ38" s="18" t="e">
        <f>IF((LARGE($F38:$AO38,1))&gt;=650,"16"," ")</f>
        <v>#NUM!</v>
      </c>
      <c r="BA38" s="18" t="e">
        <f>IF((LARGE($F38:$AO38,1))&gt;=675,"16"," ")</f>
        <v>#NUM!</v>
      </c>
      <c r="BB38" s="18" t="e">
        <f>IF((LARGE($F38:$AO38,1))&gt;=700,"16"," ")</f>
        <v>#NUM!</v>
      </c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</row>
    <row r="39" spans="1:82" ht="12" x14ac:dyDescent="0.2">
      <c r="A39" s="47"/>
      <c r="B39" s="85"/>
      <c r="C39" s="71"/>
      <c r="D39" s="510"/>
      <c r="E39" s="953"/>
      <c r="F39" s="510"/>
      <c r="G39" s="950"/>
      <c r="H39" s="262"/>
      <c r="I39" s="950"/>
      <c r="J39" s="953"/>
      <c r="K39" s="950"/>
      <c r="L39" s="953"/>
      <c r="M39" s="950"/>
      <c r="N39" s="953"/>
      <c r="O39" s="950"/>
      <c r="P39" s="953"/>
      <c r="Q39" s="953"/>
      <c r="R39" s="953"/>
      <c r="S39" s="953"/>
      <c r="T39" s="510"/>
      <c r="U39" s="950"/>
      <c r="V39" s="262"/>
      <c r="W39" s="950"/>
      <c r="X39" s="262"/>
      <c r="Y39" s="950"/>
      <c r="Z39" s="363"/>
      <c r="AA39" s="953"/>
      <c r="AB39" s="363"/>
      <c r="AC39" s="953"/>
      <c r="AD39" s="363"/>
      <c r="AE39" s="761"/>
      <c r="AF39" s="262"/>
      <c r="AG39" s="751"/>
      <c r="AH39" s="262"/>
      <c r="AI39" s="751"/>
      <c r="AJ39" s="262"/>
      <c r="AK39" s="751"/>
      <c r="AL39" s="262"/>
      <c r="AM39" s="916"/>
      <c r="AN39" s="920"/>
      <c r="AO39" s="751"/>
      <c r="AP39" s="47"/>
      <c r="AQ39" s="49">
        <f>COUNT(F39:AO39)</f>
        <v>0</v>
      </c>
      <c r="AR39" s="1199" t="str">
        <f t="shared" si="0"/>
        <v xml:space="preserve"> </v>
      </c>
      <c r="AS39" s="63">
        <f>COUNTIF(F39:AO39,"(1)")</f>
        <v>0</v>
      </c>
      <c r="AT39" s="61">
        <f>COUNTIF(F39:AO39,"(2)")</f>
        <v>0</v>
      </c>
      <c r="AU39" s="18">
        <f>COUNTIF(F39:AO39,"(3)")</f>
        <v>0</v>
      </c>
      <c r="AV39" s="58">
        <f>SUM(AS39:AU39)</f>
        <v>0</v>
      </c>
      <c r="AW39" s="258" t="e">
        <f>IF((LARGE($F39:$AO39,1))&gt;=500,"16"," ")</f>
        <v>#NUM!</v>
      </c>
      <c r="AX39" s="6" t="e">
        <f>IF((LARGE($F39:$AO39,1))&gt;=550,"16"," ")</f>
        <v>#NUM!</v>
      </c>
      <c r="AY39" s="6" t="e">
        <f>IF((LARGE($F39:$AO39,1))&gt;=600,"16"," ")</f>
        <v>#NUM!</v>
      </c>
      <c r="AZ39" s="6" t="e">
        <f>IF((LARGE($F39:$AO39,1))&gt;=650,"16"," ")</f>
        <v>#NUM!</v>
      </c>
      <c r="BA39" s="6" t="e">
        <f>IF((LARGE($F39:$AO39,1))&gt;=675,"16"," ")</f>
        <v>#NUM!</v>
      </c>
      <c r="BB39" s="6" t="e">
        <f>IF((LARGE($F39:$AO39,1))&gt;=700,"16"," ")</f>
        <v>#NUM!</v>
      </c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</row>
    <row r="40" spans="1:82" ht="12" x14ac:dyDescent="0.2">
      <c r="B40" s="82"/>
      <c r="C40" s="67" t="s">
        <v>25</v>
      </c>
      <c r="D40" s="506"/>
      <c r="E40" s="953"/>
      <c r="F40" s="506"/>
      <c r="G40" s="953"/>
      <c r="H40" s="953"/>
      <c r="I40" s="953"/>
      <c r="J40" s="953"/>
      <c r="K40" s="953"/>
      <c r="L40" s="945"/>
      <c r="M40" s="945"/>
      <c r="N40" s="953"/>
      <c r="O40" s="953"/>
      <c r="P40" s="953"/>
      <c r="Q40" s="953"/>
      <c r="R40" s="953"/>
      <c r="S40" s="953"/>
      <c r="T40" s="506"/>
      <c r="U40" s="953"/>
      <c r="V40" s="953"/>
      <c r="W40" s="953"/>
      <c r="X40" s="953"/>
      <c r="Y40" s="953"/>
      <c r="Z40" s="953"/>
      <c r="AA40" s="953"/>
      <c r="AB40" s="953"/>
      <c r="AC40" s="953"/>
      <c r="AD40" s="761"/>
      <c r="AE40" s="761"/>
      <c r="AF40" s="761"/>
      <c r="AG40" s="761"/>
      <c r="AH40" s="761"/>
      <c r="AI40" s="761"/>
      <c r="AJ40" s="748"/>
      <c r="AK40" s="748"/>
      <c r="AL40" s="748"/>
      <c r="AM40" s="915"/>
      <c r="AN40" s="748"/>
      <c r="AO40" s="748"/>
      <c r="AP40" s="68"/>
      <c r="AQ40" s="49"/>
      <c r="AR40" s="1199" t="str">
        <f t="shared" si="0"/>
        <v xml:space="preserve"> </v>
      </c>
      <c r="AS40" s="49"/>
      <c r="AT40" s="49"/>
      <c r="AU40" s="5"/>
      <c r="AV40" s="43"/>
      <c r="AW40" s="19"/>
      <c r="AX40" s="19"/>
      <c r="AY40" s="19"/>
      <c r="AZ40" s="19"/>
      <c r="BA40" s="19"/>
      <c r="BB40" s="19"/>
      <c r="BC40" s="62"/>
      <c r="BD40" s="44"/>
      <c r="BE40" s="49"/>
      <c r="BF40" s="44"/>
      <c r="BG40" s="49"/>
      <c r="BH40" s="68"/>
      <c r="BI40" s="49"/>
      <c r="BJ40" s="44"/>
      <c r="BK40" s="49"/>
      <c r="BL40" s="49"/>
      <c r="BM40" s="49"/>
      <c r="BN40" s="49"/>
      <c r="BO40" s="49"/>
      <c r="BP40" s="49"/>
      <c r="BQ40" s="49"/>
      <c r="BS40" s="49"/>
      <c r="BT40" s="75"/>
      <c r="BU40" s="62"/>
      <c r="BV40" s="62"/>
      <c r="BW40" s="62"/>
      <c r="BX40" s="65"/>
      <c r="BY40" s="62"/>
      <c r="BZ40" s="62"/>
      <c r="CA40" s="62"/>
      <c r="CB40" s="62"/>
    </row>
    <row r="41" spans="1:82" ht="12" x14ac:dyDescent="0.2">
      <c r="B41" s="116">
        <v>1</v>
      </c>
      <c r="C41" s="108" t="s">
        <v>171</v>
      </c>
      <c r="E41" s="281"/>
      <c r="F41" s="922">
        <v>547</v>
      </c>
      <c r="G41" s="1133" t="s">
        <v>358</v>
      </c>
      <c r="H41" s="299"/>
      <c r="I41" s="282"/>
      <c r="J41" s="473"/>
      <c r="K41" s="470"/>
      <c r="L41" s="280"/>
      <c r="M41" s="282"/>
      <c r="N41" s="473"/>
      <c r="O41" s="470"/>
      <c r="P41" s="299"/>
      <c r="Q41" s="282"/>
      <c r="R41" s="470"/>
      <c r="S41" s="282"/>
      <c r="T41" s="922"/>
      <c r="U41" s="282"/>
      <c r="V41" s="299"/>
      <c r="W41" s="282"/>
      <c r="X41" s="299"/>
      <c r="Y41" s="282"/>
      <c r="Z41" s="473"/>
      <c r="AA41" s="470"/>
      <c r="AB41" s="280"/>
      <c r="AC41" s="282"/>
      <c r="AD41" s="473"/>
      <c r="AE41" s="470"/>
      <c r="AF41" s="280"/>
      <c r="AG41" s="282"/>
      <c r="AH41" s="283"/>
      <c r="AI41" s="470"/>
      <c r="AJ41" s="284"/>
      <c r="AK41" s="282"/>
      <c r="AL41" s="284"/>
      <c r="AM41" s="917"/>
      <c r="AN41" s="283"/>
      <c r="AO41" s="282"/>
      <c r="AQ41" s="49">
        <f>COUNT(D41:AO41)</f>
        <v>1</v>
      </c>
      <c r="AR41" s="1199" t="str">
        <f t="shared" si="0"/>
        <v xml:space="preserve"> </v>
      </c>
      <c r="AS41" s="72">
        <f>COUNTIF(D41:AO41,"(1)")</f>
        <v>0</v>
      </c>
      <c r="AT41" s="76">
        <f>COUNTIF(F41:AO41,"(2)")</f>
        <v>1</v>
      </c>
      <c r="AU41" s="31">
        <f>COUNTIF(F41:AO41,"(3)")</f>
        <v>0</v>
      </c>
      <c r="AV41" s="77">
        <f>SUM(AS41:AU41)</f>
        <v>1</v>
      </c>
      <c r="AW41" s="106" t="s">
        <v>167</v>
      </c>
      <c r="AX41" s="106" t="s">
        <v>167</v>
      </c>
      <c r="AY41" s="106" t="s">
        <v>167</v>
      </c>
      <c r="AZ41" s="30" t="str">
        <f>IF((LARGE($F41:$AO41,1))&gt;=650,"16"," ")</f>
        <v xml:space="preserve"> </v>
      </c>
      <c r="BA41" s="30" t="str">
        <f>IF((LARGE($F41:$AO41,1))&gt;=675,"16"," ")</f>
        <v xml:space="preserve"> </v>
      </c>
      <c r="BB41" s="30" t="str">
        <f>IF((LARGE($F41:$AO41,1))&gt;=700,"16"," ")</f>
        <v xml:space="preserve"> </v>
      </c>
    </row>
    <row r="42" spans="1:82" ht="12" x14ac:dyDescent="0.2">
      <c r="A42" s="47"/>
      <c r="B42" s="84">
        <v>2</v>
      </c>
      <c r="C42" s="70" t="s">
        <v>39</v>
      </c>
      <c r="D42" s="511">
        <v>571</v>
      </c>
      <c r="E42" s="1068" t="s">
        <v>356</v>
      </c>
      <c r="F42" s="511">
        <v>557</v>
      </c>
      <c r="G42" s="1132" t="s">
        <v>356</v>
      </c>
      <c r="H42" s="961"/>
      <c r="I42" s="265"/>
      <c r="J42" s="1323">
        <v>571</v>
      </c>
      <c r="K42" s="1069" t="s">
        <v>357</v>
      </c>
      <c r="L42" s="964"/>
      <c r="M42" s="265"/>
      <c r="N42" s="964"/>
      <c r="O42" s="265"/>
      <c r="P42" s="961"/>
      <c r="Q42" s="265"/>
      <c r="R42" s="958"/>
      <c r="S42" s="958"/>
      <c r="T42" s="511"/>
      <c r="U42" s="265"/>
      <c r="V42" s="961"/>
      <c r="W42" s="265"/>
      <c r="X42" s="961"/>
      <c r="Y42" s="265"/>
      <c r="Z42" s="273"/>
      <c r="AA42" s="270"/>
      <c r="AB42" s="956"/>
      <c r="AC42" s="270"/>
      <c r="AD42" s="756"/>
      <c r="AE42" s="270"/>
      <c r="AF42" s="753"/>
      <c r="AG42" s="265"/>
      <c r="AH42" s="757"/>
      <c r="AI42" s="757"/>
      <c r="AJ42" s="753"/>
      <c r="AK42" s="265"/>
      <c r="AL42" s="918"/>
      <c r="AM42" s="769"/>
      <c r="AN42" s="915"/>
      <c r="AO42" s="265"/>
      <c r="AP42" s="47"/>
      <c r="AQ42" s="49">
        <f>COUNT(D42:AO42)</f>
        <v>3</v>
      </c>
      <c r="AR42" s="1199">
        <f>IF(AQ42&lt;3," ",((LARGE(D42:AO42,1)+LARGE(D42:AO42,2)+LARGE(D42:AO42,3))/3))</f>
        <v>566.33333333333337</v>
      </c>
      <c r="AS42" s="63">
        <f>COUNTIF(D42:AO42,"(1)")</f>
        <v>2</v>
      </c>
      <c r="AT42" s="61">
        <f>COUNTIF(F42:AO42,"(2)")</f>
        <v>0</v>
      </c>
      <c r="AU42" s="18">
        <f>COUNTIF(F42:AO42,"(3)")</f>
        <v>1</v>
      </c>
      <c r="AV42" s="58">
        <f>SUM(AS42:AU42)</f>
        <v>3</v>
      </c>
      <c r="AW42" s="103" t="s">
        <v>54</v>
      </c>
      <c r="AX42" s="104" t="s">
        <v>54</v>
      </c>
      <c r="AY42" s="104" t="s">
        <v>54</v>
      </c>
      <c r="AZ42" s="18" t="str">
        <f>IF((LARGE($F42:$AO42,1))&gt;=650,"16"," ")</f>
        <v xml:space="preserve"> </v>
      </c>
      <c r="BA42" s="18" t="str">
        <f>IF((LARGE($F42:$AO42,1))&gt;=675,"16"," ")</f>
        <v xml:space="preserve"> </v>
      </c>
      <c r="BB42" s="18" t="str">
        <f>IF((LARGE($F42:$AO42,1))&gt;=700,"16"," ")</f>
        <v xml:space="preserve"> </v>
      </c>
      <c r="BC42" s="51"/>
      <c r="BD42" s="51"/>
      <c r="BE42" s="100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</row>
    <row r="43" spans="1:82" ht="12" x14ac:dyDescent="0.2">
      <c r="B43" s="85"/>
      <c r="C43" s="71"/>
      <c r="D43" s="510"/>
      <c r="E43" s="275"/>
      <c r="F43" s="510"/>
      <c r="G43" s="263"/>
      <c r="H43" s="278"/>
      <c r="I43" s="263"/>
      <c r="J43" s="953"/>
      <c r="K43" s="953"/>
      <c r="L43" s="262"/>
      <c r="M43" s="272"/>
      <c r="N43" s="953"/>
      <c r="O43" s="953"/>
      <c r="P43" s="262"/>
      <c r="Q43" s="950"/>
      <c r="R43" s="953"/>
      <c r="S43" s="950"/>
      <c r="T43" s="510"/>
      <c r="U43" s="263"/>
      <c r="V43" s="262"/>
      <c r="W43" s="950"/>
      <c r="X43" s="262"/>
      <c r="Y43" s="950"/>
      <c r="Z43" s="953"/>
      <c r="AA43" s="953"/>
      <c r="AB43" s="262"/>
      <c r="AC43" s="950"/>
      <c r="AD43" s="761"/>
      <c r="AE43" s="275"/>
      <c r="AF43" s="278"/>
      <c r="AG43" s="263"/>
      <c r="AH43" s="275"/>
      <c r="AI43" s="275"/>
      <c r="AJ43" s="262"/>
      <c r="AK43" s="751"/>
      <c r="AL43" s="262"/>
      <c r="AM43" s="272"/>
      <c r="AN43" s="920"/>
      <c r="AO43" s="751"/>
      <c r="AQ43" s="49">
        <f>COUNT(F43:AO43)</f>
        <v>0</v>
      </c>
      <c r="AR43" s="1199" t="str">
        <f>IF(AQ43&lt;3," ",((LARGE(D43:AO43,1)+LARGE(D43:AO43,2)+LARGE(D43:AO43,3))/3))</f>
        <v xml:space="preserve"> </v>
      </c>
      <c r="AS43" s="63">
        <f>COUNTIF(F43:AO43,"(1)")</f>
        <v>0</v>
      </c>
      <c r="AT43" s="61">
        <f>COUNTIF(F43:AO43,"(2)")</f>
        <v>0</v>
      </c>
      <c r="AU43" s="18">
        <f>COUNTIF(F43:AO43,"(3)")</f>
        <v>0</v>
      </c>
      <c r="AV43" s="58">
        <f>SUM(AS43:AU43)</f>
        <v>0</v>
      </c>
      <c r="AW43" s="258" t="e">
        <f>IF((LARGE($F43:$AO43,1))&gt;=500,"16"," ")</f>
        <v>#NUM!</v>
      </c>
      <c r="AX43" s="6" t="e">
        <f>IF((LARGE($F43:$AO43,1))&gt;=550,"16"," ")</f>
        <v>#NUM!</v>
      </c>
      <c r="AY43" s="6" t="e">
        <f>IF((LARGE($F43:$AO43,1))&gt;=600,"16"," ")</f>
        <v>#NUM!</v>
      </c>
      <c r="AZ43" s="6" t="e">
        <f>IF((LARGE($F43:$AO43,1))&gt;=650,"16"," ")</f>
        <v>#NUM!</v>
      </c>
      <c r="BA43" s="6" t="e">
        <f>IF((LARGE($F43:$AO43,1))&gt;=675,"16"," ")</f>
        <v>#NUM!</v>
      </c>
      <c r="BB43" s="6" t="e">
        <f>IF((LARGE($F43:$AO43,1))&gt;=700,"16"," ")</f>
        <v>#NUM!</v>
      </c>
    </row>
    <row r="44" spans="1:82" ht="12" x14ac:dyDescent="0.2">
      <c r="A44" s="51"/>
      <c r="B44" s="74"/>
      <c r="C44" s="51"/>
      <c r="O44" s="273"/>
      <c r="P44" s="273"/>
      <c r="Q44" s="273"/>
      <c r="R44" s="273"/>
      <c r="S44" s="273"/>
      <c r="AJ44" s="273"/>
      <c r="AK44" s="273"/>
      <c r="AL44" s="273"/>
      <c r="AM44" s="915"/>
      <c r="AN44" s="273"/>
      <c r="AO44" s="273"/>
      <c r="AP44" s="47"/>
      <c r="AQ44" s="49"/>
      <c r="AR44" s="1199" t="str">
        <f t="shared" ref="AR44:AR57" si="1">IF(AQ44&lt;3," ",((LARGE(D44:AO44,1)+LARGE(D44:AO44,2)+LARGE(D44:AO44,3))/3))</f>
        <v xml:space="preserve"> </v>
      </c>
      <c r="AS44" s="49"/>
      <c r="AT44" s="49"/>
      <c r="AU44" s="5"/>
      <c r="AV44" s="49"/>
      <c r="AW44" s="250"/>
      <c r="AX44" s="250"/>
      <c r="AY44" s="250"/>
      <c r="AZ44" s="250"/>
      <c r="BA44" s="250"/>
      <c r="BB44" s="250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</row>
    <row r="45" spans="1:82" ht="12" x14ac:dyDescent="0.2">
      <c r="A45" s="47"/>
      <c r="B45" s="82"/>
      <c r="C45" s="67" t="s">
        <v>41</v>
      </c>
      <c r="D45" s="508"/>
      <c r="E45" s="953"/>
      <c r="F45" s="508"/>
      <c r="G45" s="953"/>
      <c r="H45" s="953"/>
      <c r="I45" s="953"/>
      <c r="J45" s="953"/>
      <c r="K45" s="953"/>
      <c r="L45" s="953"/>
      <c r="M45" s="953"/>
      <c r="N45" s="953"/>
      <c r="O45" s="953"/>
      <c r="P45" s="953"/>
      <c r="Q45" s="953"/>
      <c r="R45" s="953"/>
      <c r="S45" s="953"/>
      <c r="T45" s="508"/>
      <c r="U45" s="953"/>
      <c r="V45" s="953"/>
      <c r="W45" s="953"/>
      <c r="X45" s="953"/>
      <c r="Y45" s="953"/>
      <c r="Z45" s="953"/>
      <c r="AA45" s="953"/>
      <c r="AB45" s="953"/>
      <c r="AC45" s="953"/>
      <c r="AD45" s="761"/>
      <c r="AE45" s="761"/>
      <c r="AF45" s="761"/>
      <c r="AG45" s="761"/>
      <c r="AH45" s="761"/>
      <c r="AI45" s="761"/>
      <c r="AJ45" s="748"/>
      <c r="AK45" s="748"/>
      <c r="AL45" s="748"/>
      <c r="AM45" s="273"/>
      <c r="AN45" s="748"/>
      <c r="AO45" s="748"/>
      <c r="AP45" s="47"/>
      <c r="AQ45" s="49"/>
      <c r="AR45" s="1199" t="str">
        <f t="shared" si="1"/>
        <v xml:space="preserve"> </v>
      </c>
      <c r="AS45" s="60"/>
      <c r="AT45" s="60"/>
      <c r="AU45" s="17"/>
      <c r="AV45" s="69"/>
      <c r="AW45" s="17"/>
      <c r="AX45" s="17"/>
      <c r="AY45" s="17"/>
      <c r="AZ45" s="17"/>
      <c r="BA45" s="17"/>
      <c r="BB45" s="17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</row>
    <row r="46" spans="1:82" ht="12" x14ac:dyDescent="0.2">
      <c r="A46" s="47"/>
      <c r="B46" s="84"/>
      <c r="C46" s="70"/>
      <c r="D46" s="511"/>
      <c r="E46" s="955"/>
      <c r="F46" s="511"/>
      <c r="G46" s="955"/>
      <c r="H46" s="266"/>
      <c r="I46" s="960"/>
      <c r="J46" s="964"/>
      <c r="K46" s="264"/>
      <c r="L46" s="964"/>
      <c r="M46" s="264"/>
      <c r="N46" s="964"/>
      <c r="O46" s="264"/>
      <c r="P46" s="285"/>
      <c r="Q46" s="271"/>
      <c r="R46" s="269"/>
      <c r="S46" s="269"/>
      <c r="T46" s="511"/>
      <c r="U46" s="955"/>
      <c r="V46" s="266"/>
      <c r="W46" s="960"/>
      <c r="X46" s="266"/>
      <c r="Y46" s="960"/>
      <c r="AA46" s="955"/>
      <c r="AC46" s="964"/>
      <c r="AD46" s="756"/>
      <c r="AE46" s="267"/>
      <c r="AF46" s="285"/>
      <c r="AG46" s="271"/>
      <c r="AH46" s="269"/>
      <c r="AI46" s="269"/>
      <c r="AJ46" s="266"/>
      <c r="AK46" s="752"/>
      <c r="AL46" s="266"/>
      <c r="AM46" s="917"/>
      <c r="AN46" s="919"/>
      <c r="AO46" s="752"/>
      <c r="AP46" s="47"/>
      <c r="AQ46" s="49">
        <f>COUNT(F46:AO46)</f>
        <v>0</v>
      </c>
      <c r="AR46" s="1199" t="str">
        <f t="shared" si="1"/>
        <v xml:space="preserve"> </v>
      </c>
      <c r="AS46" s="63">
        <f>COUNTIF(F46:AO46,"(1)")</f>
        <v>0</v>
      </c>
      <c r="AT46" s="61">
        <f>COUNTIF(F46:AO46,"(2)")</f>
        <v>0</v>
      </c>
      <c r="AU46" s="18">
        <f>COUNTIF(F46:AO46,"(3)")</f>
        <v>0</v>
      </c>
      <c r="AV46" s="58">
        <f>SUM(AS46:AU46)</f>
        <v>0</v>
      </c>
      <c r="AW46" s="20" t="e">
        <f>IF((LARGE($F46:$AO46,1))&gt;=500,"16"," ")</f>
        <v>#NUM!</v>
      </c>
      <c r="AX46" s="18" t="e">
        <f>IF((LARGE($F46:$AO46,1))&gt;=550,"16"," ")</f>
        <v>#NUM!</v>
      </c>
      <c r="AY46" s="18" t="e">
        <f>IF((LARGE($F46:$AO46,1))&gt;=600,"16"," ")</f>
        <v>#NUM!</v>
      </c>
      <c r="AZ46" s="18" t="e">
        <f>IF((LARGE($F46:$AO46,1))&gt;=650,"16"," ")</f>
        <v>#NUM!</v>
      </c>
      <c r="BA46" s="18" t="e">
        <f>IF((LARGE($F46:$AO46,1))&gt;=675,"16"," ")</f>
        <v>#NUM!</v>
      </c>
      <c r="BB46" s="18" t="e">
        <f>IF((LARGE($F46:$AO46,1))&gt;=700,"16"," ")</f>
        <v>#NUM!</v>
      </c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</row>
    <row r="47" spans="1:82" ht="12" x14ac:dyDescent="0.2">
      <c r="A47" s="47"/>
      <c r="B47" s="85"/>
      <c r="C47" s="71"/>
      <c r="D47" s="510"/>
      <c r="E47" s="272"/>
      <c r="F47" s="510"/>
      <c r="G47" s="272"/>
      <c r="H47" s="279"/>
      <c r="I47" s="272"/>
      <c r="J47" s="953"/>
      <c r="K47" s="272"/>
      <c r="L47" s="953"/>
      <c r="M47" s="272"/>
      <c r="N47" s="953"/>
      <c r="O47" s="272"/>
      <c r="P47" s="279"/>
      <c r="Q47" s="272"/>
      <c r="R47" s="274"/>
      <c r="S47" s="274"/>
      <c r="T47" s="510"/>
      <c r="U47" s="272"/>
      <c r="V47" s="279"/>
      <c r="W47" s="272"/>
      <c r="X47" s="279"/>
      <c r="Y47" s="272"/>
      <c r="Z47" s="277"/>
      <c r="AA47" s="274"/>
      <c r="AB47" s="363"/>
      <c r="AC47" s="274"/>
      <c r="AD47" s="363"/>
      <c r="AE47" s="274"/>
      <c r="AF47" s="262"/>
      <c r="AG47" s="751"/>
      <c r="AH47" s="761"/>
      <c r="AI47" s="761"/>
      <c r="AJ47" s="262"/>
      <c r="AK47" s="263"/>
      <c r="AL47" s="262"/>
      <c r="AM47" s="916"/>
      <c r="AN47" s="920"/>
      <c r="AO47" s="263"/>
      <c r="AP47" s="47"/>
      <c r="AQ47" s="49">
        <f>COUNT(F47:AO47)</f>
        <v>0</v>
      </c>
      <c r="AR47" s="1199" t="str">
        <f t="shared" si="1"/>
        <v xml:space="preserve"> </v>
      </c>
      <c r="AS47" s="63">
        <f>COUNTIF(F47:AO47,"(1)")</f>
        <v>0</v>
      </c>
      <c r="AT47" s="61">
        <f>COUNTIF(F47:AO47,"(2)")</f>
        <v>0</v>
      </c>
      <c r="AU47" s="18">
        <f>COUNTIF(F47:AO47,"(3)")</f>
        <v>0</v>
      </c>
      <c r="AV47" s="58">
        <f>SUM(AS47:AU47)</f>
        <v>0</v>
      </c>
      <c r="AW47" s="20" t="e">
        <f>IF((LARGE($F47:$AO47,1))&gt;=500,"16"," ")</f>
        <v>#NUM!</v>
      </c>
      <c r="AX47" s="18" t="e">
        <f>IF((LARGE($F47:$AO47,1))&gt;=550,"16"," ")</f>
        <v>#NUM!</v>
      </c>
      <c r="AY47" s="18" t="e">
        <f>IF((LARGE($F47:$AO47,1))&gt;=600,"16"," ")</f>
        <v>#NUM!</v>
      </c>
      <c r="AZ47" s="18" t="e">
        <f>IF((LARGE($F47:$AO47,1))&gt;=650,"16"," ")</f>
        <v>#NUM!</v>
      </c>
      <c r="BA47" s="6" t="e">
        <f>IF((LARGE($F47:$AO47,1))&gt;=675,"16"," ")</f>
        <v>#NUM!</v>
      </c>
      <c r="BB47" s="6" t="e">
        <f>IF((LARGE($F47:$AO47,1))&gt;=700,"16"," ")</f>
        <v>#NUM!</v>
      </c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</row>
    <row r="48" spans="1:82" ht="12" x14ac:dyDescent="0.2">
      <c r="A48" s="47"/>
      <c r="B48" s="74"/>
      <c r="C48" s="51"/>
      <c r="D48" s="515"/>
      <c r="E48" s="945"/>
      <c r="F48" s="515"/>
      <c r="G48" s="945"/>
      <c r="H48" s="945"/>
      <c r="I48" s="945"/>
      <c r="J48" s="945"/>
      <c r="K48" s="945"/>
      <c r="L48" s="945"/>
      <c r="M48" s="945"/>
      <c r="N48" s="945"/>
      <c r="O48" s="945"/>
      <c r="P48" s="945"/>
      <c r="Q48" s="945"/>
      <c r="R48" s="945"/>
      <c r="S48" s="945"/>
      <c r="T48" s="515"/>
      <c r="U48" s="945"/>
      <c r="V48" s="945"/>
      <c r="W48" s="945"/>
      <c r="X48" s="945"/>
      <c r="Y48" s="945"/>
      <c r="Z48" s="273"/>
      <c r="AA48" s="945"/>
      <c r="AB48" s="273"/>
      <c r="AC48" s="945"/>
      <c r="AD48" s="273"/>
      <c r="AE48" s="748"/>
      <c r="AF48" s="748"/>
      <c r="AG48" s="748"/>
      <c r="AH48" s="748"/>
      <c r="AI48" s="748"/>
      <c r="AJ48" s="748"/>
      <c r="AK48" s="748"/>
      <c r="AL48" s="748"/>
      <c r="AM48" s="269"/>
      <c r="AN48" s="748"/>
      <c r="AO48" s="748"/>
      <c r="AP48" s="47"/>
      <c r="AQ48" s="49"/>
      <c r="AR48" s="1199" t="str">
        <f t="shared" si="1"/>
        <v xml:space="preserve"> </v>
      </c>
      <c r="AS48" s="62"/>
      <c r="AT48" s="62"/>
      <c r="AU48" s="19"/>
      <c r="AV48" s="97"/>
      <c r="AW48" s="19"/>
      <c r="AX48" s="19"/>
      <c r="AY48" s="19"/>
      <c r="AZ48" s="19"/>
      <c r="BA48" s="250"/>
      <c r="BB48" s="250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</row>
    <row r="49" spans="1:82" ht="12" x14ac:dyDescent="0.2">
      <c r="A49" s="47"/>
      <c r="B49" s="74"/>
      <c r="C49" s="51"/>
      <c r="D49" s="515"/>
      <c r="E49" s="945"/>
      <c r="F49" s="515"/>
      <c r="G49" s="945"/>
      <c r="H49" s="945"/>
      <c r="I49" s="945"/>
      <c r="J49" s="945"/>
      <c r="K49" s="945"/>
      <c r="L49" s="945"/>
      <c r="M49" s="945"/>
      <c r="N49" s="945"/>
      <c r="O49" s="945"/>
      <c r="P49" s="945"/>
      <c r="Q49" s="945"/>
      <c r="R49" s="945"/>
      <c r="S49" s="945"/>
      <c r="T49" s="515"/>
      <c r="U49" s="945"/>
      <c r="V49" s="945"/>
      <c r="W49" s="945"/>
      <c r="X49" s="945"/>
      <c r="Y49" s="945"/>
      <c r="Z49" s="273"/>
      <c r="AA49" s="945"/>
      <c r="AB49" s="273"/>
      <c r="AC49" s="945"/>
      <c r="AD49" s="273"/>
      <c r="AE49" s="748"/>
      <c r="AF49" s="748"/>
      <c r="AG49" s="748"/>
      <c r="AH49" s="748"/>
      <c r="AI49" s="748"/>
      <c r="AJ49" s="748"/>
      <c r="AK49" s="748"/>
      <c r="AL49" s="748"/>
      <c r="AM49" s="915"/>
      <c r="AN49" s="748"/>
      <c r="AO49" s="748"/>
      <c r="AP49" s="47"/>
      <c r="AQ49" s="49"/>
      <c r="AR49" s="1199" t="str">
        <f t="shared" si="1"/>
        <v xml:space="preserve"> </v>
      </c>
      <c r="AS49" s="62"/>
      <c r="AT49" s="62"/>
      <c r="AU49" s="19"/>
      <c r="AV49" s="97"/>
      <c r="AW49" s="19"/>
      <c r="AX49" s="19"/>
      <c r="AY49" s="19"/>
      <c r="AZ49" s="19"/>
      <c r="BA49" s="19"/>
      <c r="BB49" s="19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</row>
    <row r="50" spans="1:82" ht="12" x14ac:dyDescent="0.2">
      <c r="C50" s="105" t="s">
        <v>30</v>
      </c>
      <c r="D50" s="516"/>
      <c r="E50" s="964"/>
      <c r="F50" s="516"/>
      <c r="G50" s="964"/>
      <c r="H50" s="964"/>
      <c r="I50" s="964"/>
      <c r="J50" s="964"/>
      <c r="K50" s="964"/>
      <c r="L50" s="964"/>
      <c r="M50" s="964"/>
      <c r="N50" s="964"/>
      <c r="O50" s="964"/>
      <c r="P50" s="964"/>
      <c r="Q50" s="964"/>
      <c r="R50" s="964"/>
      <c r="S50" s="964"/>
      <c r="T50" s="516"/>
      <c r="U50" s="964"/>
      <c r="V50" s="964"/>
      <c r="W50" s="964"/>
      <c r="X50" s="964"/>
      <c r="Y50" s="964"/>
      <c r="Z50" s="964"/>
      <c r="AA50" s="964"/>
      <c r="AB50" s="964"/>
      <c r="AC50" s="964"/>
      <c r="AD50" s="763"/>
      <c r="AE50" s="763"/>
      <c r="AF50" s="763"/>
      <c r="AG50" s="763"/>
      <c r="AH50" s="763"/>
      <c r="AI50" s="763"/>
      <c r="AJ50" s="763"/>
      <c r="AK50" s="763"/>
      <c r="AL50" s="763"/>
      <c r="AM50" s="915"/>
      <c r="AN50" s="763"/>
      <c r="AO50" s="763"/>
      <c r="AP50" s="47"/>
      <c r="AQ50" s="49"/>
      <c r="AR50" s="1199" t="str">
        <f t="shared" si="1"/>
        <v xml:space="preserve"> </v>
      </c>
      <c r="AS50" s="51"/>
      <c r="AT50" s="51"/>
      <c r="AU50" s="251"/>
      <c r="AV50" s="51"/>
      <c r="AW50" s="251"/>
      <c r="AX50" s="251"/>
      <c r="AY50" s="251"/>
      <c r="AZ50" s="17"/>
      <c r="BA50" s="17"/>
      <c r="BB50" s="17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</row>
    <row r="51" spans="1:82" ht="12" x14ac:dyDescent="0.2">
      <c r="B51" s="359"/>
      <c r="C51" s="73" t="s">
        <v>26</v>
      </c>
      <c r="D51" s="512"/>
      <c r="E51" s="289"/>
      <c r="F51" s="514"/>
      <c r="G51" s="135"/>
      <c r="H51" s="134"/>
      <c r="I51" s="135"/>
      <c r="J51" s="947"/>
      <c r="K51" s="289"/>
      <c r="L51" s="266"/>
      <c r="M51" s="135"/>
      <c r="N51" s="947"/>
      <c r="O51" s="289"/>
      <c r="P51" s="134"/>
      <c r="Q51" s="135"/>
      <c r="R51" s="134"/>
      <c r="S51" s="135"/>
      <c r="T51" s="514"/>
      <c r="U51" s="135"/>
      <c r="V51" s="134"/>
      <c r="W51" s="135"/>
      <c r="X51" s="134"/>
      <c r="Y51" s="135"/>
      <c r="Z51" s="947"/>
      <c r="AA51" s="289"/>
      <c r="AB51" s="266"/>
      <c r="AC51" s="135"/>
      <c r="AD51" s="755"/>
      <c r="AE51" s="289"/>
      <c r="AF51" s="285"/>
      <c r="AG51" s="135"/>
      <c r="AH51" s="288"/>
      <c r="AI51" s="289"/>
      <c r="AJ51" s="285"/>
      <c r="AK51" s="271"/>
      <c r="AL51" s="285"/>
      <c r="AM51" s="917"/>
      <c r="AN51" s="288"/>
      <c r="AO51" s="271"/>
      <c r="AP51" s="93"/>
      <c r="AQ51" s="49">
        <f>COUNT(F51:AO51)</f>
        <v>0</v>
      </c>
      <c r="AR51" s="1199" t="str">
        <f t="shared" si="1"/>
        <v xml:space="preserve"> </v>
      </c>
      <c r="AS51" s="72">
        <f>COUNTIF(F51:AO51,"(1)")</f>
        <v>0</v>
      </c>
      <c r="AT51" s="76">
        <f>COUNTIF(F51:AO51,"(2)")</f>
        <v>0</v>
      </c>
      <c r="AU51" s="31">
        <f>COUNTIF(F51:AO51,"(3)")</f>
        <v>0</v>
      </c>
      <c r="AV51" s="77">
        <f>SUM(AS51:AU51)</f>
        <v>0</v>
      </c>
      <c r="AW51" s="106" t="s">
        <v>54</v>
      </c>
      <c r="AX51" s="107" t="s">
        <v>54</v>
      </c>
      <c r="AY51" s="30" t="e">
        <f>IF((LARGE($F51:$AO51,1))&gt;=600,"16"," ")</f>
        <v>#NUM!</v>
      </c>
      <c r="AZ51" s="18" t="e">
        <f>IF((LARGE($F51:$AO51,1))&gt;=650,"16"," ")</f>
        <v>#NUM!</v>
      </c>
      <c r="BA51" s="18" t="e">
        <f>IF((LARGE($F51:$AO51,1))&gt;=675,"16"," ")</f>
        <v>#NUM!</v>
      </c>
      <c r="BB51" s="18" t="e">
        <f>IF((LARGE($F51:$AO51,1))&gt;=700,"16"," ")</f>
        <v>#NUM!</v>
      </c>
    </row>
    <row r="52" spans="1:82" ht="12" x14ac:dyDescent="0.2">
      <c r="B52" s="85"/>
      <c r="C52" s="392" t="s">
        <v>136</v>
      </c>
      <c r="D52" s="506"/>
      <c r="E52" s="275"/>
      <c r="F52" s="510"/>
      <c r="G52" s="263"/>
      <c r="H52" s="278"/>
      <c r="I52" s="263"/>
      <c r="J52" s="953"/>
      <c r="K52" s="275"/>
      <c r="L52" s="262"/>
      <c r="M52" s="263"/>
      <c r="N52" s="953"/>
      <c r="O52" s="275"/>
      <c r="P52" s="278"/>
      <c r="Q52" s="263"/>
      <c r="R52" s="278"/>
      <c r="S52" s="263"/>
      <c r="T52" s="510"/>
      <c r="U52" s="263"/>
      <c r="V52" s="278"/>
      <c r="W52" s="263"/>
      <c r="X52" s="278"/>
      <c r="Y52" s="263"/>
      <c r="Z52" s="953"/>
      <c r="AA52" s="274"/>
      <c r="AB52" s="262"/>
      <c r="AC52" s="272"/>
      <c r="AD52" s="761"/>
      <c r="AE52" s="275"/>
      <c r="AF52" s="278"/>
      <c r="AG52" s="263"/>
      <c r="AH52" s="275"/>
      <c r="AI52" s="275"/>
      <c r="AJ52" s="278"/>
      <c r="AK52" s="263"/>
      <c r="AL52" s="278"/>
      <c r="AM52" s="263"/>
      <c r="AN52" s="275"/>
      <c r="AO52" s="263"/>
      <c r="AP52" s="93"/>
      <c r="AQ52" s="49">
        <f>COUNT(F52:AO52)</f>
        <v>0</v>
      </c>
      <c r="AR52" s="1199" t="str">
        <f t="shared" si="1"/>
        <v xml:space="preserve"> </v>
      </c>
      <c r="AS52" s="72"/>
      <c r="AT52" s="72"/>
      <c r="AU52" s="30"/>
      <c r="AV52" s="114"/>
      <c r="AW52" s="20" t="e">
        <f>IF((LARGE($F52:$AO52,1))&gt;=500,"16"," ")</f>
        <v>#NUM!</v>
      </c>
      <c r="AX52" s="18" t="e">
        <f>IF((LARGE($F52:$AO52,1))&gt;=550,"16"," ")</f>
        <v>#NUM!</v>
      </c>
      <c r="AY52" s="18" t="e">
        <f>IF((LARGE($F52:$AO52,1))&gt;=600,"16"," ")</f>
        <v>#NUM!</v>
      </c>
      <c r="AZ52" s="18" t="e">
        <f>IF((LARGE($F52:$AO52,1))&gt;=650,"16"," ")</f>
        <v>#NUM!</v>
      </c>
      <c r="BA52" s="18" t="e">
        <f>IF((LARGE($F52:$AO52,1))&gt;=675,"16"," ")</f>
        <v>#NUM!</v>
      </c>
      <c r="BB52" s="18" t="e">
        <f>IF((LARGE($F52:$AO52,1))&gt;=700,"16"," ")</f>
        <v>#NUM!</v>
      </c>
    </row>
    <row r="53" spans="1:82" ht="12" x14ac:dyDescent="0.2">
      <c r="C53" s="91"/>
      <c r="D53" s="516"/>
      <c r="E53" s="964"/>
      <c r="F53" s="516"/>
      <c r="G53" s="964"/>
      <c r="H53" s="964"/>
      <c r="I53" s="964"/>
      <c r="J53" s="964"/>
      <c r="K53" s="964"/>
      <c r="L53" s="964"/>
      <c r="M53" s="964"/>
      <c r="N53" s="964"/>
      <c r="O53" s="964"/>
      <c r="P53" s="964"/>
      <c r="Q53" s="964"/>
      <c r="R53" s="964"/>
      <c r="S53" s="964"/>
      <c r="T53" s="516"/>
      <c r="U53" s="964"/>
      <c r="V53" s="964"/>
      <c r="W53" s="964"/>
      <c r="X53" s="964"/>
      <c r="Y53" s="964"/>
      <c r="Z53" s="964"/>
      <c r="AA53" s="964"/>
      <c r="AB53" s="964"/>
      <c r="AC53" s="964"/>
      <c r="AD53" s="763"/>
      <c r="AE53" s="763"/>
      <c r="AF53" s="763"/>
      <c r="AG53" s="763"/>
      <c r="AH53" s="763"/>
      <c r="AI53" s="763"/>
      <c r="AJ53" s="763"/>
      <c r="AK53" s="763"/>
      <c r="AL53" s="763"/>
      <c r="AM53" s="269"/>
      <c r="AN53" s="763"/>
      <c r="AO53" s="763"/>
      <c r="AP53" s="47"/>
      <c r="AQ53" s="49"/>
      <c r="AR53" s="1199" t="str">
        <f t="shared" si="1"/>
        <v xml:space="preserve"> </v>
      </c>
      <c r="AS53" s="51"/>
      <c r="AT53" s="51"/>
      <c r="AU53" s="251"/>
      <c r="AV53" s="51"/>
      <c r="AW53" s="251"/>
      <c r="AX53" s="251"/>
      <c r="AY53" s="251"/>
      <c r="AZ53" s="251"/>
      <c r="BA53" s="251"/>
      <c r="BB53" s="2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</row>
    <row r="54" spans="1:82" ht="12" x14ac:dyDescent="0.2">
      <c r="A54" s="47"/>
      <c r="B54" s="82"/>
      <c r="C54" s="67" t="s">
        <v>226</v>
      </c>
      <c r="D54" s="508"/>
      <c r="E54" s="953"/>
      <c r="F54" s="508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508"/>
      <c r="U54" s="953"/>
      <c r="V54" s="953"/>
      <c r="W54" s="953"/>
      <c r="X54" s="953"/>
      <c r="Y54" s="953"/>
      <c r="Z54" s="953"/>
      <c r="AA54" s="953"/>
      <c r="AB54" s="953"/>
      <c r="AC54" s="953"/>
      <c r="AD54" s="761"/>
      <c r="AE54" s="761"/>
      <c r="AF54" s="761"/>
      <c r="AG54" s="761"/>
      <c r="AH54" s="761"/>
      <c r="AI54" s="761"/>
      <c r="AJ54" s="748"/>
      <c r="AK54" s="748"/>
      <c r="AL54" s="748"/>
      <c r="AM54" s="915"/>
      <c r="AN54" s="748"/>
      <c r="AO54" s="748"/>
      <c r="AP54" s="47"/>
      <c r="AQ54" s="49"/>
      <c r="AR54" s="1199" t="str">
        <f t="shared" si="1"/>
        <v xml:space="preserve"> </v>
      </c>
      <c r="AS54" s="60"/>
      <c r="AT54" s="60"/>
      <c r="AU54" s="17"/>
      <c r="AV54" s="69"/>
      <c r="AW54" s="17"/>
      <c r="AX54" s="17"/>
      <c r="AY54" s="17"/>
      <c r="AZ54" s="17"/>
      <c r="BA54" s="17"/>
      <c r="BB54" s="17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</row>
    <row r="55" spans="1:82" ht="12" x14ac:dyDescent="0.2">
      <c r="A55" s="47"/>
      <c r="B55" s="359"/>
      <c r="C55" s="472" t="s">
        <v>135</v>
      </c>
      <c r="D55" s="514"/>
      <c r="E55" s="135"/>
      <c r="F55" s="514"/>
      <c r="G55" s="135"/>
      <c r="H55" s="134"/>
      <c r="I55" s="135"/>
      <c r="J55" s="947"/>
      <c r="K55" s="135"/>
      <c r="L55" s="947"/>
      <c r="M55" s="135"/>
      <c r="N55" s="947"/>
      <c r="O55" s="135"/>
      <c r="P55" s="134"/>
      <c r="Q55" s="135"/>
      <c r="R55" s="289"/>
      <c r="S55" s="289"/>
      <c r="T55" s="514"/>
      <c r="U55" s="135"/>
      <c r="V55" s="134"/>
      <c r="W55" s="135"/>
      <c r="X55" s="134"/>
      <c r="Y55" s="135"/>
      <c r="Z55" s="473"/>
      <c r="AA55" s="289"/>
      <c r="AB55" s="280"/>
      <c r="AC55" s="289"/>
      <c r="AD55" s="280"/>
      <c r="AE55" s="289"/>
      <c r="AF55" s="266"/>
      <c r="AG55" s="752"/>
      <c r="AH55" s="755"/>
      <c r="AI55" s="755"/>
      <c r="AJ55" s="266"/>
      <c r="AK55" s="271"/>
      <c r="AL55" s="266"/>
      <c r="AM55" s="917"/>
      <c r="AN55" s="919"/>
      <c r="AO55" s="271"/>
      <c r="AP55" s="47"/>
      <c r="AQ55" s="49">
        <f>COUNT(F55:AO55)</f>
        <v>0</v>
      </c>
      <c r="AR55" s="1199" t="str">
        <f t="shared" si="1"/>
        <v xml:space="preserve"> </v>
      </c>
      <c r="AS55" s="63">
        <f>COUNTIF(F55:AO55,"(1)")</f>
        <v>0</v>
      </c>
      <c r="AT55" s="61">
        <f>COUNTIF(F55:AO55,"(2)")</f>
        <v>0</v>
      </c>
      <c r="AU55" s="18">
        <f>COUNTIF(F55:AO55,"(3)")</f>
        <v>0</v>
      </c>
      <c r="AV55" s="58">
        <f>SUM(AS55:AU55)</f>
        <v>0</v>
      </c>
      <c r="AW55" s="103" t="s">
        <v>144</v>
      </c>
      <c r="AX55" s="104" t="s">
        <v>144</v>
      </c>
      <c r="AY55" s="104" t="s">
        <v>167</v>
      </c>
      <c r="AZ55" s="104" t="s">
        <v>220</v>
      </c>
      <c r="BA55" s="6" t="e">
        <f>IF((LARGE($F55:$AO55,1))&gt;=675,"16"," ")</f>
        <v>#NUM!</v>
      </c>
      <c r="BB55" s="6" t="e">
        <f>IF((LARGE($F55:$AO55,1))&gt;=700,"16"," ")</f>
        <v>#NUM!</v>
      </c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</row>
    <row r="56" spans="1:82" ht="12" x14ac:dyDescent="0.2">
      <c r="A56" s="47"/>
      <c r="B56" s="84"/>
      <c r="C56" s="126" t="s">
        <v>27</v>
      </c>
      <c r="D56" s="511"/>
      <c r="E56" s="265"/>
      <c r="F56" s="511"/>
      <c r="G56" s="265"/>
      <c r="H56" s="954"/>
      <c r="I56" s="265"/>
      <c r="J56" s="945"/>
      <c r="K56" s="265"/>
      <c r="L56" s="945"/>
      <c r="M56" s="264"/>
      <c r="N56" s="945"/>
      <c r="O56" s="264"/>
      <c r="P56" s="268"/>
      <c r="Q56" s="264"/>
      <c r="R56" s="269"/>
      <c r="S56" s="269"/>
      <c r="T56" s="511"/>
      <c r="U56" s="265"/>
      <c r="V56" s="961"/>
      <c r="W56" s="265"/>
      <c r="X56" s="961"/>
      <c r="Y56" s="265"/>
      <c r="Z56" s="273"/>
      <c r="AA56" s="265"/>
      <c r="AB56" s="273"/>
      <c r="AC56" s="958"/>
      <c r="AD56" s="756"/>
      <c r="AE56" s="757"/>
      <c r="AF56" s="268"/>
      <c r="AG56" s="264"/>
      <c r="AH56" s="269"/>
      <c r="AI56" s="269"/>
      <c r="AJ56" s="753"/>
      <c r="AK56" s="754"/>
      <c r="AL56" s="918"/>
      <c r="AM56" s="264"/>
      <c r="AN56" s="915"/>
      <c r="AO56" s="754"/>
      <c r="AP56" s="47"/>
      <c r="AQ56" s="49">
        <f>COUNT(F56:AO56)</f>
        <v>0</v>
      </c>
      <c r="AR56" s="1199" t="str">
        <f t="shared" si="1"/>
        <v xml:space="preserve"> </v>
      </c>
      <c r="AS56" s="63">
        <f>COUNTIF(F56:AO56,"(1)")</f>
        <v>0</v>
      </c>
      <c r="AT56" s="61">
        <f>COUNTIF(F56:AO56,"(2)")</f>
        <v>0</v>
      </c>
      <c r="AU56" s="18">
        <f>COUNTIF(F56:AO56,"(3)")</f>
        <v>0</v>
      </c>
      <c r="AV56" s="58">
        <f>SUM(AS56:AU56)</f>
        <v>0</v>
      </c>
      <c r="AW56" s="103" t="s">
        <v>220</v>
      </c>
      <c r="AX56" s="104" t="s">
        <v>220</v>
      </c>
      <c r="AY56" s="104" t="s">
        <v>220</v>
      </c>
      <c r="AZ56" s="18" t="e">
        <f>IF((LARGE($F56:$AO56,1))&gt;=650,"16"," ")</f>
        <v>#NUM!</v>
      </c>
      <c r="BA56" s="30" t="e">
        <f>IF((LARGE($F56:$AO56,1))&gt;=675,"16"," ")</f>
        <v>#NUM!</v>
      </c>
      <c r="BB56" s="31" t="e">
        <f>IF((LARGE($F56:$AO56,1))&gt;=700,"16"," ")</f>
        <v>#NUM!</v>
      </c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</row>
    <row r="57" spans="1:82" ht="12" x14ac:dyDescent="0.2">
      <c r="A57" s="47"/>
      <c r="B57" s="85"/>
      <c r="C57" s="121" t="s">
        <v>34</v>
      </c>
      <c r="D57" s="510"/>
      <c r="E57" s="272"/>
      <c r="F57" s="510"/>
      <c r="G57" s="272"/>
      <c r="H57" s="262"/>
      <c r="I57" s="950"/>
      <c r="J57" s="262"/>
      <c r="K57" s="263"/>
      <c r="L57" s="262"/>
      <c r="M57" s="263"/>
      <c r="N57" s="262"/>
      <c r="O57" s="263"/>
      <c r="P57" s="278"/>
      <c r="Q57" s="263"/>
      <c r="R57" s="275"/>
      <c r="S57" s="275"/>
      <c r="T57" s="510"/>
      <c r="U57" s="272"/>
      <c r="V57" s="279"/>
      <c r="W57" s="272"/>
      <c r="X57" s="279"/>
      <c r="Y57" s="272"/>
      <c r="Z57" s="277"/>
      <c r="AA57" s="272"/>
      <c r="AB57" s="363"/>
      <c r="AC57" s="272"/>
      <c r="AD57" s="363"/>
      <c r="AE57" s="272"/>
      <c r="AF57" s="278"/>
      <c r="AG57" s="263"/>
      <c r="AH57" s="278"/>
      <c r="AI57" s="263"/>
      <c r="AJ57" s="262"/>
      <c r="AK57" s="751"/>
      <c r="AL57" s="262"/>
      <c r="AM57" s="916"/>
      <c r="AN57" s="920"/>
      <c r="AO57" s="751"/>
      <c r="AP57" s="47"/>
      <c r="AQ57" s="49">
        <f>COUNT(F57:AO57)</f>
        <v>0</v>
      </c>
      <c r="AR57" s="1199" t="str">
        <f t="shared" si="1"/>
        <v xml:space="preserve"> </v>
      </c>
      <c r="AS57" s="63">
        <f>COUNTIF(F57:AO57,"(1)")</f>
        <v>0</v>
      </c>
      <c r="AT57" s="61">
        <f>COUNTIF(F57:AO57,"(2)")</f>
        <v>0</v>
      </c>
      <c r="AU57" s="18">
        <f>COUNTIF(F57:AO57,"(3)")</f>
        <v>0</v>
      </c>
      <c r="AV57" s="58">
        <f>SUM(AS57:AU57)</f>
        <v>0</v>
      </c>
      <c r="AW57" s="20" t="e">
        <f>IF((LARGE($F57:$AO57,1))&gt;=500,"16"," ")</f>
        <v>#NUM!</v>
      </c>
      <c r="AX57" s="18" t="e">
        <f>IF((LARGE($F57:$AO57,1))&gt;=550,"16"," ")</f>
        <v>#NUM!</v>
      </c>
      <c r="AY57" s="18" t="e">
        <f>IF((LARGE($F57:$AO57,1))&gt;=600,"16"," ")</f>
        <v>#NUM!</v>
      </c>
      <c r="AZ57" s="18" t="e">
        <f>IF((LARGE($F57:$AO57,1))&gt;=650,"16"," ")</f>
        <v>#NUM!</v>
      </c>
      <c r="BA57" s="18" t="e">
        <f>IF((LARGE($F57:$AO57,1))&gt;=675,"16"," ")</f>
        <v>#NUM!</v>
      </c>
      <c r="BB57" s="18" t="e">
        <f>IF((LARGE($F57:$AO57,1))&gt;=700,"16"," ")</f>
        <v>#NUM!</v>
      </c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</row>
    <row r="58" spans="1:82" x14ac:dyDescent="0.2">
      <c r="C58" s="91"/>
      <c r="D58" s="516"/>
      <c r="E58" s="921"/>
      <c r="F58" s="516"/>
      <c r="G58" s="763"/>
      <c r="H58" s="763"/>
      <c r="I58" s="763"/>
      <c r="J58" s="763"/>
      <c r="K58" s="763"/>
      <c r="L58" s="763"/>
      <c r="M58" s="763"/>
      <c r="N58" s="763"/>
      <c r="O58" s="763"/>
      <c r="P58" s="763"/>
      <c r="Q58" s="763"/>
      <c r="R58" s="921"/>
      <c r="S58" s="921"/>
      <c r="T58" s="516"/>
      <c r="U58" s="921"/>
      <c r="V58" s="763"/>
      <c r="W58" s="763"/>
      <c r="X58" s="763"/>
      <c r="Y58" s="763"/>
      <c r="Z58" s="763"/>
      <c r="AA58" s="763"/>
      <c r="AB58" s="763"/>
      <c r="AC58" s="763"/>
      <c r="AD58" s="763"/>
      <c r="AE58" s="763"/>
      <c r="AF58" s="763"/>
      <c r="AG58" s="763"/>
      <c r="AH58" s="763"/>
      <c r="AI58" s="763"/>
      <c r="AJ58" s="763"/>
      <c r="AK58" s="763"/>
      <c r="AL58" s="763"/>
      <c r="AM58" s="915"/>
      <c r="AN58" s="763"/>
      <c r="AO58" s="763"/>
      <c r="AP58" s="47"/>
      <c r="AQ58" s="49"/>
      <c r="AR58" s="75"/>
      <c r="AS58" s="51"/>
      <c r="AT58" s="51"/>
      <c r="AU58" s="251"/>
      <c r="AV58" s="51"/>
      <c r="AW58" s="251"/>
      <c r="AX58" s="251"/>
      <c r="AY58" s="251"/>
      <c r="AZ58" s="251"/>
      <c r="BA58" s="251"/>
      <c r="BB58" s="2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</row>
    <row r="59" spans="1:82" x14ac:dyDescent="0.2">
      <c r="C59" s="91"/>
      <c r="D59" s="507"/>
      <c r="E59" s="921"/>
      <c r="F59" s="507"/>
      <c r="G59" s="763"/>
      <c r="H59" s="763"/>
      <c r="I59" s="763"/>
      <c r="J59" s="763"/>
      <c r="K59" s="763"/>
      <c r="L59" s="763"/>
      <c r="M59" s="763"/>
      <c r="N59" s="763"/>
      <c r="O59" s="763"/>
      <c r="P59" s="763"/>
      <c r="Q59" s="763"/>
      <c r="R59" s="921"/>
      <c r="S59" s="921"/>
      <c r="T59" s="507"/>
      <c r="U59" s="921"/>
      <c r="V59" s="763"/>
      <c r="W59" s="763"/>
      <c r="X59" s="763"/>
      <c r="Y59" s="763"/>
      <c r="Z59" s="763"/>
      <c r="AA59" s="763"/>
      <c r="AB59" s="763"/>
      <c r="AC59" s="763"/>
      <c r="AD59" s="763"/>
      <c r="AE59" s="763"/>
      <c r="AF59" s="763"/>
      <c r="AG59" s="763"/>
      <c r="AH59" s="763"/>
      <c r="AI59" s="763"/>
      <c r="AJ59" s="748"/>
      <c r="AK59" s="748"/>
      <c r="AL59" s="748"/>
      <c r="AM59" s="763"/>
      <c r="AN59" s="748"/>
      <c r="AO59" s="748"/>
      <c r="AP59" s="51"/>
      <c r="AQ59" s="51"/>
      <c r="AR59" s="51"/>
      <c r="AS59" s="51"/>
      <c r="AT59" s="51"/>
      <c r="AU59" s="251"/>
      <c r="AV59" s="51"/>
      <c r="AW59" s="251"/>
      <c r="AX59" s="251"/>
      <c r="AY59" s="251"/>
      <c r="AZ59" s="251"/>
      <c r="BA59" s="251"/>
      <c r="BB59" s="2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</row>
    <row r="60" spans="1:82" ht="12.75" x14ac:dyDescent="0.2">
      <c r="A60" s="51"/>
      <c r="B60" s="74"/>
      <c r="C60" s="51" t="s">
        <v>35</v>
      </c>
      <c r="D60" s="517"/>
      <c r="E60" s="364"/>
      <c r="F60" s="517"/>
      <c r="G60" s="364"/>
      <c r="H60" s="364"/>
      <c r="I60" s="364"/>
      <c r="J60" s="1462">
        <f>COUNT(B9:B58)</f>
        <v>4</v>
      </c>
      <c r="K60" s="1463"/>
      <c r="L60" s="273"/>
      <c r="M60" s="273"/>
      <c r="N60" s="273"/>
      <c r="T60" s="517"/>
      <c r="U60" s="364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748"/>
      <c r="AN60" s="273"/>
      <c r="AO60" s="273"/>
      <c r="AP60" s="47"/>
      <c r="AQ60" s="49">
        <f>SUM(AQ8:AQ59)</f>
        <v>6</v>
      </c>
      <c r="AR60" s="49"/>
      <c r="AS60" s="78">
        <f>SUM(AS8:AS59)</f>
        <v>2</v>
      </c>
      <c r="AT60" s="79">
        <f>SUM(AT8:AT59)</f>
        <v>1</v>
      </c>
      <c r="AU60" s="34">
        <f>SUM(AU8:AU59)</f>
        <v>3</v>
      </c>
      <c r="AV60" s="80">
        <f>SUM(AV8:AV59)</f>
        <v>6</v>
      </c>
      <c r="AW60" s="259">
        <f ca="1">TODAY()</f>
        <v>42646</v>
      </c>
      <c r="AX60" s="259"/>
      <c r="AY60" s="259"/>
      <c r="AZ60" s="259"/>
      <c r="BA60" s="259"/>
      <c r="BB60" s="259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</row>
    <row r="61" spans="1:82" x14ac:dyDescent="0.2">
      <c r="A61" s="51"/>
      <c r="B61" s="74"/>
      <c r="C61" s="51"/>
      <c r="O61" s="273"/>
      <c r="P61" s="273"/>
      <c r="Q61" s="273"/>
      <c r="R61" s="273"/>
      <c r="S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M61" s="273"/>
      <c r="AP61" s="59"/>
      <c r="AQ61" s="51"/>
      <c r="AR61" s="51"/>
      <c r="AS61" s="51"/>
      <c r="AT61" s="51"/>
      <c r="AU61" s="251"/>
      <c r="AV61" s="51"/>
      <c r="AW61" s="251"/>
      <c r="AX61" s="251"/>
      <c r="AY61" s="251"/>
      <c r="AZ61" s="251"/>
      <c r="BA61" s="251"/>
      <c r="BB61" s="2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</row>
    <row r="62" spans="1:82" x14ac:dyDescent="0.2">
      <c r="A62" s="51"/>
      <c r="B62" s="74"/>
      <c r="C62" s="51"/>
      <c r="D62" s="518"/>
      <c r="E62" s="273"/>
      <c r="F62" s="518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518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N62" s="273"/>
      <c r="AO62" s="273"/>
      <c r="AP62" s="51"/>
      <c r="AQ62" s="51"/>
      <c r="AR62" s="51"/>
      <c r="AS62" s="51"/>
      <c r="AT62" s="51"/>
      <c r="AU62" s="251"/>
      <c r="AV62" s="51"/>
      <c r="AW62" s="251"/>
      <c r="AX62" s="251"/>
      <c r="AY62" s="251"/>
      <c r="AZ62" s="251"/>
      <c r="BA62" s="251"/>
      <c r="BB62" s="2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</row>
    <row r="63" spans="1:82" x14ac:dyDescent="0.2">
      <c r="A63" s="51"/>
      <c r="B63" s="74"/>
      <c r="C63" s="51"/>
      <c r="D63" s="518"/>
      <c r="E63" s="273"/>
      <c r="F63" s="518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518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51"/>
      <c r="AQ63" s="51"/>
      <c r="AR63" s="51"/>
      <c r="AS63" s="51"/>
      <c r="AT63" s="51"/>
      <c r="AU63" s="251"/>
      <c r="AV63" s="51"/>
      <c r="AW63" s="251"/>
      <c r="AX63" s="251"/>
      <c r="AY63" s="251"/>
      <c r="AZ63" s="251"/>
      <c r="BA63" s="251"/>
      <c r="BB63" s="2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</row>
    <row r="64" spans="1:82" x14ac:dyDescent="0.2">
      <c r="A64" s="51"/>
      <c r="B64" s="74"/>
      <c r="C64" s="51"/>
      <c r="D64" s="518"/>
      <c r="E64" s="273"/>
      <c r="F64" s="518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518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51"/>
      <c r="AQ64" s="51"/>
      <c r="AR64" s="51"/>
      <c r="AS64" s="51"/>
      <c r="AT64" s="51"/>
      <c r="AU64" s="251"/>
      <c r="AV64" s="51"/>
      <c r="AW64" s="251"/>
      <c r="AX64" s="251"/>
      <c r="AY64" s="251"/>
      <c r="AZ64" s="251"/>
      <c r="BA64" s="251"/>
      <c r="BB64" s="2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</row>
    <row r="65" spans="1:82" x14ac:dyDescent="0.2">
      <c r="A65" s="51"/>
      <c r="B65" s="74"/>
      <c r="C65" s="51"/>
      <c r="D65" s="518"/>
      <c r="E65" s="273"/>
      <c r="F65" s="518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518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51"/>
      <c r="AQ65" s="51"/>
      <c r="AR65" s="51"/>
      <c r="AS65" s="51"/>
      <c r="AT65" s="51"/>
      <c r="AU65" s="251"/>
      <c r="AV65" s="51"/>
      <c r="AW65" s="251"/>
      <c r="AX65" s="251"/>
      <c r="AY65" s="251"/>
      <c r="AZ65" s="251"/>
      <c r="BA65" s="251"/>
      <c r="BB65" s="2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</row>
    <row r="66" spans="1:82" x14ac:dyDescent="0.2">
      <c r="A66" s="51"/>
      <c r="B66" s="74"/>
      <c r="C66" s="51"/>
      <c r="D66" s="518"/>
      <c r="E66" s="273"/>
      <c r="F66" s="518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518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51"/>
      <c r="AQ66" s="51"/>
      <c r="AR66" s="51"/>
      <c r="AS66" s="51"/>
      <c r="AT66" s="51"/>
      <c r="AU66" s="251"/>
      <c r="AV66" s="51"/>
      <c r="AW66" s="251"/>
      <c r="AX66" s="251"/>
      <c r="AY66" s="251"/>
      <c r="AZ66" s="251"/>
      <c r="BA66" s="251"/>
      <c r="BB66" s="2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</row>
    <row r="67" spans="1:82" x14ac:dyDescent="0.2">
      <c r="A67" s="51"/>
      <c r="B67" s="74"/>
      <c r="C67" s="51"/>
      <c r="D67" s="518"/>
      <c r="E67" s="273"/>
      <c r="F67" s="518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518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51"/>
      <c r="AQ67" s="51"/>
      <c r="AR67" s="51"/>
      <c r="AS67" s="51"/>
      <c r="AT67" s="51"/>
      <c r="AU67" s="251"/>
      <c r="AV67" s="51"/>
      <c r="AW67" s="251"/>
      <c r="AX67" s="251"/>
      <c r="AY67" s="251"/>
      <c r="AZ67" s="251"/>
      <c r="BA67" s="251"/>
      <c r="BB67" s="2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</row>
    <row r="68" spans="1:82" x14ac:dyDescent="0.2">
      <c r="A68" s="51"/>
      <c r="B68" s="74"/>
      <c r="C68" s="51"/>
      <c r="D68" s="518"/>
      <c r="E68" s="273"/>
      <c r="F68" s="518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518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51"/>
      <c r="AQ68" s="51"/>
      <c r="AR68" s="51"/>
      <c r="AS68" s="51"/>
      <c r="AT68" s="51"/>
      <c r="AU68" s="251"/>
      <c r="AV68" s="51"/>
      <c r="AW68" s="251"/>
      <c r="AX68" s="251"/>
      <c r="AY68" s="251"/>
      <c r="AZ68" s="251"/>
      <c r="BA68" s="251"/>
      <c r="BB68" s="2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</row>
    <row r="69" spans="1:82" x14ac:dyDescent="0.2">
      <c r="A69" s="51"/>
      <c r="B69" s="74"/>
      <c r="C69" s="51"/>
      <c r="D69" s="518"/>
      <c r="E69" s="273"/>
      <c r="F69" s="518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518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51"/>
      <c r="AQ69" s="51"/>
      <c r="AR69" s="51"/>
      <c r="AS69" s="51"/>
      <c r="AT69" s="51"/>
      <c r="AU69" s="251"/>
      <c r="AV69" s="51"/>
      <c r="AW69" s="251"/>
      <c r="AX69" s="251"/>
      <c r="AY69" s="251"/>
      <c r="AZ69" s="251"/>
      <c r="BA69" s="251"/>
      <c r="BB69" s="2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</row>
    <row r="70" spans="1:82" x14ac:dyDescent="0.2">
      <c r="A70" s="51"/>
      <c r="B70" s="74"/>
      <c r="C70" s="51"/>
      <c r="D70" s="518"/>
      <c r="E70" s="273"/>
      <c r="F70" s="518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518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51"/>
      <c r="AQ70" s="51"/>
      <c r="AR70" s="51"/>
      <c r="AS70" s="51"/>
      <c r="AT70" s="51"/>
      <c r="AU70" s="251"/>
      <c r="AV70" s="51"/>
      <c r="AW70" s="251"/>
      <c r="AX70" s="251"/>
      <c r="AY70" s="251"/>
      <c r="AZ70" s="251"/>
      <c r="BA70" s="251"/>
      <c r="BB70" s="2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</row>
    <row r="71" spans="1:82" x14ac:dyDescent="0.2">
      <c r="A71" s="51"/>
      <c r="B71" s="74"/>
      <c r="C71" s="51"/>
      <c r="D71" s="518"/>
      <c r="E71" s="273"/>
      <c r="F71" s="518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518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51"/>
      <c r="AQ71" s="51"/>
      <c r="AR71" s="51"/>
      <c r="AS71" s="51"/>
      <c r="AT71" s="51"/>
      <c r="AU71" s="251"/>
      <c r="AV71" s="51"/>
      <c r="AW71" s="251"/>
      <c r="AX71" s="251"/>
      <c r="AY71" s="251"/>
      <c r="AZ71" s="251"/>
      <c r="BA71" s="251"/>
      <c r="BB71" s="2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</row>
    <row r="72" spans="1:82" x14ac:dyDescent="0.2">
      <c r="A72" s="51"/>
      <c r="B72" s="74"/>
      <c r="C72" s="51"/>
      <c r="D72" s="518"/>
      <c r="E72" s="273"/>
      <c r="F72" s="518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518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51"/>
      <c r="AQ72" s="51"/>
      <c r="AR72" s="51"/>
      <c r="AS72" s="51"/>
      <c r="AT72" s="51"/>
      <c r="AU72" s="251"/>
      <c r="AV72" s="51"/>
      <c r="AW72" s="251"/>
      <c r="AX72" s="251"/>
      <c r="AY72" s="251"/>
      <c r="AZ72" s="251"/>
      <c r="BA72" s="251"/>
      <c r="BB72" s="2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</row>
    <row r="73" spans="1:82" x14ac:dyDescent="0.2">
      <c r="A73" s="51"/>
      <c r="B73" s="74"/>
      <c r="C73" s="51"/>
      <c r="D73" s="518"/>
      <c r="E73" s="273"/>
      <c r="F73" s="518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518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51"/>
      <c r="AQ73" s="51"/>
      <c r="AR73" s="51"/>
      <c r="AS73" s="51"/>
      <c r="AT73" s="51"/>
      <c r="AU73" s="251"/>
      <c r="AV73" s="51"/>
      <c r="AW73" s="251"/>
      <c r="AX73" s="251"/>
      <c r="AY73" s="251"/>
      <c r="AZ73" s="251"/>
      <c r="BA73" s="251"/>
      <c r="BB73" s="2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</row>
    <row r="74" spans="1:82" x14ac:dyDescent="0.2">
      <c r="A74" s="51"/>
      <c r="B74" s="74"/>
      <c r="C74" s="51"/>
      <c r="D74" s="518"/>
      <c r="E74" s="273"/>
      <c r="F74" s="518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518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51"/>
      <c r="AQ74" s="51"/>
      <c r="AR74" s="51"/>
      <c r="AS74" s="51"/>
      <c r="AT74" s="51"/>
      <c r="AU74" s="251"/>
      <c r="AV74" s="51"/>
      <c r="AW74" s="251"/>
      <c r="AX74" s="251"/>
      <c r="AY74" s="251"/>
      <c r="AZ74" s="251"/>
      <c r="BA74" s="251"/>
      <c r="BB74" s="2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</row>
    <row r="75" spans="1:82" x14ac:dyDescent="0.2">
      <c r="A75" s="51"/>
      <c r="B75" s="74"/>
      <c r="C75" s="51"/>
      <c r="D75" s="518"/>
      <c r="E75" s="273"/>
      <c r="F75" s="518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518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51"/>
      <c r="AQ75" s="51"/>
      <c r="AR75" s="51"/>
      <c r="AS75" s="51"/>
      <c r="AT75" s="51"/>
      <c r="AU75" s="251"/>
      <c r="AV75" s="51"/>
      <c r="AW75" s="251"/>
      <c r="AX75" s="251"/>
      <c r="AY75" s="251"/>
      <c r="AZ75" s="251"/>
      <c r="BA75" s="251"/>
      <c r="BB75" s="2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</row>
    <row r="76" spans="1:82" x14ac:dyDescent="0.2">
      <c r="A76" s="51"/>
      <c r="B76" s="74"/>
      <c r="C76" s="51"/>
      <c r="D76" s="518"/>
      <c r="E76" s="273"/>
      <c r="F76" s="518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518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51"/>
      <c r="AQ76" s="51"/>
      <c r="AR76" s="51"/>
      <c r="AS76" s="51"/>
      <c r="AT76" s="51"/>
      <c r="AU76" s="251"/>
      <c r="AV76" s="51"/>
      <c r="AW76" s="251"/>
      <c r="AX76" s="251"/>
      <c r="AY76" s="251"/>
      <c r="AZ76" s="251"/>
      <c r="BA76" s="251"/>
      <c r="BB76" s="2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</row>
    <row r="77" spans="1:82" x14ac:dyDescent="0.2">
      <c r="A77" s="51"/>
      <c r="B77" s="74"/>
      <c r="C77" s="51"/>
      <c r="D77" s="518"/>
      <c r="E77" s="273"/>
      <c r="F77" s="518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518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51"/>
      <c r="AQ77" s="51"/>
      <c r="AR77" s="51"/>
      <c r="AS77" s="51"/>
      <c r="AT77" s="51"/>
      <c r="AU77" s="251"/>
      <c r="AV77" s="51"/>
      <c r="AW77" s="251"/>
      <c r="AX77" s="251"/>
      <c r="AY77" s="251"/>
      <c r="AZ77" s="251"/>
      <c r="BA77" s="251"/>
      <c r="BB77" s="2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</row>
    <row r="78" spans="1:82" x14ac:dyDescent="0.2">
      <c r="A78" s="51"/>
      <c r="B78" s="74"/>
      <c r="C78" s="51"/>
      <c r="D78" s="518"/>
      <c r="E78" s="273"/>
      <c r="F78" s="518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518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51"/>
      <c r="AQ78" s="51"/>
      <c r="AR78" s="51"/>
      <c r="AS78" s="51"/>
      <c r="AT78" s="51"/>
      <c r="AU78" s="251"/>
      <c r="AV78" s="51"/>
      <c r="AW78" s="251"/>
      <c r="AX78" s="251"/>
      <c r="AY78" s="251"/>
      <c r="AZ78" s="251"/>
      <c r="BA78" s="251"/>
      <c r="BB78" s="2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</row>
    <row r="79" spans="1:82" x14ac:dyDescent="0.2">
      <c r="A79" s="51"/>
      <c r="B79" s="74"/>
      <c r="C79" s="51"/>
      <c r="D79" s="518"/>
      <c r="E79" s="273"/>
      <c r="F79" s="518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518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51"/>
      <c r="AQ79" s="51"/>
      <c r="AR79" s="51"/>
      <c r="AS79" s="51"/>
      <c r="AT79" s="51"/>
      <c r="AU79" s="251"/>
      <c r="AV79" s="51"/>
      <c r="AW79" s="251"/>
      <c r="AX79" s="251"/>
      <c r="AY79" s="251"/>
      <c r="AZ79" s="251"/>
      <c r="BA79" s="251"/>
      <c r="BB79" s="2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</row>
    <row r="80" spans="1:82" x14ac:dyDescent="0.2">
      <c r="A80" s="51"/>
      <c r="B80" s="74"/>
      <c r="C80" s="51"/>
      <c r="D80" s="518"/>
      <c r="E80" s="273"/>
      <c r="F80" s="518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518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51"/>
      <c r="AQ80" s="51"/>
      <c r="AR80" s="51"/>
      <c r="AS80" s="51"/>
      <c r="AT80" s="51"/>
      <c r="AU80" s="251"/>
      <c r="AV80" s="51"/>
      <c r="AW80" s="251"/>
      <c r="AX80" s="251"/>
      <c r="AY80" s="251"/>
      <c r="AZ80" s="251"/>
      <c r="BA80" s="251"/>
      <c r="BB80" s="2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</row>
    <row r="81" spans="1:82" x14ac:dyDescent="0.2">
      <c r="A81" s="51"/>
      <c r="B81" s="74"/>
      <c r="C81" s="51"/>
      <c r="D81" s="518"/>
      <c r="E81" s="273"/>
      <c r="F81" s="518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518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51"/>
      <c r="AQ81" s="51"/>
      <c r="AR81" s="51"/>
      <c r="AS81" s="51"/>
      <c r="AT81" s="51"/>
      <c r="AU81" s="251"/>
      <c r="AV81" s="51"/>
      <c r="AW81" s="251"/>
      <c r="AX81" s="251"/>
      <c r="AY81" s="251"/>
      <c r="AZ81" s="251"/>
      <c r="BA81" s="251"/>
      <c r="BB81" s="2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</row>
    <row r="82" spans="1:82" x14ac:dyDescent="0.2">
      <c r="A82" s="51"/>
      <c r="B82" s="74"/>
      <c r="C82" s="51"/>
      <c r="D82" s="518"/>
      <c r="E82" s="273"/>
      <c r="F82" s="518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518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51"/>
      <c r="AQ82" s="51"/>
      <c r="AR82" s="51"/>
      <c r="AS82" s="51"/>
      <c r="AT82" s="51"/>
      <c r="AU82" s="251"/>
      <c r="AV82" s="51"/>
      <c r="AW82" s="251"/>
      <c r="AX82" s="251"/>
      <c r="AY82" s="251"/>
      <c r="AZ82" s="251"/>
      <c r="BA82" s="251"/>
      <c r="BB82" s="2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</row>
    <row r="83" spans="1:82" x14ac:dyDescent="0.2">
      <c r="A83" s="51"/>
      <c r="B83" s="74"/>
      <c r="C83" s="51"/>
      <c r="D83" s="518"/>
      <c r="E83" s="273"/>
      <c r="F83" s="518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518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51"/>
      <c r="AQ83" s="51"/>
      <c r="AR83" s="51"/>
      <c r="AS83" s="51"/>
      <c r="AT83" s="51"/>
      <c r="AU83" s="251"/>
      <c r="AV83" s="51"/>
      <c r="AW83" s="251"/>
      <c r="AX83" s="251"/>
      <c r="AY83" s="251"/>
      <c r="AZ83" s="251"/>
      <c r="BA83" s="251"/>
      <c r="BB83" s="2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</row>
    <row r="84" spans="1:82" x14ac:dyDescent="0.2">
      <c r="A84" s="51"/>
      <c r="B84" s="74"/>
      <c r="C84" s="51"/>
      <c r="D84" s="518"/>
      <c r="E84" s="273"/>
      <c r="F84" s="518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518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51"/>
      <c r="AQ84" s="51"/>
      <c r="AR84" s="51"/>
      <c r="AS84" s="51"/>
      <c r="AT84" s="51"/>
      <c r="AU84" s="251"/>
      <c r="AV84" s="51"/>
      <c r="AW84" s="251"/>
      <c r="AX84" s="251"/>
      <c r="AY84" s="251"/>
      <c r="AZ84" s="251"/>
      <c r="BA84" s="251"/>
      <c r="BB84" s="2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</row>
    <row r="85" spans="1:82" x14ac:dyDescent="0.2">
      <c r="A85" s="51"/>
      <c r="B85" s="74"/>
      <c r="C85" s="51"/>
      <c r="D85" s="518"/>
      <c r="E85" s="273"/>
      <c r="F85" s="518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518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51"/>
      <c r="AQ85" s="51"/>
      <c r="AR85" s="51"/>
      <c r="AS85" s="51"/>
      <c r="AT85" s="51"/>
      <c r="AU85" s="251"/>
      <c r="AV85" s="51"/>
      <c r="AW85" s="251"/>
      <c r="AX85" s="251"/>
      <c r="AY85" s="251"/>
      <c r="AZ85" s="251"/>
      <c r="BA85" s="251"/>
      <c r="BB85" s="2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</row>
    <row r="86" spans="1:82" x14ac:dyDescent="0.2">
      <c r="A86" s="51"/>
      <c r="B86" s="74"/>
      <c r="C86" s="51"/>
      <c r="D86" s="518"/>
      <c r="E86" s="273"/>
      <c r="F86" s="518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518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51"/>
      <c r="AQ86" s="51"/>
      <c r="AR86" s="51"/>
      <c r="AS86" s="51"/>
      <c r="AT86" s="51"/>
      <c r="AU86" s="251"/>
      <c r="AV86" s="51"/>
      <c r="AW86" s="251"/>
      <c r="AX86" s="251"/>
      <c r="AY86" s="251"/>
      <c r="AZ86" s="251"/>
      <c r="BA86" s="251"/>
      <c r="BB86" s="2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</row>
    <row r="87" spans="1:82" x14ac:dyDescent="0.2">
      <c r="A87" s="51"/>
      <c r="B87" s="74"/>
      <c r="C87" s="51"/>
      <c r="D87" s="518"/>
      <c r="E87" s="273"/>
      <c r="F87" s="518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518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51"/>
      <c r="AQ87" s="51"/>
      <c r="AR87" s="51"/>
      <c r="AS87" s="51"/>
      <c r="AT87" s="51"/>
      <c r="AU87" s="251"/>
      <c r="AV87" s="51"/>
      <c r="AW87" s="251"/>
      <c r="AX87" s="251"/>
      <c r="AY87" s="251"/>
      <c r="AZ87" s="251"/>
      <c r="BA87" s="251"/>
      <c r="BB87" s="2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</row>
    <row r="88" spans="1:82" x14ac:dyDescent="0.2">
      <c r="A88" s="51"/>
      <c r="B88" s="74"/>
      <c r="C88" s="51"/>
      <c r="D88" s="518"/>
      <c r="E88" s="273"/>
      <c r="F88" s="518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518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51"/>
      <c r="AQ88" s="51"/>
      <c r="AR88" s="51"/>
      <c r="AS88" s="51"/>
      <c r="AT88" s="51"/>
      <c r="AU88" s="251"/>
      <c r="AV88" s="51"/>
      <c r="AW88" s="251"/>
      <c r="AX88" s="251"/>
      <c r="AY88" s="251"/>
      <c r="AZ88" s="251"/>
      <c r="BA88" s="251"/>
      <c r="BB88" s="2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</row>
    <row r="89" spans="1:82" x14ac:dyDescent="0.2">
      <c r="A89" s="51"/>
      <c r="B89" s="74"/>
      <c r="C89" s="51"/>
      <c r="D89" s="518"/>
      <c r="E89" s="273"/>
      <c r="F89" s="518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518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51"/>
      <c r="AQ89" s="51"/>
      <c r="AR89" s="51"/>
      <c r="AS89" s="51"/>
      <c r="AT89" s="51"/>
      <c r="AU89" s="251"/>
      <c r="AV89" s="51"/>
      <c r="AW89" s="251"/>
      <c r="AX89" s="251"/>
      <c r="AY89" s="251"/>
      <c r="AZ89" s="251"/>
      <c r="BA89" s="251"/>
      <c r="BB89" s="2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</row>
    <row r="90" spans="1:82" x14ac:dyDescent="0.2">
      <c r="A90" s="51"/>
      <c r="B90" s="74"/>
      <c r="C90" s="51"/>
      <c r="D90" s="518"/>
      <c r="E90" s="273"/>
      <c r="F90" s="518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518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51"/>
      <c r="AQ90" s="51"/>
      <c r="AR90" s="51"/>
      <c r="AS90" s="51"/>
      <c r="AT90" s="51"/>
      <c r="AU90" s="251"/>
      <c r="AV90" s="51"/>
      <c r="AW90" s="251"/>
      <c r="AX90" s="251"/>
      <c r="AY90" s="251"/>
      <c r="AZ90" s="251"/>
      <c r="BA90" s="251"/>
      <c r="BB90" s="2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</row>
    <row r="91" spans="1:82" x14ac:dyDescent="0.2">
      <c r="A91" s="51"/>
      <c r="B91" s="74"/>
      <c r="C91" s="51"/>
      <c r="D91" s="518"/>
      <c r="E91" s="273"/>
      <c r="F91" s="518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518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51"/>
      <c r="AQ91" s="51"/>
      <c r="AR91" s="51"/>
      <c r="AS91" s="51"/>
      <c r="AT91" s="51"/>
      <c r="AU91" s="251"/>
      <c r="AV91" s="51"/>
      <c r="AW91" s="251"/>
      <c r="AX91" s="251"/>
      <c r="AY91" s="251"/>
      <c r="AZ91" s="251"/>
      <c r="BA91" s="251"/>
      <c r="BB91" s="2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</row>
    <row r="92" spans="1:82" x14ac:dyDescent="0.2">
      <c r="A92" s="51"/>
      <c r="B92" s="74"/>
      <c r="C92" s="51"/>
      <c r="D92" s="518"/>
      <c r="E92" s="273"/>
      <c r="F92" s="518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518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51"/>
      <c r="AQ92" s="51"/>
      <c r="AR92" s="51"/>
      <c r="AS92" s="51"/>
      <c r="AT92" s="51"/>
      <c r="AU92" s="251"/>
      <c r="AV92" s="51"/>
      <c r="AW92" s="251"/>
      <c r="AX92" s="251"/>
      <c r="AY92" s="251"/>
      <c r="AZ92" s="251"/>
      <c r="BA92" s="251"/>
      <c r="BB92" s="2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</row>
    <row r="93" spans="1:82" x14ac:dyDescent="0.2">
      <c r="A93" s="51"/>
      <c r="B93" s="74"/>
      <c r="C93" s="51"/>
      <c r="D93" s="518"/>
      <c r="E93" s="273"/>
      <c r="F93" s="518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518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51"/>
      <c r="AQ93" s="51"/>
      <c r="AR93" s="51"/>
      <c r="AS93" s="51"/>
      <c r="AT93" s="51"/>
      <c r="AU93" s="251"/>
      <c r="AV93" s="51"/>
      <c r="AW93" s="251"/>
      <c r="AX93" s="251"/>
      <c r="AY93" s="251"/>
      <c r="AZ93" s="251"/>
      <c r="BA93" s="251"/>
      <c r="BB93" s="2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</row>
    <row r="94" spans="1:82" x14ac:dyDescent="0.2">
      <c r="A94" s="51"/>
      <c r="B94" s="74"/>
      <c r="C94" s="51"/>
      <c r="D94" s="518"/>
      <c r="E94" s="273"/>
      <c r="F94" s="518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518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51"/>
      <c r="AQ94" s="51"/>
      <c r="AR94" s="51"/>
      <c r="AS94" s="51"/>
      <c r="AT94" s="51"/>
      <c r="AU94" s="251"/>
      <c r="AV94" s="51"/>
      <c r="AW94" s="251"/>
      <c r="AX94" s="251"/>
      <c r="AY94" s="251"/>
      <c r="AZ94" s="251"/>
      <c r="BA94" s="251"/>
      <c r="BB94" s="2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</row>
    <row r="95" spans="1:82" x14ac:dyDescent="0.2">
      <c r="A95" s="51"/>
      <c r="B95" s="74"/>
      <c r="C95" s="51"/>
      <c r="D95" s="518"/>
      <c r="E95" s="273"/>
      <c r="F95" s="518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518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51"/>
      <c r="AQ95" s="51"/>
      <c r="AR95" s="51"/>
      <c r="AS95" s="51"/>
      <c r="AT95" s="51"/>
      <c r="AU95" s="251"/>
      <c r="AV95" s="51"/>
      <c r="AW95" s="251"/>
      <c r="AX95" s="251"/>
      <c r="AY95" s="251"/>
      <c r="AZ95" s="251"/>
      <c r="BA95" s="251"/>
      <c r="BB95" s="2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</row>
    <row r="96" spans="1:82" x14ac:dyDescent="0.2">
      <c r="A96" s="51"/>
      <c r="B96" s="74"/>
      <c r="C96" s="51"/>
      <c r="D96" s="518"/>
      <c r="E96" s="273"/>
      <c r="F96" s="518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518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51"/>
      <c r="AQ96" s="51"/>
      <c r="AR96" s="51"/>
      <c r="AS96" s="51"/>
      <c r="AT96" s="51"/>
      <c r="AU96" s="251"/>
      <c r="AV96" s="51"/>
      <c r="AW96" s="251"/>
      <c r="AX96" s="251"/>
      <c r="AY96" s="251"/>
      <c r="AZ96" s="251"/>
      <c r="BA96" s="251"/>
      <c r="BB96" s="2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</row>
    <row r="97" spans="1:82" x14ac:dyDescent="0.2">
      <c r="A97" s="51"/>
      <c r="B97" s="74"/>
      <c r="C97" s="51"/>
      <c r="D97" s="518"/>
      <c r="E97" s="273"/>
      <c r="F97" s="518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518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51"/>
      <c r="AQ97" s="51"/>
      <c r="AR97" s="51"/>
      <c r="AS97" s="51"/>
      <c r="AT97" s="51"/>
      <c r="AU97" s="251"/>
      <c r="AV97" s="51"/>
      <c r="AW97" s="251"/>
      <c r="AX97" s="251"/>
      <c r="AY97" s="251"/>
      <c r="AZ97" s="251"/>
      <c r="BA97" s="251"/>
      <c r="BB97" s="2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</row>
    <row r="98" spans="1:82" x14ac:dyDescent="0.2">
      <c r="A98" s="51"/>
      <c r="B98" s="74"/>
      <c r="C98" s="51"/>
      <c r="D98" s="518"/>
      <c r="E98" s="273"/>
      <c r="F98" s="518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518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51"/>
      <c r="AQ98" s="51"/>
      <c r="AR98" s="51"/>
      <c r="AS98" s="51"/>
      <c r="AT98" s="51"/>
      <c r="AU98" s="251"/>
      <c r="AV98" s="51"/>
      <c r="AW98" s="251"/>
      <c r="AX98" s="251"/>
      <c r="AY98" s="251"/>
      <c r="AZ98" s="251"/>
      <c r="BA98" s="251"/>
      <c r="BB98" s="2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</row>
    <row r="99" spans="1:82" x14ac:dyDescent="0.2">
      <c r="A99" s="51"/>
      <c r="B99" s="74"/>
      <c r="C99" s="51"/>
      <c r="D99" s="518"/>
      <c r="E99" s="273"/>
      <c r="F99" s="518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518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51"/>
      <c r="AQ99" s="51"/>
      <c r="AR99" s="51"/>
      <c r="AS99" s="51"/>
      <c r="AT99" s="51"/>
      <c r="AU99" s="251"/>
      <c r="AV99" s="51"/>
      <c r="AW99" s="251"/>
      <c r="AX99" s="251"/>
      <c r="AY99" s="251"/>
      <c r="AZ99" s="251"/>
      <c r="BA99" s="251"/>
      <c r="BB99" s="2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</row>
    <row r="100" spans="1:82" x14ac:dyDescent="0.2">
      <c r="A100" s="51"/>
      <c r="B100" s="74"/>
      <c r="C100" s="51"/>
      <c r="D100" s="518"/>
      <c r="E100" s="273"/>
      <c r="F100" s="518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518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51"/>
      <c r="AQ100" s="51"/>
      <c r="AR100" s="51"/>
      <c r="AS100" s="51"/>
      <c r="AT100" s="51"/>
      <c r="AU100" s="251"/>
      <c r="AV100" s="51"/>
      <c r="AW100" s="251"/>
      <c r="AX100" s="251"/>
      <c r="AY100" s="251"/>
      <c r="AZ100" s="251"/>
      <c r="BA100" s="251"/>
      <c r="BB100" s="2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</row>
    <row r="101" spans="1:82" x14ac:dyDescent="0.2">
      <c r="A101" s="51"/>
      <c r="B101" s="74"/>
      <c r="C101" s="51"/>
      <c r="D101" s="518"/>
      <c r="E101" s="273"/>
      <c r="F101" s="518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518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51"/>
      <c r="AQ101" s="51"/>
      <c r="AR101" s="51"/>
      <c r="AS101" s="51"/>
      <c r="AT101" s="51"/>
      <c r="AU101" s="251"/>
      <c r="AV101" s="51"/>
      <c r="AW101" s="251"/>
      <c r="AX101" s="251"/>
      <c r="AY101" s="251"/>
      <c r="AZ101" s="251"/>
      <c r="BA101" s="251"/>
      <c r="BB101" s="2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</row>
    <row r="102" spans="1:82" x14ac:dyDescent="0.2">
      <c r="A102" s="51"/>
      <c r="B102" s="74"/>
      <c r="C102" s="51"/>
      <c r="D102" s="518"/>
      <c r="E102" s="273"/>
      <c r="F102" s="518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518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51"/>
      <c r="AQ102" s="51"/>
      <c r="AR102" s="51"/>
      <c r="AS102" s="51"/>
      <c r="AT102" s="51"/>
      <c r="AU102" s="251"/>
      <c r="AV102" s="51"/>
      <c r="AW102" s="251"/>
      <c r="AX102" s="251"/>
      <c r="AY102" s="251"/>
      <c r="AZ102" s="251"/>
      <c r="BA102" s="251"/>
      <c r="BB102" s="2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</row>
    <row r="103" spans="1:82" x14ac:dyDescent="0.2">
      <c r="A103" s="51"/>
      <c r="B103" s="74"/>
      <c r="C103" s="51"/>
      <c r="D103" s="518"/>
      <c r="E103" s="273"/>
      <c r="F103" s="518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518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51"/>
      <c r="AQ103" s="51"/>
      <c r="AR103" s="51"/>
      <c r="AS103" s="51"/>
      <c r="AT103" s="51"/>
      <c r="AU103" s="251"/>
      <c r="AV103" s="51"/>
      <c r="AW103" s="251"/>
      <c r="AX103" s="251"/>
      <c r="AY103" s="251"/>
      <c r="AZ103" s="251"/>
      <c r="BA103" s="251"/>
      <c r="BB103" s="2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</row>
    <row r="104" spans="1:82" x14ac:dyDescent="0.2">
      <c r="A104" s="51"/>
      <c r="B104" s="74"/>
      <c r="C104" s="51"/>
      <c r="D104" s="518"/>
      <c r="E104" s="273"/>
      <c r="F104" s="518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518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51"/>
      <c r="AQ104" s="51"/>
      <c r="AR104" s="51"/>
      <c r="AS104" s="51"/>
      <c r="AT104" s="51"/>
      <c r="AU104" s="251"/>
      <c r="AV104" s="51"/>
      <c r="AW104" s="251"/>
      <c r="AX104" s="251"/>
      <c r="AY104" s="251"/>
      <c r="AZ104" s="251"/>
      <c r="BA104" s="251"/>
      <c r="BB104" s="2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</row>
    <row r="105" spans="1:82" x14ac:dyDescent="0.2">
      <c r="A105" s="51"/>
      <c r="B105" s="74"/>
      <c r="C105" s="51"/>
      <c r="D105" s="518"/>
      <c r="E105" s="273"/>
      <c r="F105" s="518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518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51"/>
      <c r="AQ105" s="51"/>
      <c r="AR105" s="51"/>
      <c r="AS105" s="51"/>
      <c r="AT105" s="51"/>
      <c r="AU105" s="251"/>
      <c r="AV105" s="51"/>
      <c r="AW105" s="251"/>
      <c r="AX105" s="251"/>
      <c r="AY105" s="251"/>
      <c r="AZ105" s="251"/>
      <c r="BA105" s="251"/>
      <c r="BB105" s="2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</row>
    <row r="106" spans="1:82" x14ac:dyDescent="0.2">
      <c r="A106" s="51"/>
      <c r="B106" s="74"/>
      <c r="C106" s="51"/>
      <c r="D106" s="518"/>
      <c r="E106" s="273"/>
      <c r="F106" s="518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518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51"/>
      <c r="AQ106" s="51"/>
      <c r="AR106" s="51"/>
      <c r="AS106" s="51"/>
      <c r="AT106" s="51"/>
      <c r="AU106" s="251"/>
      <c r="AV106" s="51"/>
      <c r="AW106" s="251"/>
      <c r="AX106" s="251"/>
      <c r="AY106" s="251"/>
      <c r="AZ106" s="251"/>
      <c r="BA106" s="251"/>
      <c r="BB106" s="2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</row>
    <row r="107" spans="1:82" x14ac:dyDescent="0.2">
      <c r="A107" s="51"/>
      <c r="B107" s="74"/>
      <c r="C107" s="51"/>
      <c r="D107" s="518"/>
      <c r="E107" s="273"/>
      <c r="F107" s="518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518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51"/>
      <c r="AQ107" s="51"/>
      <c r="AR107" s="51"/>
      <c r="AS107" s="51"/>
      <c r="AT107" s="51"/>
      <c r="AU107" s="251"/>
      <c r="AV107" s="51"/>
      <c r="AW107" s="251"/>
      <c r="AX107" s="251"/>
      <c r="AY107" s="251"/>
      <c r="AZ107" s="251"/>
      <c r="BA107" s="251"/>
      <c r="BB107" s="2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</row>
    <row r="108" spans="1:82" x14ac:dyDescent="0.2">
      <c r="A108" s="51"/>
      <c r="B108" s="74"/>
      <c r="C108" s="51"/>
      <c r="D108" s="518"/>
      <c r="E108" s="273"/>
      <c r="F108" s="518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518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51"/>
      <c r="AQ108" s="51"/>
      <c r="AR108" s="51"/>
      <c r="AS108" s="51"/>
      <c r="AT108" s="51"/>
      <c r="AU108" s="251"/>
      <c r="AV108" s="51"/>
      <c r="AW108" s="251"/>
      <c r="AX108" s="251"/>
      <c r="AY108" s="251"/>
      <c r="AZ108" s="251"/>
      <c r="BA108" s="251"/>
      <c r="BB108" s="2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</row>
    <row r="109" spans="1:82" x14ac:dyDescent="0.2">
      <c r="A109" s="51"/>
      <c r="B109" s="74"/>
      <c r="C109" s="51"/>
      <c r="D109" s="518"/>
      <c r="E109" s="273"/>
      <c r="F109" s="518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518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  <c r="AO109" s="273"/>
      <c r="AP109" s="51"/>
      <c r="AQ109" s="51"/>
      <c r="AR109" s="51"/>
      <c r="AS109" s="51"/>
      <c r="AT109" s="51"/>
      <c r="AU109" s="251"/>
      <c r="AV109" s="51"/>
      <c r="AW109" s="251"/>
      <c r="AX109" s="251"/>
      <c r="AY109" s="251"/>
      <c r="AZ109" s="251"/>
      <c r="BA109" s="251"/>
      <c r="BB109" s="2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</row>
    <row r="110" spans="1:82" x14ac:dyDescent="0.2">
      <c r="A110" s="51"/>
      <c r="B110" s="74"/>
      <c r="C110" s="51"/>
      <c r="D110" s="518"/>
      <c r="E110" s="273"/>
      <c r="F110" s="518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518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51"/>
      <c r="AQ110" s="51"/>
      <c r="AR110" s="51"/>
      <c r="AS110" s="51"/>
      <c r="AT110" s="51"/>
      <c r="AU110" s="251"/>
      <c r="AV110" s="51"/>
      <c r="AW110" s="251"/>
      <c r="AX110" s="251"/>
      <c r="AY110" s="251"/>
      <c r="AZ110" s="251"/>
      <c r="BA110" s="251"/>
      <c r="BB110" s="2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</row>
    <row r="111" spans="1:82" x14ac:dyDescent="0.2">
      <c r="A111" s="51"/>
      <c r="B111" s="74"/>
      <c r="C111" s="51"/>
      <c r="D111" s="518"/>
      <c r="E111" s="273"/>
      <c r="F111" s="518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518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51"/>
      <c r="AQ111" s="51"/>
      <c r="AR111" s="51"/>
      <c r="AS111" s="51"/>
      <c r="AT111" s="51"/>
      <c r="AU111" s="251"/>
      <c r="AV111" s="51"/>
      <c r="AW111" s="251"/>
      <c r="AX111" s="251"/>
      <c r="AY111" s="251"/>
      <c r="AZ111" s="251"/>
      <c r="BA111" s="251"/>
      <c r="BB111" s="2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</row>
    <row r="112" spans="1:82" x14ac:dyDescent="0.2">
      <c r="A112" s="51"/>
      <c r="B112" s="74"/>
      <c r="C112" s="51"/>
      <c r="D112" s="518"/>
      <c r="E112" s="273"/>
      <c r="F112" s="518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518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51"/>
      <c r="AQ112" s="51"/>
      <c r="AR112" s="51"/>
      <c r="AS112" s="51"/>
      <c r="AT112" s="51"/>
      <c r="AU112" s="251"/>
      <c r="AV112" s="51"/>
      <c r="AW112" s="251"/>
      <c r="AX112" s="251"/>
      <c r="AY112" s="251"/>
      <c r="AZ112" s="251"/>
      <c r="BA112" s="251"/>
      <c r="BB112" s="2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</row>
    <row r="113" spans="1:82" x14ac:dyDescent="0.2">
      <c r="A113" s="51"/>
      <c r="B113" s="74"/>
      <c r="C113" s="51"/>
      <c r="D113" s="518"/>
      <c r="E113" s="273"/>
      <c r="F113" s="518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518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51"/>
      <c r="AQ113" s="51"/>
      <c r="AR113" s="51"/>
      <c r="AS113" s="51"/>
      <c r="AT113" s="51"/>
      <c r="AU113" s="251"/>
      <c r="AV113" s="51"/>
      <c r="AW113" s="251"/>
      <c r="AX113" s="251"/>
      <c r="AY113" s="251"/>
      <c r="AZ113" s="251"/>
      <c r="BA113" s="251"/>
      <c r="BB113" s="2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</row>
    <row r="114" spans="1:82" x14ac:dyDescent="0.2">
      <c r="A114" s="51"/>
      <c r="B114" s="74"/>
      <c r="C114" s="51"/>
      <c r="D114" s="518"/>
      <c r="E114" s="273"/>
      <c r="F114" s="518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518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51"/>
      <c r="AQ114" s="51"/>
      <c r="AR114" s="51"/>
      <c r="AS114" s="51"/>
      <c r="AT114" s="51"/>
      <c r="AU114" s="251"/>
      <c r="AV114" s="51"/>
      <c r="AW114" s="251"/>
      <c r="AX114" s="251"/>
      <c r="AY114" s="251"/>
      <c r="AZ114" s="251"/>
      <c r="BA114" s="251"/>
      <c r="BB114" s="2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</row>
    <row r="115" spans="1:82" x14ac:dyDescent="0.2">
      <c r="A115" s="51"/>
      <c r="B115" s="74"/>
      <c r="C115" s="51"/>
      <c r="D115" s="518"/>
      <c r="E115" s="273"/>
      <c r="F115" s="518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518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51"/>
      <c r="AQ115" s="51"/>
      <c r="AR115" s="51"/>
      <c r="AS115" s="51"/>
      <c r="AT115" s="51"/>
      <c r="AU115" s="251"/>
      <c r="AV115" s="51"/>
      <c r="AW115" s="251"/>
      <c r="AX115" s="251"/>
      <c r="AY115" s="251"/>
      <c r="AZ115" s="251"/>
      <c r="BA115" s="251"/>
      <c r="BB115" s="2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</row>
    <row r="116" spans="1:82" x14ac:dyDescent="0.2">
      <c r="A116" s="51"/>
      <c r="B116" s="74"/>
      <c r="C116" s="51"/>
      <c r="D116" s="518"/>
      <c r="E116" s="273"/>
      <c r="F116" s="518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518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51"/>
      <c r="AQ116" s="51"/>
      <c r="AR116" s="51"/>
      <c r="AS116" s="51"/>
      <c r="AT116" s="51"/>
      <c r="AU116" s="251"/>
      <c r="AV116" s="51"/>
      <c r="AW116" s="251"/>
      <c r="AX116" s="251"/>
      <c r="AY116" s="251"/>
      <c r="AZ116" s="251"/>
      <c r="BA116" s="251"/>
      <c r="BB116" s="2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</row>
    <row r="117" spans="1:82" x14ac:dyDescent="0.2">
      <c r="A117" s="51"/>
      <c r="B117" s="74"/>
      <c r="C117" s="51"/>
      <c r="D117" s="518"/>
      <c r="E117" s="273"/>
      <c r="F117" s="518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518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51"/>
      <c r="AQ117" s="51"/>
      <c r="AR117" s="51"/>
      <c r="AS117" s="51"/>
      <c r="AT117" s="51"/>
      <c r="AU117" s="251"/>
      <c r="AV117" s="51"/>
      <c r="AW117" s="251"/>
      <c r="AX117" s="251"/>
      <c r="AY117" s="251"/>
      <c r="AZ117" s="251"/>
      <c r="BA117" s="251"/>
      <c r="BB117" s="2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</row>
    <row r="118" spans="1:82" x14ac:dyDescent="0.2">
      <c r="A118" s="51"/>
      <c r="B118" s="74"/>
      <c r="C118" s="51"/>
      <c r="D118" s="518"/>
      <c r="E118" s="273"/>
      <c r="F118" s="518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518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51"/>
      <c r="AQ118" s="51"/>
      <c r="AR118" s="51"/>
      <c r="AS118" s="51"/>
      <c r="AT118" s="51"/>
      <c r="AU118" s="251"/>
      <c r="AV118" s="51"/>
      <c r="AW118" s="251"/>
      <c r="AX118" s="251"/>
      <c r="AY118" s="251"/>
      <c r="AZ118" s="251"/>
      <c r="BA118" s="251"/>
      <c r="BB118" s="2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</row>
    <row r="119" spans="1:82" x14ac:dyDescent="0.2">
      <c r="A119" s="51"/>
      <c r="B119" s="74"/>
      <c r="C119" s="51"/>
      <c r="D119" s="518"/>
      <c r="E119" s="273"/>
      <c r="F119" s="518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518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51"/>
      <c r="AQ119" s="51"/>
      <c r="AR119" s="51"/>
      <c r="AS119" s="51"/>
      <c r="AT119" s="51"/>
      <c r="AU119" s="251"/>
      <c r="AV119" s="51"/>
      <c r="AW119" s="251"/>
      <c r="AX119" s="251"/>
      <c r="AY119" s="251"/>
      <c r="AZ119" s="251"/>
      <c r="BA119" s="251"/>
      <c r="BB119" s="2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</row>
    <row r="120" spans="1:82" x14ac:dyDescent="0.2">
      <c r="A120" s="51"/>
      <c r="B120" s="74"/>
      <c r="C120" s="51"/>
      <c r="D120" s="518"/>
      <c r="E120" s="273"/>
      <c r="F120" s="518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518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51"/>
      <c r="AQ120" s="51"/>
      <c r="AR120" s="51"/>
      <c r="AS120" s="51"/>
      <c r="AT120" s="51"/>
      <c r="AU120" s="251"/>
      <c r="AV120" s="51"/>
      <c r="AW120" s="251"/>
      <c r="AX120" s="251"/>
      <c r="AY120" s="251"/>
      <c r="AZ120" s="251"/>
      <c r="BA120" s="251"/>
      <c r="BB120" s="2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</row>
    <row r="121" spans="1:82" x14ac:dyDescent="0.2">
      <c r="A121" s="51"/>
      <c r="B121" s="74"/>
      <c r="C121" s="51"/>
      <c r="D121" s="518"/>
      <c r="E121" s="273"/>
      <c r="F121" s="518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518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51"/>
      <c r="AQ121" s="51"/>
      <c r="AR121" s="51"/>
      <c r="AS121" s="51"/>
      <c r="AT121" s="51"/>
      <c r="AU121" s="251"/>
      <c r="AV121" s="51"/>
      <c r="AW121" s="251"/>
      <c r="AX121" s="251"/>
      <c r="AY121" s="251"/>
      <c r="AZ121" s="251"/>
      <c r="BA121" s="251"/>
      <c r="BB121" s="2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</row>
    <row r="122" spans="1:82" x14ac:dyDescent="0.2">
      <c r="A122" s="51"/>
      <c r="B122" s="74"/>
      <c r="C122" s="51"/>
      <c r="D122" s="518"/>
      <c r="E122" s="273"/>
      <c r="F122" s="518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518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51"/>
      <c r="AQ122" s="51"/>
      <c r="AR122" s="51"/>
      <c r="AS122" s="51"/>
      <c r="AT122" s="51"/>
      <c r="AU122" s="251"/>
      <c r="AV122" s="51"/>
      <c r="AW122" s="251"/>
      <c r="AX122" s="251"/>
      <c r="AY122" s="251"/>
      <c r="AZ122" s="251"/>
      <c r="BA122" s="251"/>
      <c r="BB122" s="2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</row>
    <row r="123" spans="1:82" x14ac:dyDescent="0.2">
      <c r="A123" s="51"/>
      <c r="B123" s="74"/>
      <c r="C123" s="51"/>
      <c r="D123" s="518"/>
      <c r="E123" s="273"/>
      <c r="F123" s="518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518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51"/>
      <c r="AQ123" s="51"/>
      <c r="AR123" s="51"/>
      <c r="AS123" s="51"/>
      <c r="AT123" s="51"/>
      <c r="AU123" s="251"/>
      <c r="AV123" s="51"/>
      <c r="AW123" s="251"/>
      <c r="AX123" s="251"/>
      <c r="AY123" s="251"/>
      <c r="AZ123" s="251"/>
      <c r="BA123" s="251"/>
      <c r="BB123" s="2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</row>
    <row r="124" spans="1:82" x14ac:dyDescent="0.2">
      <c r="A124" s="51"/>
      <c r="B124" s="74"/>
      <c r="C124" s="51"/>
      <c r="D124" s="518"/>
      <c r="E124" s="273"/>
      <c r="F124" s="518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518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  <c r="AO124" s="273"/>
      <c r="AP124" s="51"/>
      <c r="AQ124" s="51"/>
      <c r="AR124" s="51"/>
      <c r="AS124" s="51"/>
      <c r="AT124" s="51"/>
      <c r="AU124" s="251"/>
      <c r="AV124" s="51"/>
      <c r="AW124" s="251"/>
      <c r="AX124" s="251"/>
      <c r="AY124" s="251"/>
      <c r="AZ124" s="251"/>
      <c r="BA124" s="251"/>
      <c r="BB124" s="2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</row>
    <row r="125" spans="1:82" x14ac:dyDescent="0.2">
      <c r="A125" s="51"/>
      <c r="B125" s="74"/>
      <c r="C125" s="51"/>
      <c r="D125" s="518"/>
      <c r="E125" s="273"/>
      <c r="F125" s="518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518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51"/>
      <c r="AQ125" s="51"/>
      <c r="AR125" s="51"/>
      <c r="AS125" s="51"/>
      <c r="AT125" s="51"/>
      <c r="AU125" s="251"/>
      <c r="AV125" s="51"/>
      <c r="AW125" s="251"/>
      <c r="AX125" s="251"/>
      <c r="AY125" s="251"/>
      <c r="AZ125" s="251"/>
      <c r="BA125" s="251"/>
      <c r="BB125" s="2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</row>
    <row r="126" spans="1:82" x14ac:dyDescent="0.2">
      <c r="A126" s="51"/>
      <c r="B126" s="74"/>
      <c r="C126" s="51"/>
      <c r="D126" s="518"/>
      <c r="E126" s="273"/>
      <c r="F126" s="518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518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  <c r="AP126" s="51"/>
      <c r="AQ126" s="51"/>
      <c r="AR126" s="51"/>
      <c r="AS126" s="51"/>
      <c r="AT126" s="51"/>
      <c r="AU126" s="251"/>
      <c r="AV126" s="51"/>
      <c r="AW126" s="251"/>
      <c r="AX126" s="251"/>
      <c r="AY126" s="251"/>
      <c r="AZ126" s="251"/>
      <c r="BA126" s="251"/>
      <c r="BB126" s="2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</row>
    <row r="127" spans="1:82" x14ac:dyDescent="0.2">
      <c r="A127" s="51"/>
      <c r="B127" s="74"/>
      <c r="C127" s="51"/>
      <c r="D127" s="518"/>
      <c r="E127" s="273"/>
      <c r="F127" s="518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518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I127" s="273"/>
      <c r="AJ127" s="273"/>
      <c r="AK127" s="273"/>
      <c r="AL127" s="273"/>
      <c r="AM127" s="273"/>
      <c r="AN127" s="273"/>
      <c r="AO127" s="273"/>
      <c r="AP127" s="51"/>
      <c r="AQ127" s="51"/>
      <c r="AR127" s="51"/>
      <c r="AS127" s="51"/>
      <c r="AT127" s="51"/>
      <c r="AU127" s="251"/>
      <c r="AV127" s="51"/>
      <c r="AW127" s="251"/>
      <c r="AX127" s="251"/>
      <c r="AY127" s="251"/>
      <c r="AZ127" s="251"/>
      <c r="BA127" s="251"/>
      <c r="BB127" s="2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</row>
    <row r="128" spans="1:82" x14ac:dyDescent="0.2">
      <c r="A128" s="51"/>
      <c r="B128" s="74"/>
      <c r="C128" s="51"/>
      <c r="D128" s="518"/>
      <c r="E128" s="273"/>
      <c r="F128" s="518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518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51"/>
      <c r="AQ128" s="51"/>
      <c r="AR128" s="51"/>
      <c r="AS128" s="51"/>
      <c r="AT128" s="51"/>
      <c r="AU128" s="251"/>
      <c r="AV128" s="51"/>
      <c r="AW128" s="251"/>
      <c r="AX128" s="251"/>
      <c r="AY128" s="251"/>
      <c r="AZ128" s="251"/>
      <c r="BA128" s="251"/>
      <c r="BB128" s="2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</row>
    <row r="129" spans="1:82" x14ac:dyDescent="0.2">
      <c r="A129" s="51"/>
      <c r="B129" s="74"/>
      <c r="C129" s="51"/>
      <c r="D129" s="518"/>
      <c r="E129" s="273"/>
      <c r="F129" s="518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518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51"/>
      <c r="AQ129" s="51"/>
      <c r="AR129" s="51"/>
      <c r="AS129" s="51"/>
      <c r="AT129" s="51"/>
      <c r="AU129" s="251"/>
      <c r="AV129" s="51"/>
      <c r="AW129" s="251"/>
      <c r="AX129" s="251"/>
      <c r="AY129" s="251"/>
      <c r="AZ129" s="251"/>
      <c r="BA129" s="251"/>
      <c r="BB129" s="2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</row>
    <row r="130" spans="1:82" x14ac:dyDescent="0.2">
      <c r="A130" s="51"/>
      <c r="B130" s="74"/>
      <c r="C130" s="51"/>
      <c r="D130" s="518"/>
      <c r="E130" s="273"/>
      <c r="F130" s="518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518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  <c r="AP130" s="51"/>
      <c r="AQ130" s="51"/>
      <c r="AR130" s="51"/>
      <c r="AS130" s="51"/>
      <c r="AT130" s="51"/>
      <c r="AU130" s="251"/>
      <c r="AV130" s="51"/>
      <c r="AW130" s="251"/>
      <c r="AX130" s="251"/>
      <c r="AY130" s="251"/>
      <c r="AZ130" s="251"/>
      <c r="BA130" s="251"/>
      <c r="BB130" s="2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</row>
    <row r="131" spans="1:82" x14ac:dyDescent="0.2">
      <c r="A131" s="51"/>
      <c r="B131" s="74"/>
      <c r="C131" s="51"/>
      <c r="D131" s="518"/>
      <c r="E131" s="273"/>
      <c r="F131" s="518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518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51"/>
      <c r="AQ131" s="51"/>
      <c r="AR131" s="51"/>
      <c r="AS131" s="51"/>
      <c r="AT131" s="51"/>
      <c r="AU131" s="251"/>
      <c r="AV131" s="51"/>
      <c r="AW131" s="251"/>
      <c r="AX131" s="251"/>
      <c r="AY131" s="251"/>
      <c r="AZ131" s="251"/>
      <c r="BA131" s="251"/>
      <c r="BB131" s="2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</row>
    <row r="132" spans="1:82" x14ac:dyDescent="0.2">
      <c r="A132" s="51"/>
      <c r="B132" s="74"/>
      <c r="C132" s="51"/>
      <c r="D132" s="518"/>
      <c r="E132" s="273"/>
      <c r="F132" s="518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518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51"/>
      <c r="AQ132" s="51"/>
      <c r="AR132" s="51"/>
      <c r="AS132" s="51"/>
      <c r="AT132" s="51"/>
      <c r="AU132" s="251"/>
      <c r="AV132" s="51"/>
      <c r="AW132" s="251"/>
      <c r="AX132" s="251"/>
      <c r="AY132" s="251"/>
      <c r="AZ132" s="251"/>
      <c r="BA132" s="251"/>
      <c r="BB132" s="2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</row>
    <row r="133" spans="1:82" x14ac:dyDescent="0.2">
      <c r="A133" s="51"/>
      <c r="B133" s="74"/>
      <c r="C133" s="51"/>
      <c r="D133" s="518"/>
      <c r="E133" s="273"/>
      <c r="F133" s="518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518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51"/>
      <c r="AQ133" s="51"/>
      <c r="AR133" s="51"/>
      <c r="AS133" s="51"/>
      <c r="AT133" s="51"/>
      <c r="AU133" s="251"/>
      <c r="AV133" s="51"/>
      <c r="AW133" s="251"/>
      <c r="AX133" s="251"/>
      <c r="AY133" s="251"/>
      <c r="AZ133" s="251"/>
      <c r="BA133" s="251"/>
      <c r="BB133" s="2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</row>
    <row r="134" spans="1:82" x14ac:dyDescent="0.2">
      <c r="A134" s="51"/>
      <c r="B134" s="74"/>
      <c r="C134" s="51"/>
      <c r="D134" s="518"/>
      <c r="E134" s="273"/>
      <c r="F134" s="518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518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51"/>
      <c r="AQ134" s="51"/>
      <c r="AR134" s="51"/>
      <c r="AS134" s="51"/>
      <c r="AT134" s="51"/>
      <c r="AU134" s="251"/>
      <c r="AV134" s="51"/>
      <c r="AW134" s="251"/>
      <c r="AX134" s="251"/>
      <c r="AY134" s="251"/>
      <c r="AZ134" s="251"/>
      <c r="BA134" s="251"/>
      <c r="BB134" s="2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</row>
    <row r="135" spans="1:82" x14ac:dyDescent="0.2">
      <c r="A135" s="51"/>
      <c r="B135" s="74"/>
      <c r="C135" s="51"/>
      <c r="D135" s="518"/>
      <c r="E135" s="273"/>
      <c r="F135" s="518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518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3"/>
      <c r="AM135" s="273"/>
      <c r="AN135" s="273"/>
      <c r="AO135" s="273"/>
      <c r="AP135" s="51"/>
      <c r="AQ135" s="51"/>
      <c r="AR135" s="51"/>
      <c r="AS135" s="51"/>
      <c r="AT135" s="51"/>
      <c r="AU135" s="251"/>
      <c r="AV135" s="51"/>
      <c r="AW135" s="251"/>
      <c r="AX135" s="251"/>
      <c r="AY135" s="251"/>
      <c r="AZ135" s="251"/>
      <c r="BA135" s="251"/>
      <c r="BB135" s="2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</row>
    <row r="136" spans="1:82" x14ac:dyDescent="0.2">
      <c r="A136" s="51"/>
      <c r="B136" s="74"/>
      <c r="C136" s="51"/>
      <c r="D136" s="518"/>
      <c r="E136" s="273"/>
      <c r="F136" s="518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518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51"/>
      <c r="AQ136" s="51"/>
      <c r="AR136" s="51"/>
      <c r="AS136" s="51"/>
      <c r="AT136" s="51"/>
      <c r="AU136" s="251"/>
      <c r="AV136" s="51"/>
      <c r="AW136" s="251"/>
      <c r="AX136" s="251"/>
      <c r="AY136" s="251"/>
      <c r="AZ136" s="251"/>
      <c r="BA136" s="251"/>
      <c r="BB136" s="2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</row>
    <row r="137" spans="1:82" x14ac:dyDescent="0.2">
      <c r="A137" s="51"/>
      <c r="B137" s="74"/>
      <c r="C137" s="51"/>
      <c r="D137" s="518"/>
      <c r="E137" s="273"/>
      <c r="F137" s="518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518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51"/>
      <c r="AQ137" s="51"/>
      <c r="AR137" s="51"/>
      <c r="AS137" s="51"/>
      <c r="AT137" s="51"/>
      <c r="AU137" s="251"/>
      <c r="AV137" s="51"/>
      <c r="AW137" s="251"/>
      <c r="AX137" s="251"/>
      <c r="AY137" s="251"/>
      <c r="AZ137" s="251"/>
      <c r="BA137" s="251"/>
      <c r="BB137" s="2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</row>
    <row r="138" spans="1:82" ht="12.75" customHeight="1" x14ac:dyDescent="0.2">
      <c r="A138" s="51"/>
      <c r="B138" s="74"/>
      <c r="C138" s="51"/>
      <c r="D138" s="518"/>
      <c r="E138" s="273"/>
      <c r="F138" s="518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518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3"/>
      <c r="AO138" s="273"/>
      <c r="AP138" s="51"/>
      <c r="AQ138" s="51"/>
      <c r="AR138" s="51"/>
      <c r="AS138" s="51"/>
      <c r="AT138" s="51"/>
      <c r="AU138" s="251"/>
      <c r="AV138" s="51"/>
      <c r="AW138" s="251"/>
      <c r="AX138" s="251"/>
      <c r="AY138" s="251"/>
      <c r="AZ138" s="251"/>
      <c r="BA138" s="251"/>
      <c r="BB138" s="2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</row>
    <row r="139" spans="1:82" x14ac:dyDescent="0.2">
      <c r="A139" s="51"/>
      <c r="B139" s="74"/>
      <c r="C139" s="51"/>
      <c r="D139" s="518"/>
      <c r="E139" s="273"/>
      <c r="F139" s="518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518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51"/>
      <c r="AQ139" s="51"/>
      <c r="AR139" s="51"/>
      <c r="AS139" s="51"/>
      <c r="AT139" s="51"/>
      <c r="AU139" s="251"/>
      <c r="AV139" s="51"/>
      <c r="AW139" s="251"/>
      <c r="AX139" s="251"/>
      <c r="AY139" s="251"/>
      <c r="AZ139" s="251"/>
      <c r="BA139" s="251"/>
      <c r="BB139" s="2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</row>
    <row r="140" spans="1:82" x14ac:dyDescent="0.2">
      <c r="A140" s="51"/>
      <c r="B140" s="74"/>
      <c r="C140" s="51"/>
      <c r="D140" s="518"/>
      <c r="E140" s="273"/>
      <c r="F140" s="518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518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51"/>
      <c r="AQ140" s="51"/>
      <c r="AR140" s="51"/>
      <c r="AS140" s="51"/>
      <c r="AT140" s="51"/>
      <c r="AU140" s="251"/>
      <c r="AV140" s="51"/>
      <c r="AW140" s="251"/>
      <c r="AX140" s="251"/>
      <c r="AY140" s="251"/>
      <c r="AZ140" s="251"/>
      <c r="BA140" s="251"/>
      <c r="BB140" s="2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</row>
    <row r="141" spans="1:82" x14ac:dyDescent="0.2">
      <c r="A141" s="51"/>
      <c r="B141" s="74"/>
      <c r="C141" s="51"/>
      <c r="D141" s="518"/>
      <c r="E141" s="273"/>
      <c r="F141" s="518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518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51"/>
      <c r="AQ141" s="51"/>
      <c r="AR141" s="51"/>
      <c r="AS141" s="51"/>
      <c r="AT141" s="51"/>
      <c r="AU141" s="251"/>
      <c r="AV141" s="51"/>
      <c r="AW141" s="251"/>
      <c r="AX141" s="251"/>
      <c r="AY141" s="251"/>
      <c r="AZ141" s="251"/>
      <c r="BA141" s="251"/>
      <c r="BB141" s="2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</row>
    <row r="142" spans="1:82" ht="12.75" customHeight="1" x14ac:dyDescent="0.2">
      <c r="A142" s="51"/>
      <c r="B142" s="74"/>
      <c r="C142" s="51"/>
      <c r="D142" s="518"/>
      <c r="E142" s="273"/>
      <c r="F142" s="518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518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51"/>
      <c r="AQ142" s="51"/>
      <c r="AR142" s="51"/>
      <c r="AS142" s="51"/>
      <c r="AT142" s="51"/>
      <c r="AU142" s="251"/>
      <c r="AV142" s="51"/>
      <c r="AW142" s="251"/>
      <c r="AX142" s="251"/>
      <c r="AY142" s="251"/>
      <c r="AZ142" s="251"/>
      <c r="BA142" s="251"/>
      <c r="BB142" s="2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</row>
    <row r="143" spans="1:82" x14ac:dyDescent="0.2">
      <c r="A143" s="51"/>
      <c r="B143" s="74"/>
      <c r="C143" s="51"/>
      <c r="D143" s="518"/>
      <c r="E143" s="273"/>
      <c r="F143" s="518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518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  <c r="AJ143" s="273"/>
      <c r="AK143" s="273"/>
      <c r="AL143" s="273"/>
      <c r="AM143" s="273"/>
      <c r="AN143" s="273"/>
      <c r="AO143" s="273"/>
      <c r="AP143" s="51"/>
      <c r="AQ143" s="51"/>
      <c r="AR143" s="51"/>
      <c r="AS143" s="51"/>
      <c r="AT143" s="51"/>
      <c r="AU143" s="251"/>
      <c r="AV143" s="51"/>
      <c r="AW143" s="251"/>
      <c r="AX143" s="251"/>
      <c r="AY143" s="251"/>
      <c r="AZ143" s="251"/>
      <c r="BA143" s="251"/>
      <c r="BB143" s="2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</row>
    <row r="144" spans="1:82" x14ac:dyDescent="0.2">
      <c r="A144" s="51"/>
      <c r="B144" s="74"/>
      <c r="C144" s="51"/>
      <c r="D144" s="518"/>
      <c r="E144" s="273"/>
      <c r="F144" s="518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518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51"/>
      <c r="AQ144" s="51"/>
      <c r="AR144" s="51"/>
      <c r="AS144" s="51"/>
      <c r="AT144" s="51"/>
      <c r="AU144" s="251"/>
      <c r="AV144" s="51"/>
      <c r="AW144" s="251"/>
      <c r="AX144" s="251"/>
      <c r="AY144" s="251"/>
      <c r="AZ144" s="251"/>
      <c r="BA144" s="251"/>
      <c r="BB144" s="2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</row>
    <row r="145" spans="1:82" x14ac:dyDescent="0.2">
      <c r="A145" s="51"/>
      <c r="B145" s="74"/>
      <c r="C145" s="51"/>
      <c r="D145" s="518"/>
      <c r="E145" s="273"/>
      <c r="F145" s="518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518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  <c r="AJ145" s="273"/>
      <c r="AK145" s="273"/>
      <c r="AL145" s="273"/>
      <c r="AM145" s="273"/>
      <c r="AN145" s="273"/>
      <c r="AO145" s="273"/>
      <c r="AP145" s="51"/>
      <c r="AQ145" s="51"/>
      <c r="AR145" s="51"/>
      <c r="AS145" s="51"/>
      <c r="AT145" s="51"/>
      <c r="AU145" s="251"/>
      <c r="AV145" s="51"/>
      <c r="AW145" s="251"/>
      <c r="AX145" s="251"/>
      <c r="AY145" s="251"/>
      <c r="AZ145" s="251"/>
      <c r="BA145" s="251"/>
      <c r="BB145" s="2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</row>
    <row r="146" spans="1:82" x14ac:dyDescent="0.2">
      <c r="A146" s="51"/>
      <c r="B146" s="74"/>
      <c r="C146" s="51"/>
      <c r="D146" s="518"/>
      <c r="E146" s="273"/>
      <c r="F146" s="518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518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51"/>
      <c r="AQ146" s="51"/>
      <c r="AR146" s="51"/>
      <c r="AS146" s="51"/>
      <c r="AT146" s="51"/>
      <c r="AU146" s="251"/>
      <c r="AV146" s="51"/>
      <c r="AW146" s="251"/>
      <c r="AX146" s="251"/>
      <c r="AY146" s="251"/>
      <c r="AZ146" s="251"/>
      <c r="BA146" s="251"/>
      <c r="BB146" s="2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</row>
    <row r="147" spans="1:82" x14ac:dyDescent="0.2">
      <c r="A147" s="51"/>
      <c r="B147" s="74"/>
      <c r="C147" s="51"/>
      <c r="D147" s="518"/>
      <c r="E147" s="273"/>
      <c r="F147" s="518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518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51"/>
      <c r="AQ147" s="51"/>
      <c r="AR147" s="51"/>
      <c r="AS147" s="51"/>
      <c r="AT147" s="51"/>
      <c r="AU147" s="251"/>
      <c r="AV147" s="51"/>
      <c r="AW147" s="251"/>
      <c r="AX147" s="251"/>
      <c r="AY147" s="251"/>
      <c r="AZ147" s="251"/>
      <c r="BA147" s="251"/>
      <c r="BB147" s="2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</row>
    <row r="148" spans="1:82" x14ac:dyDescent="0.2">
      <c r="A148" s="51"/>
      <c r="B148" s="74"/>
      <c r="C148" s="51"/>
      <c r="D148" s="518"/>
      <c r="E148" s="273"/>
      <c r="F148" s="518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518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51"/>
      <c r="AQ148" s="51"/>
      <c r="AR148" s="51"/>
      <c r="AS148" s="51"/>
      <c r="AT148" s="51"/>
      <c r="AU148" s="251"/>
      <c r="AV148" s="51"/>
      <c r="AW148" s="251"/>
      <c r="AX148" s="251"/>
      <c r="AY148" s="251"/>
      <c r="AZ148" s="251"/>
      <c r="BA148" s="251"/>
      <c r="BB148" s="2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</row>
    <row r="149" spans="1:82" x14ac:dyDescent="0.2">
      <c r="A149" s="51"/>
      <c r="B149" s="74"/>
      <c r="C149" s="51"/>
      <c r="D149" s="518"/>
      <c r="E149" s="273"/>
      <c r="F149" s="518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518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3"/>
      <c r="AP149" s="51"/>
      <c r="AQ149" s="51"/>
      <c r="AR149" s="51"/>
      <c r="AS149" s="51"/>
      <c r="AT149" s="51"/>
      <c r="AU149" s="251"/>
      <c r="AV149" s="51"/>
      <c r="AW149" s="251"/>
      <c r="AX149" s="251"/>
      <c r="AY149" s="251"/>
      <c r="AZ149" s="251"/>
      <c r="BA149" s="251"/>
      <c r="BB149" s="2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</row>
    <row r="150" spans="1:82" x14ac:dyDescent="0.2">
      <c r="A150" s="51"/>
      <c r="B150" s="74"/>
      <c r="C150" s="51"/>
      <c r="D150" s="518"/>
      <c r="E150" s="273"/>
      <c r="F150" s="518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518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51"/>
      <c r="AQ150" s="51"/>
      <c r="AR150" s="51"/>
      <c r="AS150" s="51"/>
      <c r="AT150" s="51"/>
      <c r="AU150" s="251"/>
      <c r="AV150" s="51"/>
      <c r="AW150" s="251"/>
      <c r="AX150" s="251"/>
      <c r="AY150" s="251"/>
      <c r="AZ150" s="251"/>
      <c r="BA150" s="251"/>
      <c r="BB150" s="2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</row>
    <row r="151" spans="1:82" x14ac:dyDescent="0.2">
      <c r="A151" s="51"/>
      <c r="B151" s="74"/>
      <c r="C151" s="51"/>
      <c r="D151" s="518"/>
      <c r="E151" s="273"/>
      <c r="F151" s="518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518"/>
      <c r="U151" s="273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  <c r="AJ151" s="273"/>
      <c r="AK151" s="273"/>
      <c r="AL151" s="273"/>
      <c r="AM151" s="273"/>
      <c r="AN151" s="273"/>
      <c r="AO151" s="273"/>
      <c r="AP151" s="51"/>
      <c r="AQ151" s="51"/>
      <c r="AR151" s="51"/>
      <c r="AS151" s="51"/>
      <c r="AT151" s="51"/>
      <c r="AU151" s="251"/>
      <c r="AV151" s="51"/>
      <c r="AW151" s="251"/>
      <c r="AX151" s="251"/>
      <c r="AY151" s="251"/>
      <c r="AZ151" s="251"/>
      <c r="BA151" s="251"/>
      <c r="BB151" s="2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</row>
    <row r="152" spans="1:82" x14ac:dyDescent="0.2">
      <c r="A152" s="51"/>
      <c r="B152" s="74"/>
      <c r="C152" s="51"/>
      <c r="D152" s="518"/>
      <c r="E152" s="273"/>
      <c r="F152" s="518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518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  <c r="AJ152" s="273"/>
      <c r="AK152" s="273"/>
      <c r="AL152" s="273"/>
      <c r="AM152" s="273"/>
      <c r="AN152" s="273"/>
      <c r="AO152" s="273"/>
      <c r="AP152" s="51"/>
      <c r="AQ152" s="51"/>
      <c r="AR152" s="51"/>
      <c r="AS152" s="51"/>
      <c r="AT152" s="51"/>
      <c r="AU152" s="251"/>
      <c r="AV152" s="51"/>
      <c r="AW152" s="251"/>
      <c r="AX152" s="251"/>
      <c r="AY152" s="251"/>
      <c r="AZ152" s="251"/>
      <c r="BA152" s="251"/>
      <c r="BB152" s="2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</row>
    <row r="153" spans="1:82" x14ac:dyDescent="0.2">
      <c r="A153" s="51"/>
      <c r="B153" s="74"/>
      <c r="C153" s="51"/>
      <c r="D153" s="518"/>
      <c r="E153" s="273"/>
      <c r="F153" s="518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518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  <c r="AJ153" s="273"/>
      <c r="AK153" s="273"/>
      <c r="AL153" s="273"/>
      <c r="AM153" s="273"/>
      <c r="AN153" s="273"/>
      <c r="AO153" s="273"/>
      <c r="AP153" s="51"/>
      <c r="AQ153" s="51"/>
      <c r="AR153" s="51"/>
      <c r="AS153" s="51"/>
      <c r="AT153" s="51"/>
      <c r="AU153" s="251"/>
      <c r="AV153" s="51"/>
      <c r="AW153" s="251"/>
      <c r="AX153" s="251"/>
      <c r="AY153" s="251"/>
      <c r="AZ153" s="251"/>
      <c r="BA153" s="251"/>
      <c r="BB153" s="2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</row>
    <row r="154" spans="1:82" x14ac:dyDescent="0.2">
      <c r="A154" s="51"/>
      <c r="B154" s="74"/>
      <c r="C154" s="51"/>
      <c r="D154" s="518"/>
      <c r="E154" s="273"/>
      <c r="F154" s="518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273"/>
      <c r="S154" s="273"/>
      <c r="T154" s="518"/>
      <c r="U154" s="273"/>
      <c r="V154" s="273"/>
      <c r="W154" s="273"/>
      <c r="X154" s="273"/>
      <c r="Y154" s="273"/>
      <c r="Z154" s="273"/>
      <c r="AA154" s="273"/>
      <c r="AB154" s="273"/>
      <c r="AC154" s="273"/>
      <c r="AD154" s="273"/>
      <c r="AE154" s="273"/>
      <c r="AF154" s="273"/>
      <c r="AG154" s="273"/>
      <c r="AH154" s="273"/>
      <c r="AI154" s="273"/>
      <c r="AJ154" s="273"/>
      <c r="AK154" s="273"/>
      <c r="AL154" s="273"/>
      <c r="AM154" s="273"/>
      <c r="AN154" s="273"/>
      <c r="AO154" s="273"/>
      <c r="AP154" s="51"/>
      <c r="AQ154" s="51"/>
      <c r="AR154" s="51"/>
      <c r="AS154" s="51"/>
      <c r="AT154" s="51"/>
      <c r="AU154" s="251"/>
      <c r="AV154" s="51"/>
      <c r="AW154" s="251"/>
      <c r="AX154" s="251"/>
      <c r="AY154" s="251"/>
      <c r="AZ154" s="251"/>
      <c r="BA154" s="251"/>
      <c r="BB154" s="2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</row>
    <row r="155" spans="1:82" x14ac:dyDescent="0.2">
      <c r="A155" s="51"/>
      <c r="B155" s="74"/>
      <c r="C155" s="51"/>
      <c r="D155" s="518"/>
      <c r="E155" s="273"/>
      <c r="F155" s="518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518"/>
      <c r="U155" s="273"/>
      <c r="V155" s="273"/>
      <c r="W155" s="273"/>
      <c r="X155" s="273"/>
      <c r="Y155" s="273"/>
      <c r="Z155" s="273"/>
      <c r="AA155" s="273"/>
      <c r="AB155" s="273"/>
      <c r="AC155" s="273"/>
      <c r="AD155" s="273"/>
      <c r="AE155" s="273"/>
      <c r="AF155" s="273"/>
      <c r="AG155" s="273"/>
      <c r="AH155" s="273"/>
      <c r="AI155" s="273"/>
      <c r="AJ155" s="273"/>
      <c r="AK155" s="273"/>
      <c r="AL155" s="273"/>
      <c r="AM155" s="273"/>
      <c r="AN155" s="273"/>
      <c r="AO155" s="273"/>
      <c r="AP155" s="51"/>
      <c r="AQ155" s="51"/>
      <c r="AR155" s="51"/>
      <c r="AS155" s="51"/>
      <c r="AT155" s="51"/>
      <c r="AU155" s="251"/>
      <c r="AV155" s="51"/>
      <c r="AW155" s="251"/>
      <c r="AX155" s="251"/>
      <c r="AY155" s="251"/>
      <c r="AZ155" s="251"/>
      <c r="BA155" s="251"/>
      <c r="BB155" s="2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</row>
    <row r="156" spans="1:82" x14ac:dyDescent="0.2">
      <c r="A156" s="51"/>
      <c r="B156" s="74"/>
      <c r="C156" s="51"/>
      <c r="D156" s="518"/>
      <c r="E156" s="273"/>
      <c r="F156" s="518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518"/>
      <c r="U156" s="273"/>
      <c r="V156" s="273"/>
      <c r="W156" s="273"/>
      <c r="X156" s="273"/>
      <c r="Y156" s="273"/>
      <c r="Z156" s="273"/>
      <c r="AA156" s="273"/>
      <c r="AB156" s="273"/>
      <c r="AC156" s="273"/>
      <c r="AD156" s="273"/>
      <c r="AE156" s="273"/>
      <c r="AF156" s="273"/>
      <c r="AG156" s="273"/>
      <c r="AH156" s="273"/>
      <c r="AI156" s="273"/>
      <c r="AJ156" s="273"/>
      <c r="AK156" s="273"/>
      <c r="AL156" s="273"/>
      <c r="AM156" s="273"/>
      <c r="AN156" s="273"/>
      <c r="AO156" s="273"/>
      <c r="AP156" s="51"/>
      <c r="AQ156" s="51"/>
      <c r="AR156" s="51"/>
      <c r="AS156" s="51"/>
      <c r="AT156" s="51"/>
      <c r="AU156" s="251"/>
      <c r="AV156" s="51"/>
      <c r="AW156" s="251"/>
      <c r="AX156" s="251"/>
      <c r="AY156" s="251"/>
      <c r="AZ156" s="251"/>
      <c r="BA156" s="251"/>
      <c r="BB156" s="2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</row>
    <row r="157" spans="1:82" x14ac:dyDescent="0.2">
      <c r="A157" s="51"/>
      <c r="B157" s="74"/>
      <c r="C157" s="51"/>
      <c r="D157" s="518"/>
      <c r="E157" s="273"/>
      <c r="F157" s="518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518"/>
      <c r="U157" s="273"/>
      <c r="V157" s="273"/>
      <c r="W157" s="273"/>
      <c r="X157" s="273"/>
      <c r="Y157" s="273"/>
      <c r="Z157" s="273"/>
      <c r="AA157" s="273"/>
      <c r="AB157" s="273"/>
      <c r="AC157" s="273"/>
      <c r="AD157" s="273"/>
      <c r="AE157" s="273"/>
      <c r="AF157" s="273"/>
      <c r="AG157" s="273"/>
      <c r="AH157" s="273"/>
      <c r="AI157" s="273"/>
      <c r="AJ157" s="273"/>
      <c r="AK157" s="273"/>
      <c r="AL157" s="273"/>
      <c r="AM157" s="273"/>
      <c r="AN157" s="273"/>
      <c r="AO157" s="273"/>
      <c r="AP157" s="51"/>
      <c r="AQ157" s="51"/>
      <c r="AR157" s="51"/>
      <c r="AS157" s="51"/>
      <c r="AT157" s="51"/>
      <c r="AU157" s="251"/>
      <c r="AV157" s="51"/>
      <c r="AW157" s="251"/>
      <c r="AX157" s="251"/>
      <c r="AY157" s="251"/>
      <c r="AZ157" s="251"/>
      <c r="BA157" s="251"/>
      <c r="BB157" s="2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</row>
    <row r="158" spans="1:82" x14ac:dyDescent="0.2">
      <c r="A158" s="51"/>
      <c r="B158" s="74"/>
      <c r="C158" s="51"/>
      <c r="D158" s="518"/>
      <c r="E158" s="273"/>
      <c r="F158" s="518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518"/>
      <c r="U158" s="273"/>
      <c r="V158" s="273"/>
      <c r="W158" s="273"/>
      <c r="X158" s="273"/>
      <c r="Y158" s="273"/>
      <c r="Z158" s="273"/>
      <c r="AA158" s="273"/>
      <c r="AB158" s="273"/>
      <c r="AC158" s="273"/>
      <c r="AD158" s="273"/>
      <c r="AE158" s="273"/>
      <c r="AF158" s="273"/>
      <c r="AG158" s="273"/>
      <c r="AH158" s="273"/>
      <c r="AI158" s="273"/>
      <c r="AJ158" s="273"/>
      <c r="AK158" s="273"/>
      <c r="AL158" s="273"/>
      <c r="AM158" s="273"/>
      <c r="AN158" s="273"/>
      <c r="AO158" s="273"/>
      <c r="AP158" s="51"/>
      <c r="AQ158" s="51"/>
      <c r="AR158" s="51"/>
      <c r="AS158" s="51"/>
      <c r="AT158" s="51"/>
      <c r="AU158" s="251"/>
      <c r="AV158" s="51"/>
      <c r="AW158" s="251"/>
      <c r="AX158" s="251"/>
      <c r="AY158" s="251"/>
      <c r="AZ158" s="251"/>
      <c r="BA158" s="251"/>
      <c r="BB158" s="2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</row>
    <row r="159" spans="1:82" x14ac:dyDescent="0.2">
      <c r="A159" s="51"/>
      <c r="B159" s="74"/>
      <c r="C159" s="51"/>
      <c r="D159" s="518"/>
      <c r="E159" s="273"/>
      <c r="F159" s="518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273"/>
      <c r="T159" s="518"/>
      <c r="U159" s="273"/>
      <c r="V159" s="273"/>
      <c r="W159" s="273"/>
      <c r="X159" s="273"/>
      <c r="Y159" s="273"/>
      <c r="Z159" s="273"/>
      <c r="AA159" s="273"/>
      <c r="AB159" s="273"/>
      <c r="AC159" s="273"/>
      <c r="AD159" s="273"/>
      <c r="AE159" s="273"/>
      <c r="AF159" s="273"/>
      <c r="AG159" s="273"/>
      <c r="AH159" s="273"/>
      <c r="AI159" s="273"/>
      <c r="AJ159" s="273"/>
      <c r="AK159" s="273"/>
      <c r="AL159" s="273"/>
      <c r="AM159" s="273"/>
      <c r="AN159" s="273"/>
      <c r="AO159" s="273"/>
      <c r="AP159" s="51"/>
      <c r="AQ159" s="51"/>
      <c r="AR159" s="51"/>
      <c r="AS159" s="51"/>
      <c r="AT159" s="51"/>
      <c r="AU159" s="251"/>
      <c r="AV159" s="51"/>
      <c r="AW159" s="251"/>
      <c r="AX159" s="251"/>
      <c r="AY159" s="251"/>
      <c r="AZ159" s="251"/>
      <c r="BA159" s="251"/>
      <c r="BB159" s="2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</row>
    <row r="160" spans="1:82" x14ac:dyDescent="0.2">
      <c r="A160" s="51"/>
      <c r="B160" s="74"/>
      <c r="C160" s="51"/>
      <c r="D160" s="518"/>
      <c r="E160" s="273"/>
      <c r="F160" s="518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518"/>
      <c r="U160" s="273"/>
      <c r="V160" s="273"/>
      <c r="W160" s="273"/>
      <c r="X160" s="273"/>
      <c r="Y160" s="273"/>
      <c r="Z160" s="273"/>
      <c r="AA160" s="273"/>
      <c r="AB160" s="273"/>
      <c r="AC160" s="273"/>
      <c r="AD160" s="273"/>
      <c r="AE160" s="273"/>
      <c r="AF160" s="273"/>
      <c r="AG160" s="273"/>
      <c r="AH160" s="273"/>
      <c r="AI160" s="273"/>
      <c r="AJ160" s="273"/>
      <c r="AK160" s="273"/>
      <c r="AL160" s="273"/>
      <c r="AM160" s="273"/>
      <c r="AN160" s="273"/>
      <c r="AO160" s="273"/>
      <c r="AP160" s="51"/>
      <c r="AQ160" s="51"/>
      <c r="AR160" s="51"/>
      <c r="AS160" s="51"/>
      <c r="AT160" s="51"/>
      <c r="AU160" s="251"/>
      <c r="AV160" s="51"/>
      <c r="AW160" s="251"/>
      <c r="AX160" s="251"/>
      <c r="AY160" s="251"/>
      <c r="AZ160" s="251"/>
      <c r="BA160" s="251"/>
      <c r="BB160" s="2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</row>
    <row r="161" spans="1:82" x14ac:dyDescent="0.2">
      <c r="A161" s="51"/>
      <c r="B161" s="74"/>
      <c r="C161" s="51"/>
      <c r="D161" s="518"/>
      <c r="E161" s="273"/>
      <c r="F161" s="518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273"/>
      <c r="T161" s="518"/>
      <c r="U161" s="273"/>
      <c r="V161" s="273"/>
      <c r="W161" s="273"/>
      <c r="X161" s="273"/>
      <c r="Y161" s="273"/>
      <c r="Z161" s="273"/>
      <c r="AA161" s="273"/>
      <c r="AB161" s="273"/>
      <c r="AC161" s="273"/>
      <c r="AD161" s="273"/>
      <c r="AE161" s="273"/>
      <c r="AF161" s="273"/>
      <c r="AG161" s="273"/>
      <c r="AH161" s="273"/>
      <c r="AI161" s="273"/>
      <c r="AJ161" s="273"/>
      <c r="AK161" s="273"/>
      <c r="AL161" s="273"/>
      <c r="AM161" s="273"/>
      <c r="AN161" s="273"/>
      <c r="AO161" s="273"/>
      <c r="AP161" s="51"/>
      <c r="AQ161" s="51"/>
      <c r="AR161" s="51"/>
      <c r="AS161" s="51"/>
      <c r="AT161" s="51"/>
      <c r="AU161" s="251"/>
      <c r="AV161" s="51"/>
      <c r="AW161" s="251"/>
      <c r="AX161" s="251"/>
      <c r="AY161" s="251"/>
      <c r="AZ161" s="251"/>
      <c r="BA161" s="251"/>
      <c r="BB161" s="2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</row>
    <row r="162" spans="1:82" x14ac:dyDescent="0.2">
      <c r="A162" s="51"/>
      <c r="B162" s="74"/>
      <c r="C162" s="51"/>
      <c r="D162" s="518"/>
      <c r="E162" s="273"/>
      <c r="F162" s="518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518"/>
      <c r="U162" s="273"/>
      <c r="V162" s="273"/>
      <c r="W162" s="273"/>
      <c r="X162" s="273"/>
      <c r="Y162" s="273"/>
      <c r="Z162" s="273"/>
      <c r="AA162" s="273"/>
      <c r="AB162" s="273"/>
      <c r="AC162" s="273"/>
      <c r="AD162" s="273"/>
      <c r="AE162" s="273"/>
      <c r="AF162" s="273"/>
      <c r="AG162" s="273"/>
      <c r="AH162" s="273"/>
      <c r="AI162" s="273"/>
      <c r="AJ162" s="273"/>
      <c r="AK162" s="273"/>
      <c r="AL162" s="273"/>
      <c r="AM162" s="273"/>
      <c r="AN162" s="273"/>
      <c r="AO162" s="273"/>
      <c r="AP162" s="51"/>
      <c r="AQ162" s="51"/>
      <c r="AR162" s="51"/>
      <c r="AS162" s="51"/>
      <c r="AT162" s="51"/>
      <c r="AU162" s="251"/>
      <c r="AV162" s="51"/>
      <c r="AW162" s="251"/>
      <c r="AX162" s="251"/>
      <c r="AY162" s="251"/>
      <c r="AZ162" s="251"/>
      <c r="BA162" s="251"/>
      <c r="BB162" s="2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</row>
    <row r="163" spans="1:82" x14ac:dyDescent="0.2">
      <c r="A163" s="51"/>
      <c r="B163" s="74"/>
      <c r="C163" s="51"/>
      <c r="D163" s="518"/>
      <c r="E163" s="273"/>
      <c r="F163" s="518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518"/>
      <c r="U163" s="273"/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3"/>
      <c r="AL163" s="273"/>
      <c r="AM163" s="273"/>
      <c r="AN163" s="273"/>
      <c r="AO163" s="273"/>
      <c r="AP163" s="51"/>
      <c r="AQ163" s="51"/>
      <c r="AR163" s="51"/>
      <c r="AS163" s="51"/>
      <c r="AT163" s="51"/>
      <c r="AU163" s="251"/>
      <c r="AV163" s="51"/>
      <c r="AW163" s="251"/>
      <c r="AX163" s="251"/>
      <c r="AY163" s="251"/>
      <c r="AZ163" s="251"/>
      <c r="BA163" s="251"/>
      <c r="BB163" s="2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</row>
    <row r="164" spans="1:82" x14ac:dyDescent="0.2">
      <c r="A164" s="51"/>
      <c r="B164" s="74"/>
      <c r="C164" s="51"/>
      <c r="D164" s="518"/>
      <c r="E164" s="273"/>
      <c r="F164" s="518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518"/>
      <c r="U164" s="273"/>
      <c r="V164" s="273"/>
      <c r="W164" s="273"/>
      <c r="X164" s="273"/>
      <c r="Y164" s="273"/>
      <c r="Z164" s="273"/>
      <c r="AA164" s="273"/>
      <c r="AB164" s="273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  <c r="AP164" s="51"/>
      <c r="AQ164" s="51"/>
      <c r="AR164" s="51"/>
      <c r="AS164" s="51"/>
      <c r="AT164" s="51"/>
      <c r="AU164" s="251"/>
      <c r="AV164" s="51"/>
      <c r="AW164" s="251"/>
      <c r="AX164" s="251"/>
      <c r="AY164" s="251"/>
      <c r="AZ164" s="251"/>
      <c r="BA164" s="251"/>
      <c r="BB164" s="2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</row>
    <row r="165" spans="1:82" x14ac:dyDescent="0.2">
      <c r="A165" s="51"/>
      <c r="B165" s="74"/>
      <c r="C165" s="51"/>
      <c r="D165" s="518"/>
      <c r="E165" s="273"/>
      <c r="F165" s="518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518"/>
      <c r="U165" s="273"/>
      <c r="V165" s="273"/>
      <c r="W165" s="273"/>
      <c r="X165" s="273"/>
      <c r="Y165" s="273"/>
      <c r="Z165" s="273"/>
      <c r="AA165" s="273"/>
      <c r="AB165" s="273"/>
      <c r="AC165" s="273"/>
      <c r="AD165" s="273"/>
      <c r="AE165" s="273"/>
      <c r="AF165" s="273"/>
      <c r="AG165" s="273"/>
      <c r="AH165" s="273"/>
      <c r="AI165" s="273"/>
      <c r="AJ165" s="273"/>
      <c r="AK165" s="273"/>
      <c r="AL165" s="273"/>
      <c r="AM165" s="273"/>
      <c r="AN165" s="273"/>
      <c r="AO165" s="273"/>
      <c r="AP165" s="51"/>
      <c r="AQ165" s="51"/>
      <c r="AR165" s="51"/>
      <c r="AS165" s="51"/>
      <c r="AT165" s="51"/>
      <c r="AU165" s="251"/>
      <c r="AV165" s="51"/>
      <c r="AW165" s="251"/>
      <c r="AX165" s="251"/>
      <c r="AY165" s="251"/>
      <c r="AZ165" s="251"/>
      <c r="BA165" s="251"/>
      <c r="BB165" s="2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</row>
    <row r="166" spans="1:82" x14ac:dyDescent="0.2">
      <c r="A166" s="51"/>
      <c r="B166" s="74"/>
      <c r="C166" s="51"/>
      <c r="D166" s="518"/>
      <c r="E166" s="273"/>
      <c r="F166" s="518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518"/>
      <c r="U166" s="273"/>
      <c r="V166" s="273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273"/>
      <c r="AG166" s="273"/>
      <c r="AH166" s="273"/>
      <c r="AI166" s="273"/>
      <c r="AJ166" s="273"/>
      <c r="AK166" s="273"/>
      <c r="AL166" s="273"/>
      <c r="AM166" s="273"/>
      <c r="AN166" s="273"/>
      <c r="AO166" s="273"/>
      <c r="AP166" s="51"/>
      <c r="AQ166" s="51"/>
      <c r="AR166" s="51"/>
      <c r="AS166" s="51"/>
      <c r="AT166" s="51"/>
      <c r="AU166" s="251"/>
      <c r="AV166" s="51"/>
      <c r="AW166" s="251"/>
      <c r="AX166" s="251"/>
      <c r="AY166" s="251"/>
      <c r="AZ166" s="251"/>
      <c r="BA166" s="251"/>
      <c r="BB166" s="2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</row>
    <row r="167" spans="1:82" x14ac:dyDescent="0.2">
      <c r="A167" s="51"/>
      <c r="B167" s="74"/>
      <c r="C167" s="51"/>
      <c r="D167" s="518"/>
      <c r="E167" s="273"/>
      <c r="F167" s="518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518"/>
      <c r="U167" s="273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273"/>
      <c r="AG167" s="273"/>
      <c r="AH167" s="273"/>
      <c r="AI167" s="273"/>
      <c r="AJ167" s="273"/>
      <c r="AK167" s="273"/>
      <c r="AL167" s="273"/>
      <c r="AM167" s="273"/>
      <c r="AN167" s="273"/>
      <c r="AO167" s="273"/>
      <c r="AP167" s="51"/>
      <c r="AQ167" s="51"/>
      <c r="AR167" s="51"/>
      <c r="AS167" s="51"/>
      <c r="AT167" s="51"/>
      <c r="AU167" s="251"/>
      <c r="AV167" s="51"/>
      <c r="AW167" s="251"/>
      <c r="AX167" s="251"/>
      <c r="AY167" s="251"/>
      <c r="AZ167" s="251"/>
      <c r="BA167" s="251"/>
      <c r="BB167" s="2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</row>
    <row r="168" spans="1:82" x14ac:dyDescent="0.2">
      <c r="A168" s="51"/>
      <c r="B168" s="74"/>
      <c r="C168" s="51"/>
      <c r="D168" s="518"/>
      <c r="E168" s="273"/>
      <c r="F168" s="518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518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273"/>
      <c r="AF168" s="273"/>
      <c r="AG168" s="273"/>
      <c r="AH168" s="273"/>
      <c r="AI168" s="273"/>
      <c r="AJ168" s="273"/>
      <c r="AK168" s="273"/>
      <c r="AL168" s="273"/>
      <c r="AM168" s="273"/>
      <c r="AN168" s="273"/>
      <c r="AO168" s="273"/>
      <c r="AP168" s="51"/>
      <c r="AQ168" s="51"/>
      <c r="AR168" s="51"/>
      <c r="AS168" s="51"/>
      <c r="AT168" s="51"/>
      <c r="AU168" s="251"/>
      <c r="AV168" s="51"/>
      <c r="AW168" s="251"/>
      <c r="AX168" s="251"/>
      <c r="AY168" s="251"/>
      <c r="AZ168" s="251"/>
      <c r="BA168" s="251"/>
      <c r="BB168" s="2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</row>
    <row r="169" spans="1:82" x14ac:dyDescent="0.2">
      <c r="A169" s="51"/>
      <c r="B169" s="74"/>
      <c r="C169" s="51"/>
      <c r="D169" s="518"/>
      <c r="E169" s="273"/>
      <c r="F169" s="518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518"/>
      <c r="U169" s="273"/>
      <c r="V169" s="273"/>
      <c r="W169" s="273"/>
      <c r="X169" s="273"/>
      <c r="Y169" s="273"/>
      <c r="Z169" s="273"/>
      <c r="AA169" s="273"/>
      <c r="AB169" s="273"/>
      <c r="AC169" s="273"/>
      <c r="AD169" s="273"/>
      <c r="AE169" s="273"/>
      <c r="AF169" s="273"/>
      <c r="AG169" s="273"/>
      <c r="AH169" s="273"/>
      <c r="AI169" s="273"/>
      <c r="AJ169" s="273"/>
      <c r="AK169" s="273"/>
      <c r="AL169" s="273"/>
      <c r="AM169" s="273"/>
      <c r="AN169" s="273"/>
      <c r="AO169" s="273"/>
      <c r="AP169" s="51"/>
      <c r="AQ169" s="51"/>
      <c r="AR169" s="51"/>
      <c r="AS169" s="51"/>
      <c r="AT169" s="51"/>
      <c r="AU169" s="251"/>
      <c r="AV169" s="51"/>
      <c r="AW169" s="251"/>
      <c r="AX169" s="251"/>
      <c r="AY169" s="251"/>
      <c r="AZ169" s="251"/>
      <c r="BA169" s="251"/>
      <c r="BB169" s="2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</row>
    <row r="170" spans="1:82" x14ac:dyDescent="0.2">
      <c r="A170" s="51"/>
      <c r="B170" s="74"/>
      <c r="C170" s="51"/>
      <c r="D170" s="518"/>
      <c r="E170" s="273"/>
      <c r="F170" s="518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518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51"/>
      <c r="AQ170" s="51"/>
      <c r="AR170" s="51"/>
      <c r="AS170" s="51"/>
      <c r="AT170" s="51"/>
      <c r="AU170" s="251"/>
      <c r="AV170" s="51"/>
      <c r="AW170" s="251"/>
      <c r="AX170" s="251"/>
      <c r="AY170" s="251"/>
      <c r="AZ170" s="251"/>
      <c r="BA170" s="251"/>
      <c r="BB170" s="2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</row>
    <row r="171" spans="1:82" x14ac:dyDescent="0.2">
      <c r="A171" s="51"/>
      <c r="B171" s="74"/>
      <c r="C171" s="51"/>
      <c r="D171" s="518"/>
      <c r="E171" s="273"/>
      <c r="F171" s="518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518"/>
      <c r="U171" s="273"/>
      <c r="V171" s="273"/>
      <c r="W171" s="273"/>
      <c r="X171" s="273"/>
      <c r="Y171" s="273"/>
      <c r="Z171" s="273"/>
      <c r="AA171" s="273"/>
      <c r="AB171" s="273"/>
      <c r="AC171" s="273"/>
      <c r="AD171" s="273"/>
      <c r="AE171" s="273"/>
      <c r="AF171" s="273"/>
      <c r="AG171" s="273"/>
      <c r="AH171" s="273"/>
      <c r="AI171" s="273"/>
      <c r="AJ171" s="273"/>
      <c r="AK171" s="273"/>
      <c r="AL171" s="273"/>
      <c r="AM171" s="273"/>
      <c r="AN171" s="273"/>
      <c r="AO171" s="273"/>
      <c r="AP171" s="51"/>
      <c r="AQ171" s="51"/>
      <c r="AR171" s="51"/>
      <c r="AS171" s="51"/>
      <c r="AT171" s="51"/>
      <c r="AU171" s="251"/>
      <c r="AV171" s="51"/>
      <c r="AW171" s="251"/>
      <c r="AX171" s="251"/>
      <c r="AY171" s="251"/>
      <c r="AZ171" s="251"/>
      <c r="BA171" s="251"/>
      <c r="BB171" s="2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</row>
    <row r="172" spans="1:82" x14ac:dyDescent="0.2">
      <c r="A172" s="51"/>
      <c r="B172" s="74"/>
      <c r="C172" s="51"/>
      <c r="D172" s="518"/>
      <c r="E172" s="273"/>
      <c r="F172" s="518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518"/>
      <c r="U172" s="273"/>
      <c r="V172" s="273"/>
      <c r="W172" s="273"/>
      <c r="X172" s="273"/>
      <c r="Y172" s="273"/>
      <c r="Z172" s="273"/>
      <c r="AA172" s="273"/>
      <c r="AB172" s="273"/>
      <c r="AC172" s="273"/>
      <c r="AD172" s="273"/>
      <c r="AE172" s="273"/>
      <c r="AF172" s="273"/>
      <c r="AG172" s="273"/>
      <c r="AH172" s="273"/>
      <c r="AI172" s="273"/>
      <c r="AJ172" s="273"/>
      <c r="AK172" s="273"/>
      <c r="AL172" s="273"/>
      <c r="AM172" s="273"/>
      <c r="AN172" s="273"/>
      <c r="AO172" s="273"/>
      <c r="AP172" s="51"/>
      <c r="AQ172" s="51"/>
      <c r="AR172" s="51"/>
      <c r="AS172" s="51"/>
      <c r="AT172" s="51"/>
      <c r="AU172" s="251"/>
      <c r="AV172" s="51"/>
      <c r="AW172" s="251"/>
      <c r="AX172" s="251"/>
      <c r="AY172" s="251"/>
      <c r="AZ172" s="251"/>
      <c r="BA172" s="251"/>
      <c r="BB172" s="2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</row>
    <row r="173" spans="1:82" x14ac:dyDescent="0.2">
      <c r="A173" s="51"/>
      <c r="B173" s="74"/>
      <c r="C173" s="51"/>
      <c r="D173" s="518"/>
      <c r="E173" s="273"/>
      <c r="F173" s="518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518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  <c r="AJ173" s="273"/>
      <c r="AK173" s="273"/>
      <c r="AL173" s="273"/>
      <c r="AM173" s="273"/>
      <c r="AN173" s="273"/>
      <c r="AO173" s="273"/>
      <c r="AP173" s="51"/>
      <c r="AQ173" s="51"/>
      <c r="AR173" s="51"/>
      <c r="AS173" s="51"/>
      <c r="AT173" s="51"/>
      <c r="AU173" s="251"/>
      <c r="AV173" s="51"/>
      <c r="AW173" s="251"/>
      <c r="AX173" s="251"/>
      <c r="AY173" s="251"/>
      <c r="AZ173" s="251"/>
      <c r="BA173" s="251"/>
      <c r="BB173" s="2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</row>
    <row r="174" spans="1:82" x14ac:dyDescent="0.2">
      <c r="A174" s="51"/>
      <c r="B174" s="74"/>
      <c r="C174" s="51"/>
      <c r="D174" s="518"/>
      <c r="E174" s="273"/>
      <c r="F174" s="518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518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51"/>
      <c r="AQ174" s="51"/>
      <c r="AR174" s="51"/>
      <c r="AS174" s="51"/>
      <c r="AT174" s="51"/>
      <c r="AU174" s="251"/>
      <c r="AV174" s="51"/>
      <c r="AW174" s="251"/>
      <c r="AX174" s="251"/>
      <c r="AY174" s="251"/>
      <c r="AZ174" s="251"/>
      <c r="BA174" s="251"/>
      <c r="BB174" s="2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</row>
    <row r="175" spans="1:82" x14ac:dyDescent="0.2">
      <c r="A175" s="51"/>
      <c r="B175" s="74"/>
      <c r="C175" s="51"/>
      <c r="D175" s="518"/>
      <c r="E175" s="273"/>
      <c r="F175" s="518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518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  <c r="AP175" s="51"/>
      <c r="AQ175" s="51"/>
      <c r="AR175" s="51"/>
      <c r="AS175" s="51"/>
      <c r="AT175" s="51"/>
      <c r="AU175" s="251"/>
      <c r="AV175" s="51"/>
      <c r="AW175" s="251"/>
      <c r="AX175" s="251"/>
      <c r="AY175" s="251"/>
      <c r="AZ175" s="251"/>
      <c r="BA175" s="251"/>
      <c r="BB175" s="2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</row>
    <row r="176" spans="1:82" x14ac:dyDescent="0.2">
      <c r="A176" s="51"/>
      <c r="B176" s="74"/>
      <c r="C176" s="51"/>
      <c r="D176" s="518"/>
      <c r="E176" s="273"/>
      <c r="F176" s="518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518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51"/>
      <c r="AQ176" s="51"/>
      <c r="AR176" s="51"/>
      <c r="AS176" s="51"/>
      <c r="AT176" s="51"/>
      <c r="AU176" s="251"/>
      <c r="AV176" s="51"/>
      <c r="AW176" s="251"/>
      <c r="AX176" s="251"/>
      <c r="AY176" s="251"/>
      <c r="AZ176" s="251"/>
      <c r="BA176" s="251"/>
      <c r="BB176" s="2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</row>
    <row r="177" spans="1:82" x14ac:dyDescent="0.2">
      <c r="A177" s="51"/>
      <c r="B177" s="74"/>
      <c r="C177" s="51"/>
      <c r="D177" s="518"/>
      <c r="E177" s="273"/>
      <c r="F177" s="518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518"/>
      <c r="U177" s="273"/>
      <c r="V177" s="273"/>
      <c r="W177" s="273"/>
      <c r="X177" s="273"/>
      <c r="Y177" s="273"/>
      <c r="Z177" s="273"/>
      <c r="AA177" s="273"/>
      <c r="AB177" s="273"/>
      <c r="AC177" s="273"/>
      <c r="AD177" s="273"/>
      <c r="AE177" s="273"/>
      <c r="AF177" s="273"/>
      <c r="AG177" s="273"/>
      <c r="AH177" s="273"/>
      <c r="AI177" s="273"/>
      <c r="AJ177" s="273"/>
      <c r="AK177" s="273"/>
      <c r="AL177" s="273"/>
      <c r="AM177" s="273"/>
      <c r="AN177" s="273"/>
      <c r="AO177" s="273"/>
      <c r="AP177" s="51"/>
      <c r="AQ177" s="51"/>
      <c r="AR177" s="51"/>
      <c r="AS177" s="51"/>
      <c r="AT177" s="51"/>
      <c r="AU177" s="251"/>
      <c r="AV177" s="51"/>
      <c r="AW177" s="251"/>
      <c r="AX177" s="251"/>
      <c r="AY177" s="251"/>
      <c r="AZ177" s="251"/>
      <c r="BA177" s="251"/>
      <c r="BB177" s="2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</row>
    <row r="178" spans="1:82" x14ac:dyDescent="0.2">
      <c r="A178" s="51"/>
      <c r="B178" s="74"/>
      <c r="C178" s="51"/>
      <c r="D178" s="518"/>
      <c r="E178" s="273"/>
      <c r="F178" s="518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518"/>
      <c r="U178" s="273"/>
      <c r="V178" s="273"/>
      <c r="W178" s="273"/>
      <c r="X178" s="273"/>
      <c r="Y178" s="273"/>
      <c r="Z178" s="273"/>
      <c r="AA178" s="273"/>
      <c r="AB178" s="273"/>
      <c r="AC178" s="273"/>
      <c r="AD178" s="273"/>
      <c r="AE178" s="273"/>
      <c r="AF178" s="273"/>
      <c r="AG178" s="273"/>
      <c r="AH178" s="273"/>
      <c r="AI178" s="273"/>
      <c r="AJ178" s="273"/>
      <c r="AK178" s="273"/>
      <c r="AL178" s="273"/>
      <c r="AM178" s="273"/>
      <c r="AN178" s="273"/>
      <c r="AO178" s="273"/>
      <c r="AP178" s="51"/>
      <c r="AQ178" s="51"/>
      <c r="AR178" s="51"/>
      <c r="AS178" s="51"/>
      <c r="AT178" s="51"/>
      <c r="AU178" s="251"/>
      <c r="AV178" s="51"/>
      <c r="AW178" s="251"/>
      <c r="AX178" s="251"/>
      <c r="AY178" s="251"/>
      <c r="AZ178" s="251"/>
      <c r="BA178" s="251"/>
      <c r="BB178" s="2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</row>
    <row r="179" spans="1:82" x14ac:dyDescent="0.2">
      <c r="A179" s="51"/>
      <c r="B179" s="74"/>
      <c r="C179" s="51"/>
      <c r="D179" s="518"/>
      <c r="E179" s="273"/>
      <c r="F179" s="518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518"/>
      <c r="U179" s="273"/>
      <c r="V179" s="273"/>
      <c r="W179" s="273"/>
      <c r="X179" s="273"/>
      <c r="Y179" s="273"/>
      <c r="Z179" s="273"/>
      <c r="AA179" s="273"/>
      <c r="AB179" s="273"/>
      <c r="AC179" s="273"/>
      <c r="AD179" s="273"/>
      <c r="AE179" s="273"/>
      <c r="AF179" s="273"/>
      <c r="AG179" s="273"/>
      <c r="AH179" s="273"/>
      <c r="AI179" s="273"/>
      <c r="AJ179" s="273"/>
      <c r="AK179" s="273"/>
      <c r="AL179" s="273"/>
      <c r="AM179" s="273"/>
      <c r="AN179" s="273"/>
      <c r="AO179" s="273"/>
      <c r="AP179" s="51"/>
      <c r="AQ179" s="51"/>
      <c r="AR179" s="51"/>
      <c r="AS179" s="51"/>
      <c r="AT179" s="51"/>
      <c r="AU179" s="251"/>
      <c r="AV179" s="51"/>
      <c r="AW179" s="251"/>
      <c r="AX179" s="251"/>
      <c r="AY179" s="251"/>
      <c r="AZ179" s="251"/>
      <c r="BA179" s="251"/>
      <c r="BB179" s="2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</row>
    <row r="180" spans="1:82" x14ac:dyDescent="0.2">
      <c r="A180" s="51"/>
      <c r="B180" s="74"/>
      <c r="C180" s="51"/>
      <c r="D180" s="518"/>
      <c r="E180" s="273"/>
      <c r="F180" s="518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273"/>
      <c r="T180" s="518"/>
      <c r="U180" s="273"/>
      <c r="V180" s="273"/>
      <c r="W180" s="273"/>
      <c r="X180" s="273"/>
      <c r="Y180" s="273"/>
      <c r="Z180" s="273"/>
      <c r="AA180" s="273"/>
      <c r="AB180" s="273"/>
      <c r="AC180" s="273"/>
      <c r="AD180" s="273"/>
      <c r="AE180" s="273"/>
      <c r="AF180" s="273"/>
      <c r="AG180" s="273"/>
      <c r="AH180" s="273"/>
      <c r="AI180" s="273"/>
      <c r="AJ180" s="273"/>
      <c r="AK180" s="273"/>
      <c r="AL180" s="273"/>
      <c r="AM180" s="273"/>
      <c r="AN180" s="273"/>
      <c r="AO180" s="273"/>
      <c r="AP180" s="51"/>
      <c r="AQ180" s="51"/>
      <c r="AR180" s="51"/>
      <c r="AS180" s="51"/>
      <c r="AT180" s="51"/>
      <c r="AU180" s="251"/>
      <c r="AV180" s="51"/>
      <c r="AW180" s="251"/>
      <c r="AX180" s="251"/>
      <c r="AY180" s="251"/>
      <c r="AZ180" s="251"/>
      <c r="BA180" s="251"/>
      <c r="BB180" s="2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</row>
    <row r="181" spans="1:82" x14ac:dyDescent="0.2">
      <c r="A181" s="51"/>
      <c r="B181" s="74"/>
      <c r="C181" s="51"/>
      <c r="D181" s="518"/>
      <c r="E181" s="273"/>
      <c r="F181" s="518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518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51"/>
      <c r="AQ181" s="51"/>
      <c r="AR181" s="51"/>
      <c r="AS181" s="51"/>
      <c r="AT181" s="51"/>
      <c r="AU181" s="251"/>
      <c r="AV181" s="51"/>
      <c r="AW181" s="251"/>
      <c r="AX181" s="251"/>
      <c r="AY181" s="251"/>
      <c r="AZ181" s="251"/>
      <c r="BA181" s="251"/>
      <c r="BB181" s="2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</row>
    <row r="182" spans="1:82" x14ac:dyDescent="0.2">
      <c r="A182" s="51"/>
      <c r="B182" s="74"/>
      <c r="C182" s="51"/>
      <c r="D182" s="518"/>
      <c r="E182" s="273"/>
      <c r="F182" s="518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273"/>
      <c r="T182" s="518"/>
      <c r="U182" s="273"/>
      <c r="V182" s="273"/>
      <c r="W182" s="273"/>
      <c r="X182" s="273"/>
      <c r="Y182" s="273"/>
      <c r="Z182" s="273"/>
      <c r="AA182" s="273"/>
      <c r="AB182" s="273"/>
      <c r="AC182" s="273"/>
      <c r="AD182" s="273"/>
      <c r="AE182" s="273"/>
      <c r="AF182" s="273"/>
      <c r="AG182" s="273"/>
      <c r="AH182" s="273"/>
      <c r="AI182" s="273"/>
      <c r="AJ182" s="273"/>
      <c r="AK182" s="273"/>
      <c r="AL182" s="273"/>
      <c r="AM182" s="273"/>
      <c r="AN182" s="273"/>
      <c r="AO182" s="273"/>
      <c r="AP182" s="51"/>
      <c r="AQ182" s="51"/>
      <c r="AR182" s="51"/>
      <c r="AS182" s="51"/>
      <c r="AT182" s="51"/>
      <c r="AU182" s="251"/>
      <c r="AV182" s="51"/>
      <c r="AW182" s="251"/>
      <c r="AX182" s="251"/>
      <c r="AY182" s="251"/>
      <c r="AZ182" s="251"/>
      <c r="BA182" s="251"/>
      <c r="BB182" s="2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</row>
    <row r="183" spans="1:82" x14ac:dyDescent="0.2">
      <c r="A183" s="51"/>
      <c r="B183" s="74"/>
      <c r="C183" s="51"/>
      <c r="D183" s="518"/>
      <c r="E183" s="273"/>
      <c r="F183" s="518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273"/>
      <c r="T183" s="518"/>
      <c r="U183" s="273"/>
      <c r="V183" s="273"/>
      <c r="W183" s="273"/>
      <c r="X183" s="273"/>
      <c r="Y183" s="273"/>
      <c r="Z183" s="273"/>
      <c r="AA183" s="273"/>
      <c r="AB183" s="273"/>
      <c r="AC183" s="273"/>
      <c r="AD183" s="273"/>
      <c r="AE183" s="273"/>
      <c r="AF183" s="273"/>
      <c r="AG183" s="273"/>
      <c r="AH183" s="273"/>
      <c r="AI183" s="273"/>
      <c r="AJ183" s="273"/>
      <c r="AK183" s="273"/>
      <c r="AL183" s="273"/>
      <c r="AM183" s="273"/>
      <c r="AN183" s="273"/>
      <c r="AO183" s="273"/>
      <c r="AP183" s="51"/>
      <c r="AQ183" s="51"/>
      <c r="AR183" s="51"/>
      <c r="AS183" s="51"/>
      <c r="AT183" s="51"/>
      <c r="AU183" s="251"/>
      <c r="AV183" s="51"/>
      <c r="AW183" s="251"/>
      <c r="AX183" s="251"/>
      <c r="AY183" s="251"/>
      <c r="AZ183" s="251"/>
      <c r="BA183" s="251"/>
      <c r="BB183" s="2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</row>
    <row r="184" spans="1:82" x14ac:dyDescent="0.2">
      <c r="A184" s="51"/>
      <c r="B184" s="74"/>
      <c r="C184" s="51"/>
      <c r="D184" s="518"/>
      <c r="E184" s="273"/>
      <c r="F184" s="518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273"/>
      <c r="T184" s="518"/>
      <c r="U184" s="273"/>
      <c r="V184" s="273"/>
      <c r="W184" s="273"/>
      <c r="X184" s="273"/>
      <c r="Y184" s="273"/>
      <c r="Z184" s="273"/>
      <c r="AA184" s="273"/>
      <c r="AB184" s="273"/>
      <c r="AC184" s="273"/>
      <c r="AD184" s="273"/>
      <c r="AE184" s="273"/>
      <c r="AF184" s="273"/>
      <c r="AG184" s="273"/>
      <c r="AH184" s="273"/>
      <c r="AI184" s="273"/>
      <c r="AJ184" s="273"/>
      <c r="AK184" s="273"/>
      <c r="AL184" s="273"/>
      <c r="AM184" s="273"/>
      <c r="AN184" s="273"/>
      <c r="AO184" s="273"/>
      <c r="AP184" s="51"/>
      <c r="AQ184" s="51"/>
      <c r="AR184" s="51"/>
      <c r="AS184" s="51"/>
      <c r="AT184" s="51"/>
      <c r="AU184" s="251"/>
      <c r="AV184" s="51"/>
      <c r="AW184" s="251"/>
      <c r="AX184" s="251"/>
      <c r="AY184" s="251"/>
      <c r="AZ184" s="251"/>
      <c r="BA184" s="251"/>
      <c r="BB184" s="2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</row>
    <row r="185" spans="1:82" x14ac:dyDescent="0.2">
      <c r="A185" s="51"/>
      <c r="B185" s="74"/>
      <c r="C185" s="51"/>
      <c r="D185" s="518"/>
      <c r="E185" s="273"/>
      <c r="F185" s="518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518"/>
      <c r="U185" s="273"/>
      <c r="V185" s="273"/>
      <c r="W185" s="273"/>
      <c r="X185" s="273"/>
      <c r="Y185" s="273"/>
      <c r="Z185" s="273"/>
      <c r="AA185" s="273"/>
      <c r="AB185" s="273"/>
      <c r="AC185" s="273"/>
      <c r="AD185" s="273"/>
      <c r="AE185" s="273"/>
      <c r="AF185" s="273"/>
      <c r="AG185" s="273"/>
      <c r="AH185" s="273"/>
      <c r="AI185" s="273"/>
      <c r="AJ185" s="273"/>
      <c r="AK185" s="273"/>
      <c r="AL185" s="273"/>
      <c r="AM185" s="273"/>
      <c r="AN185" s="273"/>
      <c r="AO185" s="273"/>
      <c r="AP185" s="51"/>
      <c r="AQ185" s="51"/>
      <c r="AR185" s="51"/>
      <c r="AS185" s="51"/>
      <c r="AT185" s="51"/>
      <c r="AU185" s="251"/>
      <c r="AV185" s="51"/>
      <c r="AW185" s="251"/>
      <c r="AX185" s="251"/>
      <c r="AY185" s="251"/>
      <c r="AZ185" s="251"/>
      <c r="BA185" s="251"/>
      <c r="BB185" s="2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</row>
    <row r="186" spans="1:82" x14ac:dyDescent="0.2">
      <c r="A186" s="51"/>
      <c r="B186" s="74"/>
      <c r="C186" s="51"/>
      <c r="D186" s="518"/>
      <c r="E186" s="273"/>
      <c r="F186" s="518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518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51"/>
      <c r="AQ186" s="51"/>
      <c r="AR186" s="51"/>
      <c r="AS186" s="51"/>
      <c r="AT186" s="51"/>
      <c r="AU186" s="251"/>
      <c r="AV186" s="51"/>
      <c r="AW186" s="251"/>
      <c r="AX186" s="251"/>
      <c r="AY186" s="251"/>
      <c r="AZ186" s="251"/>
      <c r="BA186" s="251"/>
      <c r="BB186" s="2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</row>
    <row r="187" spans="1:82" x14ac:dyDescent="0.2">
      <c r="A187" s="51"/>
      <c r="B187" s="74"/>
      <c r="C187" s="51"/>
      <c r="D187" s="518"/>
      <c r="E187" s="273"/>
      <c r="F187" s="518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518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273"/>
      <c r="AF187" s="273"/>
      <c r="AG187" s="273"/>
      <c r="AH187" s="273"/>
      <c r="AI187" s="273"/>
      <c r="AJ187" s="273"/>
      <c r="AK187" s="273"/>
      <c r="AL187" s="273"/>
      <c r="AM187" s="273"/>
      <c r="AN187" s="273"/>
      <c r="AO187" s="273"/>
      <c r="AP187" s="51"/>
      <c r="AQ187" s="51"/>
      <c r="AR187" s="51"/>
      <c r="AS187" s="51"/>
      <c r="AT187" s="51"/>
      <c r="AU187" s="251"/>
      <c r="AV187" s="51"/>
      <c r="AW187" s="251"/>
      <c r="AX187" s="251"/>
      <c r="AY187" s="251"/>
      <c r="AZ187" s="251"/>
      <c r="BA187" s="251"/>
      <c r="BB187" s="2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</row>
    <row r="188" spans="1:82" x14ac:dyDescent="0.2">
      <c r="A188" s="51"/>
      <c r="B188" s="74"/>
      <c r="C188" s="51"/>
      <c r="D188" s="518"/>
      <c r="E188" s="273"/>
      <c r="F188" s="518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518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3"/>
      <c r="AE188" s="273"/>
      <c r="AF188" s="273"/>
      <c r="AG188" s="273"/>
      <c r="AH188" s="273"/>
      <c r="AI188" s="273"/>
      <c r="AJ188" s="273"/>
      <c r="AK188" s="273"/>
      <c r="AL188" s="273"/>
      <c r="AM188" s="273"/>
      <c r="AN188" s="273"/>
      <c r="AO188" s="273"/>
      <c r="AP188" s="51"/>
      <c r="AQ188" s="51"/>
      <c r="AR188" s="51"/>
      <c r="AS188" s="51"/>
      <c r="AT188" s="51"/>
      <c r="AU188" s="251"/>
      <c r="AV188" s="51"/>
      <c r="AW188" s="251"/>
      <c r="AX188" s="251"/>
      <c r="AY188" s="251"/>
      <c r="AZ188" s="251"/>
      <c r="BA188" s="251"/>
      <c r="BB188" s="2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</row>
    <row r="189" spans="1:82" x14ac:dyDescent="0.2">
      <c r="A189" s="51"/>
      <c r="B189" s="74"/>
      <c r="C189" s="51"/>
      <c r="D189" s="518"/>
      <c r="E189" s="273"/>
      <c r="F189" s="518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  <c r="R189" s="273"/>
      <c r="S189" s="273"/>
      <c r="T189" s="518"/>
      <c r="U189" s="273"/>
      <c r="V189" s="273"/>
      <c r="W189" s="273"/>
      <c r="X189" s="273"/>
      <c r="Y189" s="273"/>
      <c r="Z189" s="273"/>
      <c r="AA189" s="273"/>
      <c r="AB189" s="273"/>
      <c r="AC189" s="273"/>
      <c r="AD189" s="273"/>
      <c r="AE189" s="273"/>
      <c r="AF189" s="273"/>
      <c r="AG189" s="273"/>
      <c r="AH189" s="273"/>
      <c r="AI189" s="273"/>
      <c r="AJ189" s="273"/>
      <c r="AK189" s="273"/>
      <c r="AL189" s="273"/>
      <c r="AM189" s="273"/>
      <c r="AN189" s="273"/>
      <c r="AO189" s="273"/>
      <c r="AP189" s="51"/>
      <c r="AQ189" s="51"/>
      <c r="AR189" s="51"/>
      <c r="AS189" s="51"/>
      <c r="AT189" s="51"/>
      <c r="AU189" s="251"/>
      <c r="AV189" s="51"/>
      <c r="AW189" s="251"/>
      <c r="AX189" s="251"/>
      <c r="AY189" s="251"/>
      <c r="AZ189" s="251"/>
      <c r="BA189" s="251"/>
      <c r="BB189" s="2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</row>
    <row r="190" spans="1:82" x14ac:dyDescent="0.2">
      <c r="A190" s="51"/>
      <c r="B190" s="74"/>
      <c r="C190" s="51"/>
      <c r="D190" s="518"/>
      <c r="E190" s="273"/>
      <c r="F190" s="518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273"/>
      <c r="T190" s="518"/>
      <c r="U190" s="273"/>
      <c r="V190" s="273"/>
      <c r="W190" s="273"/>
      <c r="X190" s="273"/>
      <c r="Y190" s="273"/>
      <c r="Z190" s="273"/>
      <c r="AA190" s="273"/>
      <c r="AB190" s="273"/>
      <c r="AC190" s="273"/>
      <c r="AD190" s="273"/>
      <c r="AE190" s="273"/>
      <c r="AF190" s="273"/>
      <c r="AG190" s="273"/>
      <c r="AH190" s="273"/>
      <c r="AI190" s="273"/>
      <c r="AJ190" s="273"/>
      <c r="AK190" s="273"/>
      <c r="AL190" s="273"/>
      <c r="AM190" s="273"/>
      <c r="AN190" s="273"/>
      <c r="AO190" s="273"/>
      <c r="AP190" s="51"/>
      <c r="AQ190" s="51"/>
      <c r="AR190" s="51"/>
      <c r="AS190" s="51"/>
      <c r="AT190" s="51"/>
      <c r="AU190" s="251"/>
      <c r="AV190" s="51"/>
      <c r="AW190" s="251"/>
      <c r="AX190" s="251"/>
      <c r="AY190" s="251"/>
      <c r="AZ190" s="251"/>
      <c r="BA190" s="251"/>
      <c r="BB190" s="2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</row>
    <row r="191" spans="1:82" x14ac:dyDescent="0.2">
      <c r="A191" s="51"/>
      <c r="B191" s="74"/>
      <c r="C191" s="51"/>
      <c r="D191" s="518"/>
      <c r="E191" s="273"/>
      <c r="F191" s="518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273"/>
      <c r="T191" s="518"/>
      <c r="U191" s="273"/>
      <c r="V191" s="273"/>
      <c r="W191" s="273"/>
      <c r="X191" s="273"/>
      <c r="Y191" s="273"/>
      <c r="Z191" s="273"/>
      <c r="AA191" s="273"/>
      <c r="AB191" s="273"/>
      <c r="AC191" s="273"/>
      <c r="AD191" s="273"/>
      <c r="AE191" s="273"/>
      <c r="AF191" s="273"/>
      <c r="AG191" s="273"/>
      <c r="AH191" s="273"/>
      <c r="AI191" s="273"/>
      <c r="AJ191" s="273"/>
      <c r="AK191" s="273"/>
      <c r="AL191" s="273"/>
      <c r="AM191" s="273"/>
      <c r="AN191" s="273"/>
      <c r="AO191" s="273"/>
      <c r="AP191" s="51"/>
      <c r="AQ191" s="51"/>
      <c r="AR191" s="51"/>
      <c r="AS191" s="51"/>
      <c r="AT191" s="51"/>
      <c r="AU191" s="251"/>
      <c r="AV191" s="51"/>
      <c r="AW191" s="251"/>
      <c r="AX191" s="251"/>
      <c r="AY191" s="251"/>
      <c r="AZ191" s="251"/>
      <c r="BA191" s="251"/>
      <c r="BB191" s="2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</row>
    <row r="192" spans="1:82" x14ac:dyDescent="0.2">
      <c r="A192" s="51"/>
      <c r="B192" s="74"/>
      <c r="C192" s="51"/>
      <c r="D192" s="518"/>
      <c r="E192" s="273"/>
      <c r="F192" s="518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273"/>
      <c r="T192" s="518"/>
      <c r="U192" s="273"/>
      <c r="V192" s="273"/>
      <c r="W192" s="273"/>
      <c r="X192" s="273"/>
      <c r="Y192" s="273"/>
      <c r="Z192" s="273"/>
      <c r="AA192" s="273"/>
      <c r="AB192" s="273"/>
      <c r="AC192" s="273"/>
      <c r="AD192" s="273"/>
      <c r="AE192" s="273"/>
      <c r="AF192" s="273"/>
      <c r="AG192" s="273"/>
      <c r="AH192" s="273"/>
      <c r="AI192" s="273"/>
      <c r="AJ192" s="273"/>
      <c r="AK192" s="273"/>
      <c r="AL192" s="273"/>
      <c r="AM192" s="273"/>
      <c r="AN192" s="273"/>
      <c r="AO192" s="273"/>
      <c r="AP192" s="51"/>
      <c r="AQ192" s="51"/>
      <c r="AR192" s="51"/>
      <c r="AS192" s="51"/>
      <c r="AT192" s="51"/>
      <c r="AU192" s="251"/>
      <c r="AV192" s="51"/>
      <c r="AW192" s="251"/>
      <c r="AX192" s="251"/>
      <c r="AY192" s="251"/>
      <c r="AZ192" s="251"/>
      <c r="BA192" s="251"/>
      <c r="BB192" s="2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</row>
    <row r="193" spans="1:82" x14ac:dyDescent="0.2">
      <c r="A193" s="51"/>
      <c r="B193" s="74"/>
      <c r="C193" s="51"/>
      <c r="D193" s="518"/>
      <c r="E193" s="273"/>
      <c r="F193" s="518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518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F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51"/>
      <c r="AQ193" s="51"/>
      <c r="AR193" s="51"/>
      <c r="AS193" s="51"/>
      <c r="AT193" s="51"/>
      <c r="AU193" s="251"/>
      <c r="AV193" s="51"/>
      <c r="AW193" s="251"/>
      <c r="AX193" s="251"/>
      <c r="AY193" s="251"/>
      <c r="AZ193" s="251"/>
      <c r="BA193" s="251"/>
      <c r="BB193" s="2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</row>
    <row r="194" spans="1:82" x14ac:dyDescent="0.2">
      <c r="A194" s="51"/>
      <c r="B194" s="74"/>
      <c r="C194" s="51"/>
      <c r="D194" s="518"/>
      <c r="E194" s="273"/>
      <c r="F194" s="518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273"/>
      <c r="S194" s="273"/>
      <c r="T194" s="518"/>
      <c r="U194" s="273"/>
      <c r="V194" s="273"/>
      <c r="W194" s="273"/>
      <c r="X194" s="273"/>
      <c r="Y194" s="273"/>
      <c r="Z194" s="273"/>
      <c r="AA194" s="273"/>
      <c r="AB194" s="273"/>
      <c r="AC194" s="273"/>
      <c r="AD194" s="273"/>
      <c r="AE194" s="273"/>
      <c r="AF194" s="273"/>
      <c r="AG194" s="273"/>
      <c r="AH194" s="273"/>
      <c r="AI194" s="273"/>
      <c r="AJ194" s="273"/>
      <c r="AK194" s="273"/>
      <c r="AL194" s="273"/>
      <c r="AM194" s="273"/>
      <c r="AN194" s="273"/>
      <c r="AO194" s="273"/>
      <c r="AP194" s="51"/>
      <c r="AQ194" s="51"/>
      <c r="AR194" s="51"/>
      <c r="AS194" s="51"/>
      <c r="AT194" s="51"/>
      <c r="AU194" s="251"/>
      <c r="AV194" s="51"/>
      <c r="AW194" s="251"/>
      <c r="AX194" s="251"/>
      <c r="AY194" s="251"/>
      <c r="AZ194" s="251"/>
      <c r="BA194" s="251"/>
      <c r="BB194" s="2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</row>
    <row r="195" spans="1:82" x14ac:dyDescent="0.2">
      <c r="A195" s="51"/>
      <c r="B195" s="74"/>
      <c r="C195" s="51"/>
      <c r="D195" s="518"/>
      <c r="E195" s="273"/>
      <c r="F195" s="518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518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3"/>
      <c r="AE195" s="273"/>
      <c r="AF195" s="273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51"/>
      <c r="AQ195" s="51"/>
      <c r="AR195" s="51"/>
      <c r="AS195" s="51"/>
      <c r="AT195" s="51"/>
      <c r="AU195" s="251"/>
      <c r="AV195" s="51"/>
      <c r="AW195" s="251"/>
      <c r="AX195" s="251"/>
      <c r="AY195" s="251"/>
      <c r="AZ195" s="251"/>
      <c r="BA195" s="251"/>
      <c r="BB195" s="2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</row>
    <row r="196" spans="1:82" x14ac:dyDescent="0.2">
      <c r="A196" s="51"/>
      <c r="B196" s="74"/>
      <c r="C196" s="51"/>
      <c r="D196" s="518"/>
      <c r="E196" s="273"/>
      <c r="F196" s="518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  <c r="Q196" s="273"/>
      <c r="R196" s="273"/>
      <c r="S196" s="273"/>
      <c r="T196" s="518"/>
      <c r="U196" s="273"/>
      <c r="V196" s="273"/>
      <c r="W196" s="273"/>
      <c r="X196" s="273"/>
      <c r="Y196" s="273"/>
      <c r="Z196" s="273"/>
      <c r="AA196" s="273"/>
      <c r="AB196" s="273"/>
      <c r="AC196" s="273"/>
      <c r="AD196" s="273"/>
      <c r="AE196" s="273"/>
      <c r="AF196" s="273"/>
      <c r="AG196" s="273"/>
      <c r="AH196" s="273"/>
      <c r="AI196" s="273"/>
      <c r="AJ196" s="273"/>
      <c r="AK196" s="273"/>
      <c r="AL196" s="273"/>
      <c r="AM196" s="273"/>
      <c r="AN196" s="273"/>
      <c r="AO196" s="273"/>
      <c r="AP196" s="51"/>
      <c r="AQ196" s="51"/>
      <c r="AR196" s="51"/>
      <c r="AS196" s="51"/>
      <c r="AT196" s="51"/>
      <c r="AU196" s="251"/>
      <c r="AV196" s="51"/>
      <c r="AW196" s="251"/>
      <c r="AX196" s="251"/>
      <c r="AY196" s="251"/>
      <c r="AZ196" s="251"/>
      <c r="BA196" s="251"/>
      <c r="BB196" s="2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</row>
    <row r="197" spans="1:82" x14ac:dyDescent="0.2">
      <c r="A197" s="51"/>
      <c r="B197" s="74"/>
      <c r="C197" s="51"/>
      <c r="D197" s="518"/>
      <c r="E197" s="273"/>
      <c r="F197" s="518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273"/>
      <c r="T197" s="518"/>
      <c r="U197" s="273"/>
      <c r="V197" s="273"/>
      <c r="W197" s="273"/>
      <c r="X197" s="273"/>
      <c r="Y197" s="273"/>
      <c r="Z197" s="273"/>
      <c r="AA197" s="273"/>
      <c r="AB197" s="273"/>
      <c r="AC197" s="273"/>
      <c r="AD197" s="273"/>
      <c r="AE197" s="273"/>
      <c r="AF197" s="273"/>
      <c r="AG197" s="273"/>
      <c r="AH197" s="273"/>
      <c r="AI197" s="273"/>
      <c r="AJ197" s="273"/>
      <c r="AK197" s="273"/>
      <c r="AL197" s="273"/>
      <c r="AM197" s="273"/>
      <c r="AN197" s="273"/>
      <c r="AO197" s="273"/>
      <c r="AP197" s="51"/>
      <c r="AQ197" s="51"/>
      <c r="AR197" s="51"/>
      <c r="AS197" s="51"/>
      <c r="AT197" s="51"/>
      <c r="AU197" s="251"/>
      <c r="AV197" s="51"/>
      <c r="AW197" s="251"/>
      <c r="AX197" s="251"/>
      <c r="AY197" s="251"/>
      <c r="AZ197" s="251"/>
      <c r="BA197" s="251"/>
      <c r="BB197" s="2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</row>
    <row r="198" spans="1:82" x14ac:dyDescent="0.2">
      <c r="A198" s="51"/>
      <c r="B198" s="74"/>
      <c r="C198" s="51"/>
      <c r="D198" s="518"/>
      <c r="E198" s="273"/>
      <c r="F198" s="518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  <c r="R198" s="273"/>
      <c r="S198" s="273"/>
      <c r="T198" s="518"/>
      <c r="U198" s="273"/>
      <c r="V198" s="273"/>
      <c r="W198" s="273"/>
      <c r="X198" s="273"/>
      <c r="Y198" s="273"/>
      <c r="Z198" s="273"/>
      <c r="AA198" s="273"/>
      <c r="AB198" s="273"/>
      <c r="AC198" s="273"/>
      <c r="AD198" s="273"/>
      <c r="AE198" s="273"/>
      <c r="AF198" s="273"/>
      <c r="AG198" s="273"/>
      <c r="AH198" s="273"/>
      <c r="AI198" s="273"/>
      <c r="AJ198" s="273"/>
      <c r="AK198" s="273"/>
      <c r="AL198" s="273"/>
      <c r="AM198" s="273"/>
      <c r="AN198" s="273"/>
      <c r="AO198" s="273"/>
      <c r="AP198" s="51"/>
      <c r="AQ198" s="51"/>
      <c r="AR198" s="51"/>
      <c r="AS198" s="51"/>
      <c r="AT198" s="51"/>
      <c r="AU198" s="251"/>
      <c r="AV198" s="51"/>
      <c r="AW198" s="251"/>
      <c r="AX198" s="251"/>
      <c r="AY198" s="251"/>
      <c r="AZ198" s="251"/>
      <c r="BA198" s="251"/>
      <c r="BB198" s="2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</row>
    <row r="199" spans="1:82" x14ac:dyDescent="0.2">
      <c r="A199" s="51"/>
      <c r="B199" s="74"/>
      <c r="C199" s="51"/>
      <c r="D199" s="518"/>
      <c r="E199" s="273"/>
      <c r="F199" s="518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273"/>
      <c r="T199" s="518"/>
      <c r="U199" s="273"/>
      <c r="V199" s="273"/>
      <c r="W199" s="273"/>
      <c r="X199" s="273"/>
      <c r="Y199" s="273"/>
      <c r="Z199" s="273"/>
      <c r="AA199" s="273"/>
      <c r="AB199" s="273"/>
      <c r="AC199" s="273"/>
      <c r="AD199" s="273"/>
      <c r="AE199" s="273"/>
      <c r="AF199" s="273"/>
      <c r="AG199" s="273"/>
      <c r="AH199" s="273"/>
      <c r="AI199" s="273"/>
      <c r="AJ199" s="273"/>
      <c r="AK199" s="273"/>
      <c r="AL199" s="273"/>
      <c r="AM199" s="273"/>
      <c r="AN199" s="273"/>
      <c r="AO199" s="273"/>
      <c r="AP199" s="51"/>
      <c r="AQ199" s="51"/>
      <c r="AR199" s="51"/>
      <c r="AS199" s="51"/>
      <c r="AT199" s="51"/>
      <c r="AU199" s="251"/>
      <c r="AV199" s="51"/>
      <c r="AW199" s="251"/>
      <c r="AX199" s="251"/>
      <c r="AY199" s="251"/>
      <c r="AZ199" s="251"/>
      <c r="BA199" s="251"/>
      <c r="BB199" s="2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</row>
    <row r="200" spans="1:82" x14ac:dyDescent="0.2">
      <c r="A200" s="51"/>
      <c r="B200" s="74"/>
      <c r="C200" s="51"/>
      <c r="D200" s="518"/>
      <c r="E200" s="273"/>
      <c r="F200" s="518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273"/>
      <c r="S200" s="273"/>
      <c r="T200" s="518"/>
      <c r="U200" s="273"/>
      <c r="V200" s="273"/>
      <c r="W200" s="273"/>
      <c r="X200" s="273"/>
      <c r="Y200" s="273"/>
      <c r="Z200" s="273"/>
      <c r="AA200" s="273"/>
      <c r="AB200" s="273"/>
      <c r="AC200" s="273"/>
      <c r="AD200" s="273"/>
      <c r="AE200" s="273"/>
      <c r="AF200" s="273"/>
      <c r="AG200" s="273"/>
      <c r="AH200" s="273"/>
      <c r="AI200" s="273"/>
      <c r="AJ200" s="273"/>
      <c r="AK200" s="273"/>
      <c r="AL200" s="273"/>
      <c r="AM200" s="273"/>
      <c r="AN200" s="273"/>
      <c r="AO200" s="273"/>
      <c r="AP200" s="51"/>
      <c r="AQ200" s="51"/>
      <c r="AR200" s="51"/>
      <c r="AS200" s="51"/>
      <c r="AT200" s="51"/>
      <c r="AU200" s="251"/>
      <c r="AV200" s="51"/>
      <c r="AW200" s="251"/>
      <c r="AX200" s="251"/>
      <c r="AY200" s="251"/>
      <c r="AZ200" s="251"/>
      <c r="BA200" s="251"/>
      <c r="BB200" s="2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</row>
    <row r="201" spans="1:82" x14ac:dyDescent="0.2">
      <c r="A201" s="51"/>
      <c r="B201" s="74"/>
      <c r="C201" s="51"/>
      <c r="D201" s="518"/>
      <c r="E201" s="273"/>
      <c r="F201" s="518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518"/>
      <c r="U201" s="273"/>
      <c r="V201" s="273"/>
      <c r="W201" s="273"/>
      <c r="X201" s="273"/>
      <c r="Y201" s="273"/>
      <c r="Z201" s="273"/>
      <c r="AA201" s="273"/>
      <c r="AB201" s="273"/>
      <c r="AC201" s="273"/>
      <c r="AD201" s="273"/>
      <c r="AE201" s="273"/>
      <c r="AF201" s="273"/>
      <c r="AG201" s="273"/>
      <c r="AH201" s="273"/>
      <c r="AI201" s="273"/>
      <c r="AJ201" s="273"/>
      <c r="AK201" s="273"/>
      <c r="AL201" s="273"/>
      <c r="AM201" s="273"/>
      <c r="AN201" s="273"/>
      <c r="AO201" s="273"/>
      <c r="AP201" s="51"/>
      <c r="AQ201" s="51"/>
      <c r="AR201" s="51"/>
      <c r="AS201" s="51"/>
      <c r="AT201" s="51"/>
      <c r="AU201" s="251"/>
      <c r="AV201" s="51"/>
      <c r="AW201" s="251"/>
      <c r="AX201" s="251"/>
      <c r="AY201" s="251"/>
      <c r="AZ201" s="251"/>
      <c r="BA201" s="251"/>
      <c r="BB201" s="2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</row>
    <row r="202" spans="1:82" x14ac:dyDescent="0.2">
      <c r="A202" s="51"/>
      <c r="B202" s="74"/>
      <c r="C202" s="51"/>
      <c r="D202" s="518"/>
      <c r="E202" s="273"/>
      <c r="F202" s="518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273"/>
      <c r="T202" s="518"/>
      <c r="U202" s="273"/>
      <c r="V202" s="273"/>
      <c r="W202" s="273"/>
      <c r="X202" s="273"/>
      <c r="Y202" s="273"/>
      <c r="Z202" s="273"/>
      <c r="AA202" s="273"/>
      <c r="AB202" s="273"/>
      <c r="AC202" s="273"/>
      <c r="AD202" s="273"/>
      <c r="AE202" s="273"/>
      <c r="AF202" s="273"/>
      <c r="AG202" s="273"/>
      <c r="AH202" s="273"/>
      <c r="AI202" s="273"/>
      <c r="AJ202" s="273"/>
      <c r="AK202" s="273"/>
      <c r="AL202" s="273"/>
      <c r="AM202" s="273"/>
      <c r="AN202" s="273"/>
      <c r="AO202" s="273"/>
      <c r="AP202" s="51"/>
      <c r="AQ202" s="51"/>
      <c r="AR202" s="51"/>
      <c r="AS202" s="51"/>
      <c r="AT202" s="51"/>
      <c r="AU202" s="251"/>
      <c r="AV202" s="51"/>
      <c r="AW202" s="251"/>
      <c r="AX202" s="251"/>
      <c r="AY202" s="251"/>
      <c r="AZ202" s="251"/>
      <c r="BA202" s="251"/>
      <c r="BB202" s="2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</row>
    <row r="203" spans="1:82" x14ac:dyDescent="0.2">
      <c r="A203" s="51"/>
      <c r="B203" s="74"/>
      <c r="C203" s="51"/>
      <c r="D203" s="518"/>
      <c r="E203" s="273"/>
      <c r="F203" s="518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518"/>
      <c r="U203" s="273"/>
      <c r="V203" s="273"/>
      <c r="W203" s="273"/>
      <c r="X203" s="273"/>
      <c r="Y203" s="273"/>
      <c r="Z203" s="273"/>
      <c r="AA203" s="273"/>
      <c r="AB203" s="273"/>
      <c r="AC203" s="273"/>
      <c r="AD203" s="273"/>
      <c r="AE203" s="273"/>
      <c r="AF203" s="273"/>
      <c r="AG203" s="273"/>
      <c r="AH203" s="273"/>
      <c r="AI203" s="273"/>
      <c r="AJ203" s="273"/>
      <c r="AK203" s="273"/>
      <c r="AL203" s="273"/>
      <c r="AM203" s="273"/>
      <c r="AN203" s="273"/>
      <c r="AO203" s="273"/>
      <c r="AP203" s="51"/>
      <c r="AQ203" s="51"/>
      <c r="AR203" s="51"/>
      <c r="AS203" s="51"/>
      <c r="AT203" s="51"/>
      <c r="AU203" s="251"/>
      <c r="AV203" s="51"/>
      <c r="AW203" s="251"/>
      <c r="AX203" s="251"/>
      <c r="AY203" s="251"/>
      <c r="AZ203" s="251"/>
      <c r="BA203" s="251"/>
      <c r="BB203" s="2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</row>
    <row r="204" spans="1:82" x14ac:dyDescent="0.2">
      <c r="A204" s="51"/>
      <c r="B204" s="74"/>
      <c r="C204" s="51"/>
      <c r="D204" s="518"/>
      <c r="E204" s="273"/>
      <c r="F204" s="518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3"/>
      <c r="R204" s="273"/>
      <c r="S204" s="273"/>
      <c r="T204" s="518"/>
      <c r="U204" s="273"/>
      <c r="V204" s="273"/>
      <c r="W204" s="273"/>
      <c r="X204" s="273"/>
      <c r="Y204" s="273"/>
      <c r="Z204" s="273"/>
      <c r="AA204" s="273"/>
      <c r="AB204" s="273"/>
      <c r="AC204" s="273"/>
      <c r="AD204" s="273"/>
      <c r="AE204" s="273"/>
      <c r="AF204" s="273"/>
      <c r="AG204" s="273"/>
      <c r="AH204" s="273"/>
      <c r="AI204" s="273"/>
      <c r="AJ204" s="273"/>
      <c r="AK204" s="273"/>
      <c r="AL204" s="273"/>
      <c r="AM204" s="273"/>
      <c r="AN204" s="273"/>
      <c r="AO204" s="273"/>
      <c r="AP204" s="51"/>
      <c r="AQ204" s="51"/>
      <c r="AR204" s="51"/>
      <c r="AS204" s="51"/>
      <c r="AT204" s="51"/>
      <c r="AU204" s="251"/>
      <c r="AV204" s="51"/>
      <c r="AW204" s="251"/>
      <c r="AX204" s="251"/>
      <c r="AY204" s="251"/>
      <c r="AZ204" s="251"/>
      <c r="BA204" s="251"/>
      <c r="BB204" s="2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</row>
    <row r="205" spans="1:82" x14ac:dyDescent="0.2">
      <c r="A205" s="51"/>
      <c r="B205" s="74"/>
      <c r="C205" s="51"/>
      <c r="D205" s="518"/>
      <c r="E205" s="273"/>
      <c r="F205" s="518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273"/>
      <c r="S205" s="273"/>
      <c r="T205" s="518"/>
      <c r="U205" s="273"/>
      <c r="V205" s="273"/>
      <c r="W205" s="273"/>
      <c r="X205" s="273"/>
      <c r="Y205" s="273"/>
      <c r="Z205" s="273"/>
      <c r="AA205" s="273"/>
      <c r="AB205" s="273"/>
      <c r="AC205" s="273"/>
      <c r="AD205" s="273"/>
      <c r="AE205" s="273"/>
      <c r="AF205" s="273"/>
      <c r="AG205" s="273"/>
      <c r="AH205" s="273"/>
      <c r="AI205" s="273"/>
      <c r="AJ205" s="273"/>
      <c r="AK205" s="273"/>
      <c r="AL205" s="273"/>
      <c r="AM205" s="273"/>
      <c r="AN205" s="273"/>
      <c r="AO205" s="273"/>
      <c r="AP205" s="51"/>
      <c r="AQ205" s="51"/>
      <c r="AR205" s="51"/>
      <c r="AS205" s="51"/>
      <c r="AT205" s="51"/>
      <c r="AU205" s="251"/>
      <c r="AV205" s="51"/>
      <c r="AW205" s="251"/>
      <c r="AX205" s="251"/>
      <c r="AY205" s="251"/>
      <c r="AZ205" s="251"/>
      <c r="BA205" s="251"/>
      <c r="BB205" s="2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</row>
    <row r="206" spans="1:82" x14ac:dyDescent="0.2">
      <c r="A206" s="51"/>
      <c r="B206" s="74"/>
      <c r="C206" s="51"/>
      <c r="D206" s="518"/>
      <c r="E206" s="273"/>
      <c r="F206" s="518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  <c r="R206" s="273"/>
      <c r="S206" s="273"/>
      <c r="T206" s="518"/>
      <c r="U206" s="273"/>
      <c r="V206" s="273"/>
      <c r="W206" s="273"/>
      <c r="X206" s="273"/>
      <c r="Y206" s="273"/>
      <c r="Z206" s="273"/>
      <c r="AA206" s="273"/>
      <c r="AB206" s="273"/>
      <c r="AC206" s="273"/>
      <c r="AD206" s="273"/>
      <c r="AE206" s="273"/>
      <c r="AF206" s="273"/>
      <c r="AG206" s="273"/>
      <c r="AH206" s="273"/>
      <c r="AI206" s="273"/>
      <c r="AJ206" s="273"/>
      <c r="AK206" s="273"/>
      <c r="AL206" s="273"/>
      <c r="AM206" s="273"/>
      <c r="AN206" s="273"/>
      <c r="AO206" s="273"/>
      <c r="AP206" s="51"/>
      <c r="AQ206" s="51"/>
      <c r="AR206" s="51"/>
      <c r="AS206" s="51"/>
      <c r="AT206" s="51"/>
      <c r="AU206" s="251"/>
      <c r="AV206" s="51"/>
      <c r="AW206" s="251"/>
      <c r="AX206" s="251"/>
      <c r="AY206" s="251"/>
      <c r="AZ206" s="251"/>
      <c r="BA206" s="251"/>
      <c r="BB206" s="2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</row>
    <row r="207" spans="1:82" x14ac:dyDescent="0.2">
      <c r="A207" s="51"/>
      <c r="B207" s="74"/>
      <c r="C207" s="51"/>
      <c r="D207" s="518"/>
      <c r="E207" s="273"/>
      <c r="F207" s="518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  <c r="R207" s="273"/>
      <c r="S207" s="273"/>
      <c r="T207" s="518"/>
      <c r="U207" s="273"/>
      <c r="V207" s="273"/>
      <c r="W207" s="273"/>
      <c r="X207" s="273"/>
      <c r="Y207" s="273"/>
      <c r="Z207" s="273"/>
      <c r="AA207" s="273"/>
      <c r="AB207" s="273"/>
      <c r="AC207" s="273"/>
      <c r="AD207" s="273"/>
      <c r="AE207" s="273"/>
      <c r="AF207" s="273"/>
      <c r="AG207" s="273"/>
      <c r="AH207" s="273"/>
      <c r="AI207" s="273"/>
      <c r="AJ207" s="273"/>
      <c r="AK207" s="273"/>
      <c r="AL207" s="273"/>
      <c r="AM207" s="273"/>
      <c r="AN207" s="273"/>
      <c r="AO207" s="273"/>
      <c r="AP207" s="51"/>
      <c r="AQ207" s="51"/>
      <c r="AR207" s="51"/>
      <c r="AS207" s="51"/>
      <c r="AT207" s="51"/>
      <c r="AU207" s="251"/>
      <c r="AV207" s="51"/>
      <c r="AW207" s="251"/>
      <c r="AX207" s="251"/>
      <c r="AY207" s="251"/>
      <c r="AZ207" s="251"/>
      <c r="BA207" s="251"/>
      <c r="BB207" s="2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</row>
    <row r="208" spans="1:82" x14ac:dyDescent="0.2">
      <c r="A208" s="51"/>
      <c r="B208" s="74"/>
      <c r="C208" s="51"/>
      <c r="D208" s="518"/>
      <c r="E208" s="273"/>
      <c r="F208" s="518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  <c r="R208" s="273"/>
      <c r="S208" s="273"/>
      <c r="T208" s="518"/>
      <c r="U208" s="273"/>
      <c r="V208" s="273"/>
      <c r="W208" s="273"/>
      <c r="X208" s="273"/>
      <c r="Y208" s="273"/>
      <c r="Z208" s="273"/>
      <c r="AA208" s="273"/>
      <c r="AB208" s="273"/>
      <c r="AC208" s="273"/>
      <c r="AD208" s="273"/>
      <c r="AE208" s="273"/>
      <c r="AF208" s="273"/>
      <c r="AG208" s="273"/>
      <c r="AH208" s="273"/>
      <c r="AI208" s="273"/>
      <c r="AJ208" s="273"/>
      <c r="AK208" s="273"/>
      <c r="AL208" s="273"/>
      <c r="AM208" s="273"/>
      <c r="AN208" s="273"/>
      <c r="AO208" s="273"/>
      <c r="AP208" s="51"/>
      <c r="AQ208" s="51"/>
      <c r="AR208" s="51"/>
      <c r="AS208" s="51"/>
      <c r="AT208" s="51"/>
      <c r="AU208" s="251"/>
      <c r="AV208" s="51"/>
      <c r="AW208" s="251"/>
      <c r="AX208" s="251"/>
      <c r="AY208" s="251"/>
      <c r="AZ208" s="251"/>
      <c r="BA208" s="251"/>
      <c r="BB208" s="2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</row>
    <row r="209" spans="1:82" x14ac:dyDescent="0.2">
      <c r="A209" s="51"/>
      <c r="B209" s="74"/>
      <c r="C209" s="51"/>
      <c r="D209" s="518"/>
      <c r="E209" s="273"/>
      <c r="F209" s="518"/>
      <c r="G209" s="273"/>
      <c r="H209" s="273"/>
      <c r="I209" s="273"/>
      <c r="J209" s="273"/>
      <c r="K209" s="273"/>
      <c r="L209" s="273"/>
      <c r="M209" s="273"/>
      <c r="N209" s="273"/>
      <c r="O209" s="273"/>
      <c r="P209" s="273"/>
      <c r="Q209" s="273"/>
      <c r="R209" s="273"/>
      <c r="S209" s="273"/>
      <c r="T209" s="518"/>
      <c r="U209" s="273"/>
      <c r="V209" s="273"/>
      <c r="W209" s="273"/>
      <c r="X209" s="273"/>
      <c r="Y209" s="273"/>
      <c r="Z209" s="273"/>
      <c r="AA209" s="273"/>
      <c r="AB209" s="273"/>
      <c r="AC209" s="273"/>
      <c r="AD209" s="273"/>
      <c r="AE209" s="273"/>
      <c r="AF209" s="273"/>
      <c r="AG209" s="273"/>
      <c r="AH209" s="273"/>
      <c r="AI209" s="273"/>
      <c r="AJ209" s="273"/>
      <c r="AK209" s="273"/>
      <c r="AL209" s="273"/>
      <c r="AM209" s="273"/>
      <c r="AN209" s="273"/>
      <c r="AO209" s="273"/>
      <c r="AP209" s="51"/>
      <c r="AQ209" s="51"/>
      <c r="AR209" s="51"/>
      <c r="AS209" s="51"/>
      <c r="AT209" s="51"/>
      <c r="AU209" s="251"/>
      <c r="AV209" s="51"/>
      <c r="AW209" s="251"/>
      <c r="AX209" s="251"/>
      <c r="AY209" s="251"/>
      <c r="AZ209" s="251"/>
      <c r="BA209" s="251"/>
      <c r="BB209" s="2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</row>
    <row r="210" spans="1:82" x14ac:dyDescent="0.2">
      <c r="A210" s="51"/>
      <c r="B210" s="74"/>
      <c r="C210" s="51"/>
      <c r="D210" s="518"/>
      <c r="E210" s="273"/>
      <c r="F210" s="518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518"/>
      <c r="U210" s="273"/>
      <c r="V210" s="273"/>
      <c r="W210" s="273"/>
      <c r="X210" s="273"/>
      <c r="Y210" s="273"/>
      <c r="Z210" s="273"/>
      <c r="AA210" s="273"/>
      <c r="AB210" s="273"/>
      <c r="AC210" s="273"/>
      <c r="AD210" s="273"/>
      <c r="AE210" s="273"/>
      <c r="AF210" s="273"/>
      <c r="AG210" s="273"/>
      <c r="AH210" s="273"/>
      <c r="AI210" s="273"/>
      <c r="AJ210" s="273"/>
      <c r="AK210" s="273"/>
      <c r="AL210" s="273"/>
      <c r="AM210" s="273"/>
      <c r="AN210" s="273"/>
      <c r="AO210" s="273"/>
      <c r="AP210" s="51"/>
      <c r="AQ210" s="51"/>
      <c r="AR210" s="51"/>
      <c r="AS210" s="51"/>
      <c r="AT210" s="51"/>
      <c r="AU210" s="251"/>
      <c r="AV210" s="51"/>
      <c r="AW210" s="251"/>
      <c r="AX210" s="251"/>
      <c r="AY210" s="251"/>
      <c r="AZ210" s="251"/>
      <c r="BA210" s="251"/>
      <c r="BB210" s="2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</row>
    <row r="211" spans="1:82" x14ac:dyDescent="0.2">
      <c r="A211" s="51"/>
      <c r="B211" s="74"/>
      <c r="C211" s="51"/>
      <c r="D211" s="518"/>
      <c r="E211" s="273"/>
      <c r="F211" s="518"/>
      <c r="G211" s="273"/>
      <c r="H211" s="273"/>
      <c r="I211" s="273"/>
      <c r="J211" s="273"/>
      <c r="K211" s="273"/>
      <c r="L211" s="273"/>
      <c r="M211" s="273"/>
      <c r="N211" s="273"/>
      <c r="O211" s="273"/>
      <c r="P211" s="273"/>
      <c r="Q211" s="273"/>
      <c r="R211" s="273"/>
      <c r="S211" s="273"/>
      <c r="T211" s="518"/>
      <c r="U211" s="273"/>
      <c r="V211" s="273"/>
      <c r="W211" s="273"/>
      <c r="X211" s="273"/>
      <c r="Y211" s="273"/>
      <c r="Z211" s="273"/>
      <c r="AA211" s="273"/>
      <c r="AB211" s="273"/>
      <c r="AC211" s="273"/>
      <c r="AD211" s="273"/>
      <c r="AE211" s="273"/>
      <c r="AF211" s="273"/>
      <c r="AG211" s="273"/>
      <c r="AH211" s="273"/>
      <c r="AI211" s="273"/>
      <c r="AJ211" s="273"/>
      <c r="AK211" s="273"/>
      <c r="AL211" s="273"/>
      <c r="AM211" s="273"/>
      <c r="AN211" s="273"/>
      <c r="AO211" s="273"/>
      <c r="AP211" s="51"/>
      <c r="AQ211" s="51"/>
      <c r="AR211" s="51"/>
      <c r="AS211" s="51"/>
      <c r="AT211" s="51"/>
      <c r="AU211" s="251"/>
      <c r="AV211" s="51"/>
      <c r="AW211" s="251"/>
      <c r="AX211" s="251"/>
      <c r="AY211" s="251"/>
      <c r="AZ211" s="251"/>
      <c r="BA211" s="251"/>
      <c r="BB211" s="2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</row>
    <row r="212" spans="1:82" x14ac:dyDescent="0.2">
      <c r="A212" s="51"/>
      <c r="B212" s="74"/>
      <c r="C212" s="51"/>
      <c r="D212" s="518"/>
      <c r="E212" s="273"/>
      <c r="F212" s="518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  <c r="Q212" s="273"/>
      <c r="R212" s="273"/>
      <c r="S212" s="273"/>
      <c r="T212" s="518"/>
      <c r="U212" s="273"/>
      <c r="V212" s="273"/>
      <c r="W212" s="273"/>
      <c r="X212" s="273"/>
      <c r="Y212" s="273"/>
      <c r="Z212" s="273"/>
      <c r="AA212" s="273"/>
      <c r="AB212" s="273"/>
      <c r="AC212" s="273"/>
      <c r="AD212" s="273"/>
      <c r="AE212" s="273"/>
      <c r="AF212" s="273"/>
      <c r="AG212" s="273"/>
      <c r="AH212" s="273"/>
      <c r="AI212" s="273"/>
      <c r="AJ212" s="273"/>
      <c r="AK212" s="273"/>
      <c r="AL212" s="273"/>
      <c r="AM212" s="273"/>
      <c r="AN212" s="273"/>
      <c r="AO212" s="273"/>
      <c r="AP212" s="51"/>
      <c r="AQ212" s="51"/>
      <c r="AR212" s="51"/>
      <c r="AS212" s="51"/>
      <c r="AT212" s="51"/>
      <c r="AU212" s="251"/>
      <c r="AV212" s="51"/>
      <c r="AW212" s="251"/>
      <c r="AX212" s="251"/>
      <c r="AY212" s="251"/>
      <c r="AZ212" s="251"/>
      <c r="BA212" s="251"/>
      <c r="BB212" s="2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</row>
    <row r="213" spans="1:82" x14ac:dyDescent="0.2">
      <c r="A213" s="51"/>
      <c r="B213" s="74"/>
      <c r="C213" s="51"/>
      <c r="D213" s="518"/>
      <c r="E213" s="273"/>
      <c r="F213" s="518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  <c r="Q213" s="273"/>
      <c r="R213" s="273"/>
      <c r="S213" s="273"/>
      <c r="T213" s="518"/>
      <c r="U213" s="273"/>
      <c r="V213" s="273"/>
      <c r="W213" s="273"/>
      <c r="X213" s="273"/>
      <c r="Y213" s="273"/>
      <c r="Z213" s="273"/>
      <c r="AA213" s="273"/>
      <c r="AB213" s="273"/>
      <c r="AC213" s="273"/>
      <c r="AD213" s="273"/>
      <c r="AE213" s="273"/>
      <c r="AF213" s="273"/>
      <c r="AG213" s="273"/>
      <c r="AH213" s="273"/>
      <c r="AI213" s="273"/>
      <c r="AJ213" s="273"/>
      <c r="AK213" s="273"/>
      <c r="AL213" s="273"/>
      <c r="AM213" s="273"/>
      <c r="AN213" s="273"/>
      <c r="AO213" s="273"/>
      <c r="AP213" s="51"/>
      <c r="AQ213" s="51"/>
      <c r="AR213" s="51"/>
      <c r="AS213" s="51"/>
      <c r="AT213" s="51"/>
      <c r="AU213" s="251"/>
      <c r="AV213" s="51"/>
      <c r="AW213" s="251"/>
      <c r="AX213" s="251"/>
      <c r="AY213" s="251"/>
      <c r="AZ213" s="251"/>
      <c r="BA213" s="251"/>
      <c r="BB213" s="2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</row>
    <row r="214" spans="1:82" x14ac:dyDescent="0.2">
      <c r="A214" s="51"/>
      <c r="B214" s="74"/>
      <c r="C214" s="51"/>
      <c r="D214" s="518"/>
      <c r="E214" s="273"/>
      <c r="F214" s="518"/>
      <c r="G214" s="273"/>
      <c r="H214" s="273"/>
      <c r="I214" s="273"/>
      <c r="J214" s="273"/>
      <c r="K214" s="273"/>
      <c r="L214" s="273"/>
      <c r="M214" s="273"/>
      <c r="N214" s="273"/>
      <c r="O214" s="273"/>
      <c r="P214" s="273"/>
      <c r="Q214" s="273"/>
      <c r="R214" s="273"/>
      <c r="S214" s="273"/>
      <c r="T214" s="518"/>
      <c r="U214" s="273"/>
      <c r="V214" s="273"/>
      <c r="W214" s="273"/>
      <c r="X214" s="273"/>
      <c r="Y214" s="273"/>
      <c r="Z214" s="273"/>
      <c r="AA214" s="273"/>
      <c r="AB214" s="273"/>
      <c r="AC214" s="273"/>
      <c r="AD214" s="273"/>
      <c r="AE214" s="273"/>
      <c r="AF214" s="273"/>
      <c r="AG214" s="273"/>
      <c r="AH214" s="273"/>
      <c r="AI214" s="273"/>
      <c r="AJ214" s="273"/>
      <c r="AK214" s="273"/>
      <c r="AL214" s="273"/>
      <c r="AM214" s="273"/>
      <c r="AN214" s="273"/>
      <c r="AO214" s="273"/>
      <c r="AP214" s="51"/>
      <c r="AQ214" s="51"/>
      <c r="AR214" s="51"/>
      <c r="AS214" s="51"/>
      <c r="AT214" s="51"/>
      <c r="AU214" s="251"/>
      <c r="AV214" s="51"/>
      <c r="AW214" s="251"/>
      <c r="AX214" s="251"/>
      <c r="AY214" s="251"/>
      <c r="AZ214" s="251"/>
      <c r="BA214" s="251"/>
      <c r="BB214" s="2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</row>
    <row r="215" spans="1:82" x14ac:dyDescent="0.2">
      <c r="AM215" s="273"/>
    </row>
  </sheetData>
  <mergeCells count="94">
    <mergeCell ref="D2:E2"/>
    <mergeCell ref="D3:E3"/>
    <mergeCell ref="D4:E4"/>
    <mergeCell ref="D5:E5"/>
    <mergeCell ref="T2:U2"/>
    <mergeCell ref="T3:U3"/>
    <mergeCell ref="T4:U4"/>
    <mergeCell ref="T5:U5"/>
    <mergeCell ref="H2:I2"/>
    <mergeCell ref="H3:I3"/>
    <mergeCell ref="H4:I4"/>
    <mergeCell ref="F5:G5"/>
    <mergeCell ref="R2:S2"/>
    <mergeCell ref="R3:S3"/>
    <mergeCell ref="F2:G2"/>
    <mergeCell ref="F3:G3"/>
    <mergeCell ref="J60:K60"/>
    <mergeCell ref="R6:S6"/>
    <mergeCell ref="R5:S5"/>
    <mergeCell ref="N5:O5"/>
    <mergeCell ref="L6:M6"/>
    <mergeCell ref="L5:M5"/>
    <mergeCell ref="N6:O6"/>
    <mergeCell ref="J5:K5"/>
    <mergeCell ref="J6:K6"/>
    <mergeCell ref="P5:Q5"/>
    <mergeCell ref="P6:Q6"/>
    <mergeCell ref="AD5:AE5"/>
    <mergeCell ref="AN6:AO6"/>
    <mergeCell ref="AJ5:AK5"/>
    <mergeCell ref="AJ6:AK6"/>
    <mergeCell ref="AL5:AM5"/>
    <mergeCell ref="AL6:AM6"/>
    <mergeCell ref="AN5:AO5"/>
    <mergeCell ref="J4:K4"/>
    <mergeCell ref="AH6:AI6"/>
    <mergeCell ref="H5:I5"/>
    <mergeCell ref="N4:O4"/>
    <mergeCell ref="F4:G4"/>
    <mergeCell ref="Z5:AA5"/>
    <mergeCell ref="AH5:AI5"/>
    <mergeCell ref="P4:Q4"/>
    <mergeCell ref="Z6:AA6"/>
    <mergeCell ref="AF6:AG6"/>
    <mergeCell ref="AB6:AC6"/>
    <mergeCell ref="AD6:AE6"/>
    <mergeCell ref="AB5:AC5"/>
    <mergeCell ref="AD4:AE4"/>
    <mergeCell ref="AF4:AG4"/>
    <mergeCell ref="AF5:AG5"/>
    <mergeCell ref="L4:M4"/>
    <mergeCell ref="P2:Q2"/>
    <mergeCell ref="P3:Q3"/>
    <mergeCell ref="L3:M3"/>
    <mergeCell ref="L2:M2"/>
    <mergeCell ref="AD2:AE2"/>
    <mergeCell ref="AH2:AI2"/>
    <mergeCell ref="AF3:AG3"/>
    <mergeCell ref="AH3:AI3"/>
    <mergeCell ref="AD3:AE3"/>
    <mergeCell ref="Z2:AA2"/>
    <mergeCell ref="Z3:AA3"/>
    <mergeCell ref="AB2:AC2"/>
    <mergeCell ref="AB3:AC3"/>
    <mergeCell ref="AB4:AC4"/>
    <mergeCell ref="Z4:AA4"/>
    <mergeCell ref="AX2:BA2"/>
    <mergeCell ref="AN2:AO2"/>
    <mergeCell ref="AN3:AO3"/>
    <mergeCell ref="AF2:AG2"/>
    <mergeCell ref="AN4:AO4"/>
    <mergeCell ref="AJ2:AK2"/>
    <mergeCell ref="AJ3:AK3"/>
    <mergeCell ref="AJ4:AK4"/>
    <mergeCell ref="AL2:AM2"/>
    <mergeCell ref="AL3:AM3"/>
    <mergeCell ref="AL4:AM4"/>
    <mergeCell ref="AH4:AI4"/>
    <mergeCell ref="F6:G6"/>
    <mergeCell ref="V2:W2"/>
    <mergeCell ref="X2:Y2"/>
    <mergeCell ref="V3:W3"/>
    <mergeCell ref="X3:Y3"/>
    <mergeCell ref="V6:W6"/>
    <mergeCell ref="X6:Y6"/>
    <mergeCell ref="V4:W4"/>
    <mergeCell ref="X4:Y4"/>
    <mergeCell ref="V5:W5"/>
    <mergeCell ref="X5:Y5"/>
    <mergeCell ref="J3:K3"/>
    <mergeCell ref="N2:O2"/>
    <mergeCell ref="R4:S4"/>
    <mergeCell ref="J2:K2"/>
    <mergeCell ref="N3:O3"/>
  </mergeCells>
  <phoneticPr fontId="0" type="noConversion"/>
  <conditionalFormatting sqref="AW51:AY52 AW43:AY49 AZ43:BB52 AW54:BB57 AW13:BB14 AW9:BB11 AW18:BB33 AW35:BB42 AW34:AZ34 BB34">
    <cfRule type="cellIs" dxfId="40" priority="10" stopIfTrue="1" operator="equal">
      <formula>4</formula>
    </cfRule>
  </conditionalFormatting>
  <conditionalFormatting sqref="AW16:BB17">
    <cfRule type="cellIs" dxfId="39" priority="2" stopIfTrue="1" operator="equal">
      <formula>4</formula>
    </cfRule>
  </conditionalFormatting>
  <conditionalFormatting sqref="BA34">
    <cfRule type="cellIs" dxfId="38" priority="1" stopIfTrue="1" operator="equal">
      <formula>4</formula>
    </cfRule>
  </conditionalFormatting>
  <pageMargins left="0.39" right="0.39" top="0.39" bottom="0.39" header="0.39" footer="0.39"/>
  <pageSetup paperSize="9" scale="5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C223"/>
  <sheetViews>
    <sheetView showZeros="0" zoomScale="75" zoomScaleNormal="75" workbookViewId="0">
      <selection activeCell="AK61" sqref="AK61"/>
    </sheetView>
  </sheetViews>
  <sheetFormatPr baseColWidth="10" defaultColWidth="11.42578125" defaultRowHeight="11.25" x14ac:dyDescent="0.2"/>
  <cols>
    <col min="1" max="1" width="4.42578125" style="559" customWidth="1"/>
    <col min="2" max="2" width="28.140625" style="138" customWidth="1"/>
    <col min="3" max="3" width="4.5703125" style="591" customWidth="1"/>
    <col min="4" max="4" width="3.5703125" style="591" customWidth="1"/>
    <col min="5" max="5" width="4.5703125" style="591" customWidth="1"/>
    <col min="6" max="6" width="3.5703125" style="591" customWidth="1"/>
    <col min="7" max="7" width="4.5703125" style="648" customWidth="1"/>
    <col min="8" max="8" width="3.85546875" style="648" customWidth="1"/>
    <col min="9" max="25" width="4.5703125" style="648" customWidth="1"/>
    <col min="26" max="26" width="3.5703125" style="648" customWidth="1"/>
    <col min="27" max="31" width="4.5703125" style="648" customWidth="1"/>
    <col min="32" max="32" width="5.140625" style="648" customWidth="1"/>
    <col min="33" max="33" width="5.28515625" style="648" customWidth="1"/>
    <col min="34" max="34" width="5.140625" style="648" customWidth="1"/>
    <col min="35" max="35" width="5.28515625" style="648" customWidth="1"/>
    <col min="36" max="36" width="5.140625" style="648" customWidth="1"/>
    <col min="37" max="37" width="5.28515625" style="648" customWidth="1"/>
    <col min="38" max="38" width="4.7109375" style="648" customWidth="1"/>
    <col min="39" max="39" width="5.28515625" style="648" customWidth="1"/>
    <col min="40" max="41" width="4.7109375" style="648" customWidth="1"/>
    <col min="42" max="42" width="3.42578125" style="648" customWidth="1"/>
    <col min="43" max="43" width="3.140625" style="138" customWidth="1"/>
    <col min="44" max="44" width="8.28515625" style="138" bestFit="1" customWidth="1"/>
    <col min="45" max="45" width="3.140625" style="138" customWidth="1"/>
    <col min="46" max="48" width="3" style="138" customWidth="1"/>
    <col min="49" max="49" width="4.42578125" style="138" customWidth="1"/>
    <col min="50" max="54" width="5.140625" style="138" customWidth="1"/>
    <col min="55" max="55" width="4.140625" style="138" customWidth="1"/>
    <col min="56" max="16384" width="11.42578125" style="138"/>
  </cols>
  <sheetData>
    <row r="1" spans="1:55" x14ac:dyDescent="0.2">
      <c r="A1" s="672"/>
      <c r="B1" s="673"/>
      <c r="C1" s="1489" t="s">
        <v>394</v>
      </c>
      <c r="D1" s="1490"/>
      <c r="E1" s="1489" t="s">
        <v>396</v>
      </c>
      <c r="F1" s="1490"/>
      <c r="G1" s="1427" t="s">
        <v>397</v>
      </c>
      <c r="H1" s="1469"/>
      <c r="I1" s="1427" t="s">
        <v>404</v>
      </c>
      <c r="J1" s="1469"/>
      <c r="K1" s="1427" t="s">
        <v>404</v>
      </c>
      <c r="L1" s="1469"/>
      <c r="M1" s="1427" t="s">
        <v>406</v>
      </c>
      <c r="N1" s="1469"/>
      <c r="O1" s="1427" t="s">
        <v>351</v>
      </c>
      <c r="P1" s="1469"/>
      <c r="Q1" s="1427" t="s">
        <v>351</v>
      </c>
      <c r="R1" s="1469"/>
      <c r="S1" s="1427" t="s">
        <v>381</v>
      </c>
      <c r="T1" s="1469"/>
      <c r="U1" s="1427" t="s">
        <v>419</v>
      </c>
      <c r="V1" s="1469"/>
      <c r="W1" s="1427" t="s">
        <v>418</v>
      </c>
      <c r="X1" s="1469"/>
      <c r="Y1" s="1427" t="s">
        <v>398</v>
      </c>
      <c r="Z1" s="1469"/>
      <c r="AA1" s="1427" t="s">
        <v>360</v>
      </c>
      <c r="AB1" s="1469"/>
      <c r="AC1" s="1427" t="s">
        <v>381</v>
      </c>
      <c r="AD1" s="1469"/>
      <c r="AE1" s="1481" t="s">
        <v>445</v>
      </c>
      <c r="AF1" s="1482"/>
      <c r="AG1" s="1481" t="s">
        <v>459</v>
      </c>
      <c r="AH1" s="1482"/>
      <c r="AI1" s="1481" t="s">
        <v>459</v>
      </c>
      <c r="AJ1" s="1482"/>
      <c r="AK1" s="1477"/>
      <c r="AL1" s="1478"/>
      <c r="AM1" s="1438"/>
      <c r="AN1" s="1439"/>
      <c r="AO1" s="1427"/>
      <c r="AP1" s="1469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</row>
    <row r="2" spans="1:55" x14ac:dyDescent="0.2">
      <c r="A2" s="674"/>
      <c r="B2" s="673"/>
      <c r="C2" s="1485">
        <v>13</v>
      </c>
      <c r="D2" s="1486"/>
      <c r="E2" s="1485">
        <v>20</v>
      </c>
      <c r="F2" s="1486"/>
      <c r="G2" s="1483">
        <v>27</v>
      </c>
      <c r="H2" s="1471"/>
      <c r="I2" s="1483">
        <v>9</v>
      </c>
      <c r="J2" s="1471"/>
      <c r="K2" s="1483">
        <v>10</v>
      </c>
      <c r="L2" s="1471"/>
      <c r="M2" s="1470">
        <v>17</v>
      </c>
      <c r="N2" s="1471"/>
      <c r="O2" s="1484" t="s">
        <v>408</v>
      </c>
      <c r="P2" s="1471"/>
      <c r="Q2" s="1470">
        <v>24</v>
      </c>
      <c r="R2" s="1471"/>
      <c r="S2" s="1483" t="s">
        <v>409</v>
      </c>
      <c r="T2" s="1471"/>
      <c r="U2" s="1483" t="s">
        <v>131</v>
      </c>
      <c r="V2" s="1471"/>
      <c r="W2" s="1483" t="s">
        <v>194</v>
      </c>
      <c r="X2" s="1471"/>
      <c r="Y2" s="1470">
        <v>15</v>
      </c>
      <c r="Z2" s="1471"/>
      <c r="AA2" s="1470">
        <v>26</v>
      </c>
      <c r="AB2" s="1471"/>
      <c r="AC2" s="1470">
        <v>3</v>
      </c>
      <c r="AD2" s="1471"/>
      <c r="AE2" s="1470">
        <v>17</v>
      </c>
      <c r="AF2" s="1471"/>
      <c r="AG2" s="1470">
        <v>5</v>
      </c>
      <c r="AH2" s="1471"/>
      <c r="AI2" s="1470">
        <v>6</v>
      </c>
      <c r="AJ2" s="1471"/>
      <c r="AK2" s="1470"/>
      <c r="AL2" s="1471"/>
      <c r="AM2" s="1470"/>
      <c r="AN2" s="1471"/>
      <c r="AO2" s="1470"/>
      <c r="AP2" s="1471"/>
      <c r="AQ2" s="718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</row>
    <row r="3" spans="1:55" x14ac:dyDescent="0.2">
      <c r="A3" s="675"/>
      <c r="B3" s="673"/>
      <c r="C3" s="1485" t="s">
        <v>395</v>
      </c>
      <c r="D3" s="1486"/>
      <c r="E3" s="1485" t="s">
        <v>395</v>
      </c>
      <c r="F3" s="1486"/>
      <c r="G3" s="1435" t="s">
        <v>395</v>
      </c>
      <c r="H3" s="1472"/>
      <c r="I3" s="1435" t="s">
        <v>399</v>
      </c>
      <c r="J3" s="1472"/>
      <c r="K3" s="1435" t="s">
        <v>399</v>
      </c>
      <c r="L3" s="1472"/>
      <c r="M3" s="1435" t="s">
        <v>399</v>
      </c>
      <c r="N3" s="1472"/>
      <c r="O3" s="1435" t="s">
        <v>399</v>
      </c>
      <c r="P3" s="1472"/>
      <c r="Q3" s="1435" t="s">
        <v>399</v>
      </c>
      <c r="R3" s="1472"/>
      <c r="S3" s="1435" t="s">
        <v>399</v>
      </c>
      <c r="T3" s="1472"/>
      <c r="U3" s="1435" t="s">
        <v>414</v>
      </c>
      <c r="V3" s="1472"/>
      <c r="W3" s="1435" t="s">
        <v>414</v>
      </c>
      <c r="X3" s="1472"/>
      <c r="Y3" s="1435" t="s">
        <v>414</v>
      </c>
      <c r="Z3" s="1472"/>
      <c r="AA3" s="1435" t="s">
        <v>432</v>
      </c>
      <c r="AB3" s="1472"/>
      <c r="AC3" s="1435" t="s">
        <v>442</v>
      </c>
      <c r="AD3" s="1472"/>
      <c r="AE3" s="1475" t="s">
        <v>442</v>
      </c>
      <c r="AF3" s="1476"/>
      <c r="AG3" s="1475" t="s">
        <v>458</v>
      </c>
      <c r="AH3" s="1476"/>
      <c r="AI3" s="1475" t="s">
        <v>458</v>
      </c>
      <c r="AJ3" s="1476"/>
      <c r="AK3" s="1479"/>
      <c r="AL3" s="1480"/>
      <c r="AM3" s="1435"/>
      <c r="AN3" s="1472"/>
      <c r="AO3" s="1435"/>
      <c r="AP3" s="1472"/>
      <c r="AQ3" s="718"/>
      <c r="AR3" s="5" t="s">
        <v>1</v>
      </c>
      <c r="AS3" s="7" t="s">
        <v>2</v>
      </c>
      <c r="AT3" s="8"/>
      <c r="AU3" s="8"/>
      <c r="AV3" s="9"/>
      <c r="AW3" s="676"/>
      <c r="AX3" s="676"/>
      <c r="AY3" s="676"/>
      <c r="AZ3" s="676"/>
      <c r="BA3" s="676"/>
      <c r="BB3" s="677"/>
      <c r="BC3" s="251"/>
    </row>
    <row r="4" spans="1:55" x14ac:dyDescent="0.2">
      <c r="A4" s="675"/>
      <c r="B4" s="678"/>
      <c r="C4" s="1485">
        <v>2016</v>
      </c>
      <c r="D4" s="1486"/>
      <c r="E4" s="1485">
        <v>2016</v>
      </c>
      <c r="F4" s="1486"/>
      <c r="G4" s="1435">
        <v>2016</v>
      </c>
      <c r="H4" s="1472"/>
      <c r="I4" s="1435">
        <v>2016</v>
      </c>
      <c r="J4" s="1472"/>
      <c r="K4" s="1435">
        <v>2016</v>
      </c>
      <c r="L4" s="1472"/>
      <c r="M4" s="1435">
        <v>2016</v>
      </c>
      <c r="N4" s="1472"/>
      <c r="O4" s="1435">
        <v>2016</v>
      </c>
      <c r="P4" s="1472"/>
      <c r="Q4" s="1435">
        <v>2016</v>
      </c>
      <c r="R4" s="1472"/>
      <c r="S4" s="1435">
        <v>2016</v>
      </c>
      <c r="T4" s="1472"/>
      <c r="U4" s="1435">
        <v>2016</v>
      </c>
      <c r="V4" s="1472"/>
      <c r="W4" s="1435">
        <v>2016</v>
      </c>
      <c r="X4" s="1472"/>
      <c r="Y4" s="1435">
        <v>2016</v>
      </c>
      <c r="Z4" s="1472"/>
      <c r="AA4" s="1435">
        <v>2016</v>
      </c>
      <c r="AB4" s="1472"/>
      <c r="AC4" s="1435">
        <v>2016</v>
      </c>
      <c r="AD4" s="1472"/>
      <c r="AE4" s="1435">
        <v>2016</v>
      </c>
      <c r="AF4" s="1472"/>
      <c r="AG4" s="1435">
        <v>2016</v>
      </c>
      <c r="AH4" s="1472"/>
      <c r="AI4" s="1435">
        <v>2016</v>
      </c>
      <c r="AJ4" s="1472"/>
      <c r="AK4" s="1435"/>
      <c r="AL4" s="1472"/>
      <c r="AM4" s="1435"/>
      <c r="AN4" s="1472"/>
      <c r="AO4" s="1435"/>
      <c r="AP4" s="1472"/>
      <c r="AQ4" s="5" t="s">
        <v>0</v>
      </c>
      <c r="AR4" s="10" t="s">
        <v>4</v>
      </c>
      <c r="AS4" s="11" t="s">
        <v>5</v>
      </c>
      <c r="AT4" s="12" t="s">
        <v>301</v>
      </c>
      <c r="AU4" s="13" t="s">
        <v>7</v>
      </c>
      <c r="AV4" s="14" t="s">
        <v>8</v>
      </c>
      <c r="AW4" s="679"/>
      <c r="AX4" s="15" t="s">
        <v>259</v>
      </c>
      <c r="AY4" s="15"/>
      <c r="AZ4" s="679"/>
      <c r="BA4" s="16"/>
      <c r="BB4" s="680"/>
      <c r="BC4" s="251"/>
    </row>
    <row r="5" spans="1:55" x14ac:dyDescent="0.2">
      <c r="A5" s="681"/>
      <c r="B5" s="682"/>
      <c r="C5" s="1487"/>
      <c r="D5" s="1488"/>
      <c r="E5" s="1487"/>
      <c r="F5" s="1488"/>
      <c r="G5" s="1431"/>
      <c r="H5" s="1432"/>
      <c r="I5" s="1431"/>
      <c r="J5" s="1434"/>
      <c r="K5" s="1431"/>
      <c r="L5" s="1434"/>
      <c r="M5" s="1431"/>
      <c r="N5" s="1434"/>
      <c r="O5" s="1431"/>
      <c r="P5" s="1434"/>
      <c r="Q5" s="1473" t="s">
        <v>387</v>
      </c>
      <c r="R5" s="1474"/>
      <c r="S5" s="1473" t="s">
        <v>415</v>
      </c>
      <c r="T5" s="1491"/>
      <c r="U5" s="1431"/>
      <c r="V5" s="1434"/>
      <c r="W5" s="1431"/>
      <c r="X5" s="1434"/>
      <c r="Y5" s="1431"/>
      <c r="Z5" s="1434"/>
      <c r="AA5" s="1473" t="s">
        <v>441</v>
      </c>
      <c r="AB5" s="1474"/>
      <c r="AC5" s="1431"/>
      <c r="AD5" s="1434"/>
      <c r="AE5" s="1473" t="s">
        <v>446</v>
      </c>
      <c r="AF5" s="1474"/>
      <c r="AG5" s="1473" t="s">
        <v>460</v>
      </c>
      <c r="AH5" s="1474"/>
      <c r="AI5" s="1473" t="s">
        <v>460</v>
      </c>
      <c r="AJ5" s="1474"/>
      <c r="AK5" s="1431"/>
      <c r="AL5" s="1434"/>
      <c r="AM5" s="1431"/>
      <c r="AN5" s="1434"/>
      <c r="AO5" s="1431"/>
      <c r="AP5" s="1434"/>
      <c r="AQ5" s="5"/>
      <c r="AR5" s="19"/>
      <c r="AS5" s="20"/>
      <c r="AT5" s="18"/>
      <c r="AU5" s="18"/>
      <c r="AV5" s="14"/>
      <c r="AW5" s="683"/>
      <c r="AX5" s="683"/>
      <c r="AY5" s="683"/>
      <c r="AZ5" s="683"/>
      <c r="BA5" s="683"/>
      <c r="BB5" s="684"/>
      <c r="BC5" s="251"/>
    </row>
    <row r="6" spans="1:55" x14ac:dyDescent="0.2">
      <c r="A6" s="685"/>
      <c r="B6" s="686"/>
      <c r="C6" s="704"/>
      <c r="D6" s="704"/>
      <c r="E6" s="704"/>
      <c r="F6" s="704"/>
      <c r="AQ6" s="19"/>
      <c r="AR6" s="19"/>
      <c r="AS6" s="19"/>
      <c r="AT6" s="22"/>
      <c r="AU6" s="23"/>
      <c r="AV6" s="23"/>
      <c r="AW6" s="23"/>
      <c r="AX6" s="23"/>
      <c r="AY6" s="23"/>
      <c r="AZ6" s="23"/>
      <c r="BA6" s="251"/>
      <c r="BB6" s="251"/>
      <c r="BC6" s="251"/>
    </row>
    <row r="7" spans="1:55" x14ac:dyDescent="0.2">
      <c r="A7" s="687"/>
      <c r="B7" s="67" t="s">
        <v>9</v>
      </c>
      <c r="C7" s="705"/>
      <c r="D7" s="705"/>
      <c r="E7" s="705"/>
      <c r="F7" s="705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8"/>
      <c r="T7" s="688"/>
      <c r="U7" s="688"/>
      <c r="V7" s="688"/>
      <c r="W7" s="688"/>
      <c r="X7" s="688"/>
      <c r="Y7" s="688"/>
      <c r="Z7" s="688"/>
      <c r="AA7" s="688"/>
      <c r="AB7" s="688"/>
      <c r="AC7" s="688"/>
      <c r="AD7" s="688"/>
      <c r="AE7" s="688"/>
      <c r="AF7" s="688"/>
      <c r="AG7" s="688"/>
      <c r="AH7" s="688"/>
      <c r="AI7" s="688"/>
      <c r="AJ7" s="688"/>
      <c r="AK7" s="688"/>
      <c r="AL7" s="688"/>
      <c r="AM7" s="688"/>
      <c r="AN7" s="688"/>
      <c r="AO7" s="688"/>
      <c r="AP7" s="688"/>
      <c r="AQ7" s="315"/>
      <c r="AR7" s="25"/>
      <c r="AS7" s="17"/>
      <c r="AT7" s="17"/>
      <c r="AU7" s="17"/>
      <c r="AV7" s="26"/>
      <c r="AW7" s="17">
        <v>150</v>
      </c>
      <c r="AX7" s="17">
        <v>200</v>
      </c>
      <c r="AY7" s="17">
        <v>250</v>
      </c>
      <c r="AZ7" s="17">
        <v>300</v>
      </c>
      <c r="BA7" s="19"/>
      <c r="BB7" s="19"/>
      <c r="BC7" s="118"/>
    </row>
    <row r="8" spans="1:55" x14ac:dyDescent="0.2">
      <c r="A8" s="689"/>
      <c r="B8" s="178"/>
      <c r="C8" s="585"/>
      <c r="D8" s="609"/>
      <c r="E8" s="585"/>
      <c r="F8" s="609"/>
      <c r="G8" s="948"/>
      <c r="H8" s="745"/>
      <c r="I8" s="948"/>
      <c r="J8" s="745"/>
      <c r="K8" s="948"/>
      <c r="L8" s="745"/>
      <c r="M8" s="948"/>
      <c r="N8" s="745"/>
      <c r="O8" s="948"/>
      <c r="P8" s="745"/>
      <c r="Q8" s="948"/>
      <c r="R8" s="745"/>
      <c r="S8" s="948"/>
      <c r="T8" s="745"/>
      <c r="U8" s="948"/>
      <c r="V8" s="745"/>
      <c r="W8" s="1111"/>
      <c r="X8" s="745"/>
      <c r="Y8" s="948"/>
      <c r="Z8" s="745"/>
      <c r="AA8" s="948"/>
      <c r="AB8" s="745"/>
      <c r="AC8" s="948"/>
      <c r="AD8" s="745"/>
      <c r="AE8" s="948"/>
      <c r="AF8" s="745"/>
      <c r="AG8" s="1311"/>
      <c r="AH8" s="1312"/>
      <c r="AI8" s="1311"/>
      <c r="AJ8" s="1312"/>
      <c r="AK8" s="948"/>
      <c r="AL8" s="745"/>
      <c r="AM8" s="762"/>
      <c r="AN8" s="745"/>
      <c r="AO8" s="762"/>
      <c r="AP8" s="745"/>
      <c r="AQ8" s="5">
        <f t="shared" ref="AQ8:AQ37" si="0">COUNT(C8:AN8)</f>
        <v>0</v>
      </c>
      <c r="AR8" s="25" t="str">
        <f t="shared" ref="AR8:AR37" si="1">IF(AQ8&lt;3," ",(LARGE(C8:AN8,1)+LARGE(C8:AN8,2)+LARGE(C8:AN8,3))/3)</f>
        <v xml:space="preserve"> </v>
      </c>
      <c r="AS8" s="20">
        <f>COUNTIF(C8:AN8,"(1)")</f>
        <v>0</v>
      </c>
      <c r="AT8" s="18">
        <f t="shared" ref="AT8:AT37" si="2">COUNTIF(C8:AN8,"(2)")</f>
        <v>0</v>
      </c>
      <c r="AU8" s="18">
        <f t="shared" ref="AU8:AU37" si="3">COUNTIF(C8:AN8,"(3)")</f>
        <v>0</v>
      </c>
      <c r="AV8" s="14">
        <f>SUM(AS8:AU8)</f>
        <v>0</v>
      </c>
      <c r="AW8" s="30" t="e">
        <f>IF((LARGE(C8:AN8,1))&gt;=150,"16"," ")</f>
        <v>#NUM!</v>
      </c>
      <c r="AX8" s="30" t="e">
        <f>IF((LARGE(C8:AN8,1))&gt;=200,"16"," ")</f>
        <v>#NUM!</v>
      </c>
      <c r="AY8" s="18" t="e">
        <f>IF((LARGE(C8:AN8,1))&gt;=250,"16"," ")</f>
        <v>#NUM!</v>
      </c>
      <c r="AZ8" s="18" t="e">
        <f>IF((LARGE(C8:AN8,1))&gt;=300,"16"," ")</f>
        <v>#NUM!</v>
      </c>
      <c r="BA8" s="5"/>
      <c r="BB8" s="5"/>
      <c r="BC8" s="251"/>
    </row>
    <row r="9" spans="1:55" x14ac:dyDescent="0.2">
      <c r="A9" s="690"/>
      <c r="B9" s="538"/>
      <c r="C9" s="709"/>
      <c r="D9" s="710"/>
      <c r="E9" s="709"/>
      <c r="F9" s="710"/>
      <c r="G9" s="691"/>
      <c r="H9" s="692"/>
      <c r="I9" s="691"/>
      <c r="J9" s="692"/>
      <c r="K9" s="691"/>
      <c r="L9" s="692"/>
      <c r="M9" s="691"/>
      <c r="N9" s="692"/>
      <c r="O9" s="691"/>
      <c r="P9" s="692"/>
      <c r="Q9" s="691"/>
      <c r="R9" s="692"/>
      <c r="S9" s="691"/>
      <c r="T9" s="692"/>
      <c r="U9" s="691"/>
      <c r="V9" s="692"/>
      <c r="W9" s="691"/>
      <c r="X9" s="692"/>
      <c r="Y9" s="691"/>
      <c r="Z9" s="692"/>
      <c r="AA9" s="691"/>
      <c r="AB9" s="692"/>
      <c r="AC9" s="691"/>
      <c r="AD9" s="692"/>
      <c r="AE9" s="691"/>
      <c r="AF9" s="692"/>
      <c r="AG9" s="691"/>
      <c r="AH9" s="1321"/>
      <c r="AI9" s="691"/>
      <c r="AJ9" s="1321"/>
      <c r="AK9" s="691"/>
      <c r="AL9" s="692"/>
      <c r="AM9" s="691"/>
      <c r="AN9" s="692"/>
      <c r="AO9" s="691"/>
      <c r="AP9" s="692"/>
      <c r="AQ9" s="5">
        <f t="shared" si="0"/>
        <v>0</v>
      </c>
      <c r="AR9" s="25" t="str">
        <f t="shared" si="1"/>
        <v xml:space="preserve"> </v>
      </c>
      <c r="AS9" s="20">
        <f>COUNTIF(C9:AN9,"(1)")</f>
        <v>0</v>
      </c>
      <c r="AT9" s="18">
        <f t="shared" si="2"/>
        <v>0</v>
      </c>
      <c r="AU9" s="18">
        <f t="shared" si="3"/>
        <v>0</v>
      </c>
      <c r="AV9" s="14">
        <f>SUM(AS9:AU9)</f>
        <v>0</v>
      </c>
      <c r="AW9" s="30" t="e">
        <f>IF((LARGE(C9:AN9,1))&gt;=150,"16"," ")</f>
        <v>#NUM!</v>
      </c>
      <c r="AX9" s="30" t="e">
        <f>IF((LARGE(C9:AN9,1))&gt;=200,"16"," ")</f>
        <v>#NUM!</v>
      </c>
      <c r="AY9" s="18" t="e">
        <f>IF((LARGE(C9:AN9,1))&gt;=250,"16"," ")</f>
        <v>#NUM!</v>
      </c>
      <c r="AZ9" s="18" t="e">
        <f>IF((LARGE(C9:AN9,1))&gt;=300,"16"," ")</f>
        <v>#NUM!</v>
      </c>
      <c r="BA9" s="5"/>
      <c r="BB9" s="5"/>
      <c r="BC9" s="251"/>
    </row>
    <row r="10" spans="1:55" x14ac:dyDescent="0.2">
      <c r="A10" s="685"/>
      <c r="B10" s="686"/>
      <c r="C10" s="704"/>
      <c r="D10" s="704"/>
      <c r="E10" s="704"/>
      <c r="F10" s="704"/>
      <c r="AQ10" s="5">
        <f t="shared" si="0"/>
        <v>0</v>
      </c>
      <c r="AR10" s="25" t="str">
        <f t="shared" si="1"/>
        <v xml:space="preserve"> </v>
      </c>
      <c r="AS10" s="19"/>
      <c r="AT10" s="250">
        <f t="shared" si="2"/>
        <v>0</v>
      </c>
      <c r="AU10" s="250">
        <f t="shared" si="3"/>
        <v>0</v>
      </c>
      <c r="AV10" s="23"/>
      <c r="AW10" s="23"/>
      <c r="AX10" s="23"/>
      <c r="AY10" s="23"/>
      <c r="AZ10" s="23"/>
      <c r="BA10" s="251"/>
      <c r="BB10" s="251"/>
      <c r="BC10" s="251"/>
    </row>
    <row r="11" spans="1:55" x14ac:dyDescent="0.2">
      <c r="A11" s="687"/>
      <c r="B11" s="67" t="s">
        <v>15</v>
      </c>
      <c r="C11" s="705"/>
      <c r="D11" s="705"/>
      <c r="E11" s="705"/>
      <c r="F11" s="705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688"/>
      <c r="S11" s="688"/>
      <c r="T11" s="688"/>
      <c r="U11" s="688"/>
      <c r="V11" s="688"/>
      <c r="W11" s="688"/>
      <c r="X11" s="688"/>
      <c r="Y11" s="688"/>
      <c r="Z11" s="688"/>
      <c r="AA11" s="688"/>
      <c r="AB11" s="688"/>
      <c r="AC11" s="688"/>
      <c r="AD11" s="688"/>
      <c r="AE11" s="688"/>
      <c r="AF11" s="688"/>
      <c r="AG11" s="688"/>
      <c r="AH11" s="688"/>
      <c r="AI11" s="688"/>
      <c r="AJ11" s="688"/>
      <c r="AK11" s="688"/>
      <c r="AL11" s="688"/>
      <c r="AM11" s="688"/>
      <c r="AN11" s="688"/>
      <c r="AO11" s="688"/>
      <c r="AP11" s="688"/>
      <c r="AQ11" s="5">
        <f t="shared" si="0"/>
        <v>0</v>
      </c>
      <c r="AR11" s="25" t="str">
        <f t="shared" si="1"/>
        <v xml:space="preserve"> </v>
      </c>
      <c r="AS11" s="17"/>
      <c r="AT11" s="17">
        <f t="shared" si="2"/>
        <v>0</v>
      </c>
      <c r="AU11" s="17">
        <f t="shared" si="3"/>
        <v>0</v>
      </c>
      <c r="AV11" s="26"/>
      <c r="AW11" s="17">
        <v>150</v>
      </c>
      <c r="AX11" s="17">
        <v>200</v>
      </c>
      <c r="AY11" s="17">
        <v>250</v>
      </c>
      <c r="AZ11" s="17">
        <v>300</v>
      </c>
      <c r="BA11" s="19"/>
      <c r="BB11" s="19"/>
      <c r="BC11" s="118"/>
    </row>
    <row r="12" spans="1:55" x14ac:dyDescent="0.2">
      <c r="A12" s="689"/>
      <c r="B12" s="251"/>
      <c r="C12" s="711"/>
      <c r="D12" s="712"/>
      <c r="E12" s="711"/>
      <c r="F12" s="712"/>
      <c r="G12" s="948"/>
      <c r="H12" s="745"/>
      <c r="I12" s="948"/>
      <c r="J12" s="745"/>
      <c r="K12" s="948"/>
      <c r="L12" s="745"/>
      <c r="M12" s="948"/>
      <c r="N12" s="745"/>
      <c r="O12" s="948"/>
      <c r="P12" s="745"/>
      <c r="Q12" s="948"/>
      <c r="R12" s="745"/>
      <c r="S12" s="948"/>
      <c r="T12" s="745"/>
      <c r="U12" s="948"/>
      <c r="V12" s="745"/>
      <c r="W12" s="1111"/>
      <c r="X12" s="745"/>
      <c r="Y12" s="948"/>
      <c r="Z12" s="745"/>
      <c r="AA12" s="948"/>
      <c r="AB12" s="745"/>
      <c r="AC12" s="948"/>
      <c r="AD12" s="745"/>
      <c r="AE12" s="948"/>
      <c r="AF12" s="745"/>
      <c r="AG12" s="1311"/>
      <c r="AH12" s="1312"/>
      <c r="AI12" s="1311"/>
      <c r="AJ12" s="1312"/>
      <c r="AK12" s="948"/>
      <c r="AL12" s="745"/>
      <c r="AM12" s="762"/>
      <c r="AN12" s="745"/>
      <c r="AO12" s="762"/>
      <c r="AP12" s="745"/>
      <c r="AQ12" s="5">
        <f t="shared" si="0"/>
        <v>0</v>
      </c>
      <c r="AR12" s="25" t="str">
        <f t="shared" si="1"/>
        <v xml:space="preserve"> </v>
      </c>
      <c r="AS12" s="20">
        <f>COUNTIF(C12:AN12,"(1)")</f>
        <v>0</v>
      </c>
      <c r="AT12" s="18">
        <f t="shared" si="2"/>
        <v>0</v>
      </c>
      <c r="AU12" s="18">
        <f t="shared" si="3"/>
        <v>0</v>
      </c>
      <c r="AV12" s="14">
        <f>SUM(AS12:AU12)</f>
        <v>0</v>
      </c>
      <c r="AW12" s="103" t="s">
        <v>18</v>
      </c>
      <c r="AX12" s="104" t="s">
        <v>18</v>
      </c>
      <c r="AY12" s="109" t="s">
        <v>14</v>
      </c>
      <c r="AZ12" s="18" t="e">
        <f>IF((LARGE(C12:AN12,1))&gt;=300,"16"," ")</f>
        <v>#NUM!</v>
      </c>
      <c r="BA12" s="5"/>
      <c r="BB12" s="5"/>
      <c r="BC12" s="251"/>
    </row>
    <row r="13" spans="1:55" x14ac:dyDescent="0.2">
      <c r="A13" s="690"/>
      <c r="B13" s="538"/>
      <c r="C13" s="709"/>
      <c r="D13" s="710"/>
      <c r="E13" s="709"/>
      <c r="F13" s="710"/>
      <c r="G13" s="691"/>
      <c r="H13" s="692"/>
      <c r="I13" s="691"/>
      <c r="J13" s="692"/>
      <c r="K13" s="691"/>
      <c r="L13" s="692"/>
      <c r="M13" s="691"/>
      <c r="N13" s="692"/>
      <c r="O13" s="691"/>
      <c r="P13" s="692"/>
      <c r="Q13" s="691"/>
      <c r="R13" s="692"/>
      <c r="S13" s="691"/>
      <c r="T13" s="692"/>
      <c r="U13" s="691"/>
      <c r="V13" s="692"/>
      <c r="W13" s="691"/>
      <c r="X13" s="692"/>
      <c r="Y13" s="691"/>
      <c r="Z13" s="692"/>
      <c r="AA13" s="691"/>
      <c r="AB13" s="692"/>
      <c r="AC13" s="691"/>
      <c r="AD13" s="692"/>
      <c r="AE13" s="691"/>
      <c r="AF13" s="692"/>
      <c r="AG13" s="691"/>
      <c r="AH13" s="1321"/>
      <c r="AI13" s="691"/>
      <c r="AJ13" s="1321"/>
      <c r="AK13" s="691"/>
      <c r="AL13" s="692"/>
      <c r="AM13" s="691"/>
      <c r="AN13" s="692"/>
      <c r="AO13" s="691"/>
      <c r="AP13" s="692"/>
      <c r="AQ13" s="5">
        <f t="shared" si="0"/>
        <v>0</v>
      </c>
      <c r="AR13" s="25" t="str">
        <f t="shared" si="1"/>
        <v xml:space="preserve"> </v>
      </c>
      <c r="AS13" s="20">
        <f>COUNTIF(C13:AN13,"(1)")</f>
        <v>0</v>
      </c>
      <c r="AT13" s="18">
        <f t="shared" si="2"/>
        <v>0</v>
      </c>
      <c r="AU13" s="18">
        <f t="shared" si="3"/>
        <v>0</v>
      </c>
      <c r="AV13" s="14">
        <f>SUM(AS13:AU13)</f>
        <v>0</v>
      </c>
      <c r="AW13" s="30" t="e">
        <f>IF((LARGE(C13:AN13,1))&gt;=150,"16"," ")</f>
        <v>#NUM!</v>
      </c>
      <c r="AX13" s="30" t="e">
        <f>IF((LARGE(C13:AN13,1))&gt;=200,"16"," ")</f>
        <v>#NUM!</v>
      </c>
      <c r="AY13" s="18" t="e">
        <f>IF((LARGE(C13:AN13,1))&gt;=250,"16"," ")</f>
        <v>#NUM!</v>
      </c>
      <c r="AZ13" s="18" t="e">
        <f>IF((LARGE(C13:AN13,1))&gt;=300,"16"," ")</f>
        <v>#NUM!</v>
      </c>
      <c r="BA13" s="5"/>
      <c r="BB13" s="5"/>
      <c r="BC13" s="251"/>
    </row>
    <row r="14" spans="1:55" x14ac:dyDescent="0.2">
      <c r="A14" s="685"/>
      <c r="B14" s="686"/>
      <c r="C14" s="704"/>
      <c r="D14" s="704"/>
      <c r="E14" s="704"/>
      <c r="F14" s="704"/>
      <c r="AQ14" s="5">
        <f t="shared" si="0"/>
        <v>0</v>
      </c>
      <c r="AR14" s="25" t="str">
        <f t="shared" si="1"/>
        <v xml:space="preserve"> </v>
      </c>
      <c r="AS14" s="19"/>
      <c r="AT14" s="250">
        <f t="shared" si="2"/>
        <v>0</v>
      </c>
      <c r="AU14" s="250">
        <f t="shared" si="3"/>
        <v>0</v>
      </c>
      <c r="AV14" s="23"/>
      <c r="AW14" s="23"/>
      <c r="AX14" s="23"/>
      <c r="AY14" s="23"/>
      <c r="AZ14" s="23"/>
      <c r="BA14" s="251"/>
      <c r="BB14" s="251"/>
      <c r="BC14" s="251"/>
    </row>
    <row r="15" spans="1:55" x14ac:dyDescent="0.2">
      <c r="A15" s="687"/>
      <c r="B15" s="67" t="s">
        <v>13</v>
      </c>
      <c r="C15" s="705"/>
      <c r="D15" s="705"/>
      <c r="E15" s="705"/>
      <c r="F15" s="705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688"/>
      <c r="AD15" s="688"/>
      <c r="AE15" s="688"/>
      <c r="AF15" s="688"/>
      <c r="AG15" s="688"/>
      <c r="AH15" s="688"/>
      <c r="AI15" s="688"/>
      <c r="AJ15" s="688"/>
      <c r="AK15" s="688"/>
      <c r="AL15" s="688"/>
      <c r="AM15" s="688"/>
      <c r="AN15" s="688"/>
      <c r="AO15" s="688"/>
      <c r="AP15" s="688"/>
      <c r="AQ15" s="5">
        <f t="shared" si="0"/>
        <v>0</v>
      </c>
      <c r="AR15" s="25" t="str">
        <f t="shared" si="1"/>
        <v xml:space="preserve"> </v>
      </c>
      <c r="AS15" s="17"/>
      <c r="AT15" s="17">
        <f t="shared" si="2"/>
        <v>0</v>
      </c>
      <c r="AU15" s="17">
        <f t="shared" si="3"/>
        <v>0</v>
      </c>
      <c r="AV15" s="26"/>
      <c r="AW15" s="17">
        <v>150</v>
      </c>
      <c r="AX15" s="17">
        <v>200</v>
      </c>
      <c r="AY15" s="17">
        <v>250</v>
      </c>
      <c r="AZ15" s="17">
        <v>300</v>
      </c>
      <c r="BA15" s="19"/>
      <c r="BB15" s="19"/>
      <c r="BC15" s="118"/>
    </row>
    <row r="16" spans="1:55" x14ac:dyDescent="0.2">
      <c r="A16" s="690"/>
      <c r="B16" s="538" t="s">
        <v>296</v>
      </c>
      <c r="C16" s="713"/>
      <c r="D16" s="714"/>
      <c r="E16" s="713"/>
      <c r="F16" s="714"/>
      <c r="G16" s="693"/>
      <c r="H16" s="694"/>
      <c r="I16" s="693"/>
      <c r="J16" s="694"/>
      <c r="K16" s="693"/>
      <c r="L16" s="694"/>
      <c r="M16" s="693"/>
      <c r="N16" s="694"/>
      <c r="O16" s="693"/>
      <c r="P16" s="694"/>
      <c r="Q16" s="693"/>
      <c r="R16" s="694"/>
      <c r="S16" s="693"/>
      <c r="T16" s="694"/>
      <c r="U16" s="693"/>
      <c r="V16" s="694"/>
      <c r="W16" s="693"/>
      <c r="X16" s="694"/>
      <c r="Y16" s="693"/>
      <c r="Z16" s="694"/>
      <c r="AA16" s="693"/>
      <c r="AB16" s="694"/>
      <c r="AC16" s="693"/>
      <c r="AD16" s="694"/>
      <c r="AE16" s="693"/>
      <c r="AF16" s="694"/>
      <c r="AG16" s="693"/>
      <c r="AH16" s="694"/>
      <c r="AI16" s="693"/>
      <c r="AJ16" s="694"/>
      <c r="AK16" s="693"/>
      <c r="AL16" s="694"/>
      <c r="AM16" s="693"/>
      <c r="AN16" s="694"/>
      <c r="AO16" s="693"/>
      <c r="AP16" s="694"/>
      <c r="AQ16" s="5">
        <f t="shared" si="0"/>
        <v>0</v>
      </c>
      <c r="AR16" s="25" t="str">
        <f t="shared" si="1"/>
        <v xml:space="preserve"> </v>
      </c>
      <c r="AS16" s="20">
        <f>COUNTIF(C16:AN16,"(1)")</f>
        <v>0</v>
      </c>
      <c r="AT16" s="18">
        <f t="shared" si="2"/>
        <v>0</v>
      </c>
      <c r="AU16" s="18">
        <f t="shared" si="3"/>
        <v>0</v>
      </c>
      <c r="AV16" s="14">
        <f>SUM(AS16:AU16)</f>
        <v>0</v>
      </c>
      <c r="AW16" s="119">
        <v>14</v>
      </c>
      <c r="AX16" s="119">
        <v>14</v>
      </c>
      <c r="AY16" s="18" t="e">
        <f>IF((LARGE(C16:AN16,1))&gt;=250,"16"," ")</f>
        <v>#NUM!</v>
      </c>
      <c r="AZ16" s="18" t="e">
        <f>IF((LARGE(C16:AN16,1))&gt;=300,"16"," ")</f>
        <v>#NUM!</v>
      </c>
      <c r="BA16" s="5"/>
      <c r="BB16" s="5"/>
      <c r="BC16" s="251"/>
    </row>
    <row r="17" spans="1:55" x14ac:dyDescent="0.2">
      <c r="A17" s="685"/>
      <c r="B17" s="686"/>
      <c r="C17" s="704"/>
      <c r="D17" s="704"/>
      <c r="E17" s="704"/>
      <c r="F17" s="704"/>
      <c r="AQ17" s="5">
        <f t="shared" si="0"/>
        <v>0</v>
      </c>
      <c r="AR17" s="25" t="str">
        <f t="shared" si="1"/>
        <v xml:space="preserve"> </v>
      </c>
      <c r="AS17" s="19"/>
      <c r="AT17" s="250">
        <f t="shared" si="2"/>
        <v>0</v>
      </c>
      <c r="AU17" s="250">
        <f t="shared" si="3"/>
        <v>0</v>
      </c>
      <c r="AV17" s="22"/>
      <c r="AW17" s="23"/>
      <c r="AX17" s="23"/>
      <c r="AY17" s="23"/>
      <c r="AZ17" s="23"/>
      <c r="BA17" s="23"/>
      <c r="BB17" s="23"/>
      <c r="BC17" s="251"/>
    </row>
    <row r="18" spans="1:55" x14ac:dyDescent="0.2">
      <c r="A18" s="687"/>
      <c r="B18" s="67" t="s">
        <v>37</v>
      </c>
      <c r="C18" s="705"/>
      <c r="D18" s="705"/>
      <c r="E18" s="705"/>
      <c r="F18" s="705"/>
      <c r="G18" s="688"/>
      <c r="H18" s="688"/>
      <c r="I18" s="688"/>
      <c r="J18" s="688"/>
      <c r="K18" s="688"/>
      <c r="L18" s="688"/>
      <c r="M18" s="688"/>
      <c r="N18" s="688"/>
      <c r="O18" s="688"/>
      <c r="P18" s="688"/>
      <c r="Q18" s="688"/>
      <c r="R18" s="688"/>
      <c r="S18" s="688"/>
      <c r="T18" s="688"/>
      <c r="U18" s="688"/>
      <c r="V18" s="688"/>
      <c r="W18" s="688"/>
      <c r="X18" s="688"/>
      <c r="Y18" s="688"/>
      <c r="Z18" s="688"/>
      <c r="AA18" s="688"/>
      <c r="AB18" s="688"/>
      <c r="AC18" s="688"/>
      <c r="AD18" s="688"/>
      <c r="AE18" s="688"/>
      <c r="AF18" s="688"/>
      <c r="AG18" s="688"/>
      <c r="AH18" s="688"/>
      <c r="AI18" s="688"/>
      <c r="AJ18" s="688"/>
      <c r="AK18" s="688"/>
      <c r="AL18" s="688"/>
      <c r="AM18" s="688"/>
      <c r="AN18" s="688"/>
      <c r="AO18" s="688"/>
      <c r="AP18" s="688"/>
      <c r="AQ18" s="5">
        <f t="shared" si="0"/>
        <v>0</v>
      </c>
      <c r="AR18" s="25" t="str">
        <f t="shared" si="1"/>
        <v xml:space="preserve"> </v>
      </c>
      <c r="AS18" s="17"/>
      <c r="AT18" s="17">
        <f t="shared" si="2"/>
        <v>0</v>
      </c>
      <c r="AU18" s="17">
        <f t="shared" si="3"/>
        <v>0</v>
      </c>
      <c r="AV18" s="26"/>
      <c r="AW18" s="17">
        <v>190</v>
      </c>
      <c r="AX18" s="17">
        <v>220</v>
      </c>
      <c r="AY18" s="17">
        <v>240</v>
      </c>
      <c r="AZ18" s="17">
        <v>270</v>
      </c>
      <c r="BA18" s="17">
        <v>300</v>
      </c>
      <c r="BB18" s="17">
        <v>330</v>
      </c>
      <c r="BC18" s="251"/>
    </row>
    <row r="19" spans="1:55" x14ac:dyDescent="0.2">
      <c r="A19" s="689"/>
      <c r="B19" s="251"/>
      <c r="C19" s="711"/>
      <c r="D19" s="712"/>
      <c r="E19" s="711"/>
      <c r="F19" s="712"/>
      <c r="G19" s="948"/>
      <c r="H19" s="745"/>
      <c r="I19" s="948"/>
      <c r="J19" s="745"/>
      <c r="K19" s="948"/>
      <c r="L19" s="745"/>
      <c r="M19" s="948"/>
      <c r="N19" s="745"/>
      <c r="O19" s="948"/>
      <c r="P19" s="745"/>
      <c r="Q19" s="948"/>
      <c r="R19" s="745"/>
      <c r="S19" s="948"/>
      <c r="T19" s="745"/>
      <c r="U19" s="948"/>
      <c r="V19" s="745"/>
      <c r="W19" s="1111"/>
      <c r="X19" s="745"/>
      <c r="Y19" s="948"/>
      <c r="Z19" s="745"/>
      <c r="AA19" s="948"/>
      <c r="AB19" s="745"/>
      <c r="AC19" s="948"/>
      <c r="AD19" s="745"/>
      <c r="AE19" s="948"/>
      <c r="AF19" s="745"/>
      <c r="AG19" s="1311"/>
      <c r="AH19" s="1312"/>
      <c r="AI19" s="1311"/>
      <c r="AJ19" s="1312"/>
      <c r="AK19" s="948"/>
      <c r="AL19" s="745"/>
      <c r="AM19" s="762"/>
      <c r="AN19" s="745"/>
      <c r="AO19" s="762"/>
      <c r="AP19" s="745"/>
      <c r="AQ19" s="5">
        <f t="shared" si="0"/>
        <v>0</v>
      </c>
      <c r="AR19" s="25" t="str">
        <f t="shared" si="1"/>
        <v xml:space="preserve"> </v>
      </c>
      <c r="AS19" s="20">
        <f>COUNTIF(C19:AN19,"(1)")</f>
        <v>0</v>
      </c>
      <c r="AT19" s="18">
        <f t="shared" si="2"/>
        <v>0</v>
      </c>
      <c r="AU19" s="18">
        <f t="shared" si="3"/>
        <v>0</v>
      </c>
      <c r="AV19" s="14">
        <f>SUM(AS19:AU19)</f>
        <v>0</v>
      </c>
      <c r="AW19" s="30" t="e">
        <f>IF((LARGE(C19:AN19,1))&gt;=190,"16"," ")</f>
        <v>#NUM!</v>
      </c>
      <c r="AX19" s="695" t="e">
        <f>IF((LARGE(C19:AN19,1))&gt;=220,"16"," ")</f>
        <v>#NUM!</v>
      </c>
      <c r="AY19" s="695" t="e">
        <f>IF((LARGE(C19:AN19,1))&gt;=240,"16"," ")</f>
        <v>#NUM!</v>
      </c>
      <c r="AZ19" s="18" t="e">
        <f>IF((LARGE(C19:AN19,1))&gt;=270,"16"," ")</f>
        <v>#NUM!</v>
      </c>
      <c r="BA19" s="18" t="e">
        <f>IF((LARGE(C19:AN19,1))&gt;=300,"16"," ")</f>
        <v>#NUM!</v>
      </c>
      <c r="BB19" s="18" t="e">
        <f>IF((LARGE(C19:AN19,1))&gt;=330,"16"," ")</f>
        <v>#NUM!</v>
      </c>
      <c r="BC19" s="251"/>
    </row>
    <row r="20" spans="1:55" x14ac:dyDescent="0.2">
      <c r="A20" s="690"/>
      <c r="B20" s="538"/>
      <c r="C20" s="709"/>
      <c r="D20" s="710"/>
      <c r="E20" s="709"/>
      <c r="F20" s="710"/>
      <c r="G20" s="691"/>
      <c r="H20" s="692"/>
      <c r="I20" s="691"/>
      <c r="J20" s="692"/>
      <c r="K20" s="691"/>
      <c r="L20" s="692"/>
      <c r="M20" s="691"/>
      <c r="N20" s="692"/>
      <c r="O20" s="691"/>
      <c r="P20" s="889"/>
      <c r="Q20" s="691"/>
      <c r="R20" s="692"/>
      <c r="S20" s="691"/>
      <c r="T20" s="692"/>
      <c r="U20" s="691"/>
      <c r="V20" s="692"/>
      <c r="W20" s="691"/>
      <c r="X20" s="692"/>
      <c r="Y20" s="691"/>
      <c r="Z20" s="692"/>
      <c r="AA20" s="691"/>
      <c r="AB20" s="692"/>
      <c r="AC20" s="691"/>
      <c r="AD20" s="692"/>
      <c r="AE20" s="691"/>
      <c r="AF20" s="692"/>
      <c r="AG20" s="691"/>
      <c r="AH20" s="1321"/>
      <c r="AI20" s="691"/>
      <c r="AJ20" s="1321"/>
      <c r="AK20" s="691"/>
      <c r="AL20" s="692"/>
      <c r="AM20" s="691"/>
      <c r="AN20" s="692"/>
      <c r="AO20" s="691"/>
      <c r="AP20" s="692"/>
      <c r="AQ20" s="5">
        <f t="shared" si="0"/>
        <v>0</v>
      </c>
      <c r="AR20" s="25" t="str">
        <f t="shared" si="1"/>
        <v xml:space="preserve"> </v>
      </c>
      <c r="AS20" s="20">
        <f>COUNTIF(C20:AN20,"(1)")</f>
        <v>0</v>
      </c>
      <c r="AT20" s="18">
        <f t="shared" si="2"/>
        <v>0</v>
      </c>
      <c r="AU20" s="18">
        <f t="shared" si="3"/>
        <v>0</v>
      </c>
      <c r="AV20" s="14">
        <f>SUM(AS20:AU20)</f>
        <v>0</v>
      </c>
      <c r="AW20" s="30" t="e">
        <f>IF((LARGE(C20:AN20,1))&gt;=190,"16"," ")</f>
        <v>#NUM!</v>
      </c>
      <c r="AX20" s="30" t="e">
        <f>IF((LARGE(C20:AN20,1))&gt;=220,"16"," ")</f>
        <v>#NUM!</v>
      </c>
      <c r="AY20" s="18" t="e">
        <f>IF((LARGE(C20:AN20,1))&gt;=240,"16"," ")</f>
        <v>#NUM!</v>
      </c>
      <c r="AZ20" s="18" t="e">
        <f>IF((LARGE(C20:AN20,1))&gt;=270,"16"," ")</f>
        <v>#NUM!</v>
      </c>
      <c r="BA20" s="18" t="e">
        <f>IF((LARGE(C20:AN20,1))&gt;=300,"16"," ")</f>
        <v>#NUM!</v>
      </c>
      <c r="BB20" s="18" t="e">
        <f>IF((LARGE(C20:AN20,1))&gt;=330,"16"," ")</f>
        <v>#NUM!</v>
      </c>
      <c r="BC20" s="251"/>
    </row>
    <row r="21" spans="1:55" x14ac:dyDescent="0.2">
      <c r="A21" s="696"/>
      <c r="B21" s="118"/>
      <c r="C21" s="707"/>
      <c r="D21" s="707"/>
      <c r="E21" s="707"/>
      <c r="F21" s="707"/>
      <c r="AQ21" s="5">
        <f t="shared" si="0"/>
        <v>0</v>
      </c>
      <c r="AR21" s="25" t="str">
        <f t="shared" si="1"/>
        <v xml:space="preserve"> </v>
      </c>
      <c r="AS21" s="19"/>
      <c r="AT21" s="250">
        <f t="shared" si="2"/>
        <v>0</v>
      </c>
      <c r="AU21" s="250">
        <f t="shared" si="3"/>
        <v>0</v>
      </c>
      <c r="AV21" s="22"/>
      <c r="AW21" s="19"/>
      <c r="AX21" s="19"/>
      <c r="AY21" s="19"/>
      <c r="AZ21" s="19"/>
      <c r="BA21" s="19"/>
      <c r="BB21" s="19"/>
      <c r="BC21" s="251"/>
    </row>
    <row r="22" spans="1:55" x14ac:dyDescent="0.2">
      <c r="A22" s="687"/>
      <c r="B22" s="67" t="s">
        <v>38</v>
      </c>
      <c r="C22" s="705"/>
      <c r="D22" s="705"/>
      <c r="E22" s="705"/>
      <c r="F22" s="705"/>
      <c r="G22" s="944"/>
      <c r="H22" s="944"/>
      <c r="I22" s="944"/>
      <c r="J22" s="944"/>
      <c r="K22" s="944"/>
      <c r="L22" s="944"/>
      <c r="M22" s="944"/>
      <c r="N22" s="944"/>
      <c r="O22" s="944"/>
      <c r="P22" s="944"/>
      <c r="Q22" s="944"/>
      <c r="R22" s="944"/>
      <c r="S22" s="944"/>
      <c r="T22" s="944"/>
      <c r="U22" s="944"/>
      <c r="V22" s="944"/>
      <c r="W22" s="1110"/>
      <c r="X22" s="1110"/>
      <c r="Y22" s="944"/>
      <c r="Z22" s="944"/>
      <c r="AA22" s="944"/>
      <c r="AB22" s="944"/>
      <c r="AC22" s="944"/>
      <c r="AD22" s="944"/>
      <c r="AE22" s="944"/>
      <c r="AF22" s="944"/>
      <c r="AG22" s="1316"/>
      <c r="AH22" s="1316"/>
      <c r="AI22" s="1316"/>
      <c r="AJ22" s="1316"/>
      <c r="AK22" s="944"/>
      <c r="AL22" s="944"/>
      <c r="AM22" s="758"/>
      <c r="AN22" s="758"/>
      <c r="AO22" s="758"/>
      <c r="AP22" s="758"/>
      <c r="AQ22" s="5">
        <f t="shared" si="0"/>
        <v>0</v>
      </c>
      <c r="AR22" s="25" t="str">
        <f t="shared" si="1"/>
        <v xml:space="preserve"> </v>
      </c>
      <c r="AS22" s="17"/>
      <c r="AT22" s="17">
        <f t="shared" si="2"/>
        <v>0</v>
      </c>
      <c r="AU22" s="17">
        <f t="shared" si="3"/>
        <v>0</v>
      </c>
      <c r="AV22" s="26"/>
      <c r="AW22" s="17">
        <v>190</v>
      </c>
      <c r="AX22" s="17">
        <v>220</v>
      </c>
      <c r="AY22" s="17">
        <v>240</v>
      </c>
      <c r="AZ22" s="17">
        <v>270</v>
      </c>
      <c r="BA22" s="17">
        <v>300</v>
      </c>
      <c r="BB22" s="17">
        <v>330</v>
      </c>
      <c r="BC22" s="251"/>
    </row>
    <row r="23" spans="1:55" x14ac:dyDescent="0.2">
      <c r="B23" s="617" t="s">
        <v>243</v>
      </c>
      <c r="C23" s="585"/>
      <c r="D23" s="609"/>
      <c r="E23" s="585"/>
      <c r="F23" s="609"/>
      <c r="G23" s="948"/>
      <c r="H23" s="745"/>
      <c r="I23" s="948"/>
      <c r="J23" s="745"/>
      <c r="K23" s="948"/>
      <c r="L23" s="745"/>
      <c r="M23" s="948"/>
      <c r="N23" s="745"/>
      <c r="O23" s="948"/>
      <c r="P23" s="745"/>
      <c r="Q23" s="948"/>
      <c r="R23" s="745"/>
      <c r="S23" s="948"/>
      <c r="T23" s="745"/>
      <c r="U23" s="948"/>
      <c r="V23" s="745"/>
      <c r="W23" s="1111"/>
      <c r="X23" s="745"/>
      <c r="Y23" s="948"/>
      <c r="Z23" s="745"/>
      <c r="AA23" s="948"/>
      <c r="AB23" s="745"/>
      <c r="AC23" s="948"/>
      <c r="AD23" s="745"/>
      <c r="AE23" s="948"/>
      <c r="AF23" s="745"/>
      <c r="AG23" s="1311"/>
      <c r="AH23" s="1312"/>
      <c r="AI23" s="1311"/>
      <c r="AJ23" s="1312"/>
      <c r="AK23" s="948"/>
      <c r="AL23" s="745"/>
      <c r="AM23" s="762"/>
      <c r="AN23" s="745"/>
      <c r="AO23" s="762"/>
      <c r="AP23" s="745"/>
      <c r="AQ23" s="5">
        <f t="shared" si="0"/>
        <v>0</v>
      </c>
      <c r="AR23" s="25" t="str">
        <f t="shared" si="1"/>
        <v xml:space="preserve"> </v>
      </c>
      <c r="AS23" s="20">
        <f>COUNTIF(C23:AN23,"(1)")</f>
        <v>0</v>
      </c>
      <c r="AT23" s="18">
        <f t="shared" si="2"/>
        <v>0</v>
      </c>
      <c r="AU23" s="18">
        <f t="shared" si="3"/>
        <v>0</v>
      </c>
      <c r="AV23" s="14">
        <f>SUM(AS23:AU23)</f>
        <v>0</v>
      </c>
      <c r="AW23" s="695" t="e">
        <f>IF((LARGE(B23:AM23,1))&gt;=190,"16"," ")</f>
        <v>#NUM!</v>
      </c>
      <c r="AX23" s="695" t="e">
        <f>IF((LARGE(C23:AN23,1))&gt;=220,"16"," ")</f>
        <v>#NUM!</v>
      </c>
      <c r="AY23" s="695" t="e">
        <f>IF((LARGE(C23:AN23,1))&gt;=240,"16"," ")</f>
        <v>#NUM!</v>
      </c>
      <c r="AZ23" s="18" t="e">
        <f>IF((LARGE(C23:AN23,1))&gt;=270,"16"," ")</f>
        <v>#NUM!</v>
      </c>
      <c r="BA23" s="18" t="e">
        <f>IF((LARGE(C23:AN23,1))&gt;=300,"16"," ")</f>
        <v>#NUM!</v>
      </c>
      <c r="BB23" s="18" t="e">
        <f>IF((LARGE(C23:AN23,1))&gt;=330,"16"," ")</f>
        <v>#NUM!</v>
      </c>
    </row>
    <row r="24" spans="1:55" x14ac:dyDescent="0.2">
      <c r="A24" s="689"/>
      <c r="B24" s="251" t="s">
        <v>311</v>
      </c>
      <c r="C24" s="715"/>
      <c r="D24" s="716"/>
      <c r="E24" s="715"/>
      <c r="F24" s="716"/>
      <c r="G24" s="961"/>
      <c r="H24" s="265"/>
      <c r="I24" s="961"/>
      <c r="J24" s="265"/>
      <c r="K24" s="961"/>
      <c r="L24" s="265"/>
      <c r="M24" s="961"/>
      <c r="N24" s="265"/>
      <c r="O24" s="961"/>
      <c r="P24" s="265"/>
      <c r="Q24" s="961"/>
      <c r="R24" s="265"/>
      <c r="S24" s="961"/>
      <c r="T24" s="265"/>
      <c r="U24" s="961"/>
      <c r="V24" s="265"/>
      <c r="W24" s="1114"/>
      <c r="X24" s="265"/>
      <c r="Y24" s="961"/>
      <c r="Z24" s="265"/>
      <c r="AA24" s="961"/>
      <c r="AB24" s="265"/>
      <c r="AC24" s="961"/>
      <c r="AD24" s="265"/>
      <c r="AE24" s="961"/>
      <c r="AF24" s="265"/>
      <c r="AG24" s="1317"/>
      <c r="AH24" s="265"/>
      <c r="AI24" s="1317"/>
      <c r="AJ24" s="265"/>
      <c r="AK24" s="961"/>
      <c r="AL24" s="265"/>
      <c r="AM24" s="764"/>
      <c r="AN24" s="265"/>
      <c r="AO24" s="764"/>
      <c r="AP24" s="265"/>
      <c r="AQ24" s="5">
        <f t="shared" si="0"/>
        <v>0</v>
      </c>
      <c r="AR24" s="25" t="str">
        <f t="shared" si="1"/>
        <v xml:space="preserve"> </v>
      </c>
      <c r="AS24" s="20">
        <f>COUNTIF(C24:AN24,"(1)")</f>
        <v>0</v>
      </c>
      <c r="AT24" s="18">
        <f t="shared" si="2"/>
        <v>0</v>
      </c>
      <c r="AU24" s="18">
        <f t="shared" si="3"/>
        <v>0</v>
      </c>
      <c r="AV24" s="14">
        <f>SUM(AS24:AU24)</f>
        <v>0</v>
      </c>
      <c r="AW24" s="104">
        <v>14</v>
      </c>
      <c r="AX24" s="104">
        <v>14</v>
      </c>
      <c r="AY24" s="104">
        <v>14</v>
      </c>
      <c r="AZ24" s="18" t="e">
        <f>IF((LARGE(C24:AN24,1))&gt;=270,"16"," ")</f>
        <v>#NUM!</v>
      </c>
      <c r="BA24" s="18" t="e">
        <f>IF((LARGE(C24:AN24,1))&gt;=300,"16"," ")</f>
        <v>#NUM!</v>
      </c>
      <c r="BB24" s="130"/>
      <c r="BC24" s="251"/>
    </row>
    <row r="25" spans="1:55" x14ac:dyDescent="0.2">
      <c r="A25" s="689"/>
      <c r="B25" s="251" t="s">
        <v>23</v>
      </c>
      <c r="C25" s="715"/>
      <c r="D25" s="716"/>
      <c r="E25" s="715"/>
      <c r="F25" s="716"/>
      <c r="G25" s="961"/>
      <c r="H25" s="265"/>
      <c r="I25" s="961"/>
      <c r="J25" s="265"/>
      <c r="K25" s="961"/>
      <c r="L25" s="265"/>
      <c r="M25" s="961"/>
      <c r="N25" s="265"/>
      <c r="O25" s="961"/>
      <c r="P25" s="265"/>
      <c r="Q25" s="961"/>
      <c r="R25" s="265"/>
      <c r="S25" s="961"/>
      <c r="T25" s="265"/>
      <c r="U25" s="961"/>
      <c r="V25" s="265"/>
      <c r="W25" s="1114"/>
      <c r="X25" s="265"/>
      <c r="Y25" s="961"/>
      <c r="Z25" s="265"/>
      <c r="AA25" s="961"/>
      <c r="AB25" s="265"/>
      <c r="AC25" s="961"/>
      <c r="AD25" s="265"/>
      <c r="AE25" s="961"/>
      <c r="AF25" s="265"/>
      <c r="AG25" s="1317"/>
      <c r="AH25" s="265"/>
      <c r="AI25" s="1317"/>
      <c r="AJ25" s="265"/>
      <c r="AK25" s="961"/>
      <c r="AL25" s="265"/>
      <c r="AM25" s="884"/>
      <c r="AN25" s="265"/>
      <c r="AO25" s="884"/>
      <c r="AP25" s="265"/>
      <c r="AQ25" s="5">
        <f t="shared" si="0"/>
        <v>0</v>
      </c>
      <c r="AR25" s="25" t="str">
        <f t="shared" si="1"/>
        <v xml:space="preserve"> </v>
      </c>
      <c r="AS25" s="20">
        <f>COUNTIF(C25:AN25,"(1)")</f>
        <v>0</v>
      </c>
      <c r="AT25" s="18">
        <f t="shared" si="2"/>
        <v>0</v>
      </c>
      <c r="AU25" s="18">
        <f t="shared" si="3"/>
        <v>0</v>
      </c>
      <c r="AV25" s="14">
        <f>SUM(AS25:AU25)</f>
        <v>0</v>
      </c>
      <c r="AW25" s="471" t="e">
        <f>IF((LARGE(B25:AM25,1))&gt;=190,"16"," ")</f>
        <v>#NUM!</v>
      </c>
      <c r="AX25" s="471" t="e">
        <f>IF((LARGE(C25:AN25,1))&gt;=220,"16"," ")</f>
        <v>#NUM!</v>
      </c>
      <c r="AY25" s="471" t="e">
        <f>IF((LARGE(C25:AN25,1))&gt;=240,"16"," ")</f>
        <v>#NUM!</v>
      </c>
      <c r="AZ25" s="18" t="e">
        <f>IF((LARGE(C25:AN25,1))&gt;=270,"16"," ")</f>
        <v>#NUM!</v>
      </c>
      <c r="BA25" s="18" t="e">
        <f>IF((LARGE(C25:AN25,1))&gt;=300,"16"," ")</f>
        <v>#NUM!</v>
      </c>
      <c r="BB25" s="18" t="e">
        <f>IF((LARGE(C24:AN24,1))&gt;=330,"16"," ")</f>
        <v>#NUM!</v>
      </c>
      <c r="BC25" s="251"/>
    </row>
    <row r="26" spans="1:55" x14ac:dyDescent="0.2">
      <c r="A26" s="690"/>
      <c r="B26" s="538" t="s">
        <v>302</v>
      </c>
      <c r="C26" s="709"/>
      <c r="D26" s="710"/>
      <c r="E26" s="709"/>
      <c r="F26" s="710"/>
      <c r="G26" s="963"/>
      <c r="H26" s="966"/>
      <c r="I26" s="963"/>
      <c r="J26" s="966"/>
      <c r="K26" s="963"/>
      <c r="L26" s="966"/>
      <c r="M26" s="963"/>
      <c r="N26" s="966"/>
      <c r="O26" s="963"/>
      <c r="P26" s="966"/>
      <c r="Q26" s="963"/>
      <c r="R26" s="966"/>
      <c r="S26" s="963"/>
      <c r="T26" s="966"/>
      <c r="U26" s="963"/>
      <c r="V26" s="966"/>
      <c r="W26" s="1113"/>
      <c r="X26" s="1116"/>
      <c r="Y26" s="963"/>
      <c r="Z26" s="966"/>
      <c r="AA26" s="963"/>
      <c r="AB26" s="966"/>
      <c r="AC26" s="963"/>
      <c r="AD26" s="966"/>
      <c r="AE26" s="963"/>
      <c r="AF26" s="966"/>
      <c r="AG26" s="1315"/>
      <c r="AH26" s="1116"/>
      <c r="AI26" s="1315"/>
      <c r="AJ26" s="1116"/>
      <c r="AK26" s="963"/>
      <c r="AL26" s="966"/>
      <c r="AM26" s="759"/>
      <c r="AN26" s="760"/>
      <c r="AO26" s="759"/>
      <c r="AP26" s="760"/>
      <c r="AQ26" s="5">
        <f t="shared" si="0"/>
        <v>0</v>
      </c>
      <c r="AR26" s="25" t="str">
        <f t="shared" si="1"/>
        <v xml:space="preserve"> </v>
      </c>
      <c r="AS26" s="20">
        <f>COUNTIF(C26:AN26,"(1)")</f>
        <v>0</v>
      </c>
      <c r="AT26" s="18">
        <f t="shared" si="2"/>
        <v>0</v>
      </c>
      <c r="AU26" s="18">
        <f t="shared" si="3"/>
        <v>0</v>
      </c>
      <c r="AV26" s="14">
        <f>SUM(AS26:AU26)</f>
        <v>0</v>
      </c>
      <c r="AW26" s="119">
        <v>14</v>
      </c>
      <c r="AX26" s="30" t="e">
        <f>IF((LARGE(C26:AN26,1))&gt;=220,"16"," ")</f>
        <v>#NUM!</v>
      </c>
      <c r="AY26" s="18" t="e">
        <f>IF((LARGE(C26:AN26,1))&gt;=240,"16"," ")</f>
        <v>#NUM!</v>
      </c>
      <c r="AZ26" s="18" t="e">
        <f>IF((LARGE(C26:AN26,1))&gt;=270,"16"," ")</f>
        <v>#NUM!</v>
      </c>
      <c r="BA26" s="18" t="e">
        <f>IF((LARGE(C26:AN26,1))&gt;=300,"16"," ")</f>
        <v>#NUM!</v>
      </c>
      <c r="BB26" s="18" t="e">
        <f>IF((LARGE(C26:AN26,1))&gt;=330,"16"," ")</f>
        <v>#NUM!</v>
      </c>
      <c r="BC26" s="251"/>
    </row>
    <row r="27" spans="1:55" x14ac:dyDescent="0.2">
      <c r="A27" s="697"/>
      <c r="B27" s="251"/>
      <c r="C27" s="706"/>
      <c r="D27" s="706"/>
      <c r="E27" s="706"/>
      <c r="F27" s="706"/>
      <c r="G27" s="944"/>
      <c r="H27" s="944"/>
      <c r="I27" s="944"/>
      <c r="J27" s="944"/>
      <c r="K27" s="944"/>
      <c r="L27" s="944"/>
      <c r="M27" s="944"/>
      <c r="N27" s="944"/>
      <c r="O27" s="944"/>
      <c r="P27" s="944"/>
      <c r="Q27" s="944"/>
      <c r="R27" s="944"/>
      <c r="S27" s="944"/>
      <c r="T27" s="944"/>
      <c r="U27" s="944"/>
      <c r="V27" s="944"/>
      <c r="W27" s="1110"/>
      <c r="X27" s="1110"/>
      <c r="Y27" s="944"/>
      <c r="Z27" s="944"/>
      <c r="AA27" s="944"/>
      <c r="AB27" s="944"/>
      <c r="AC27" s="944"/>
      <c r="AD27" s="944"/>
      <c r="AE27" s="944"/>
      <c r="AF27" s="944"/>
      <c r="AG27" s="1316"/>
      <c r="AH27" s="1316"/>
      <c r="AI27" s="1316"/>
      <c r="AJ27" s="1316"/>
      <c r="AK27" s="944"/>
      <c r="AL27" s="944"/>
      <c r="AM27" s="758"/>
      <c r="AN27" s="758"/>
      <c r="AO27" s="758"/>
      <c r="AP27" s="758"/>
      <c r="AQ27" s="5">
        <f t="shared" si="0"/>
        <v>0</v>
      </c>
      <c r="AR27" s="25" t="str">
        <f t="shared" si="1"/>
        <v xml:space="preserve"> </v>
      </c>
      <c r="AS27" s="19"/>
      <c r="AT27" s="250">
        <f t="shared" si="2"/>
        <v>0</v>
      </c>
      <c r="AU27" s="250">
        <f t="shared" si="3"/>
        <v>0</v>
      </c>
      <c r="AV27" s="96"/>
      <c r="AW27" s="19"/>
      <c r="AX27" s="19"/>
      <c r="AY27" s="19"/>
      <c r="AZ27" s="19"/>
      <c r="BA27" s="19"/>
      <c r="BB27" s="19"/>
      <c r="BC27" s="251"/>
    </row>
    <row r="28" spans="1:55" x14ac:dyDescent="0.2">
      <c r="A28" s="687"/>
      <c r="B28" s="67" t="s">
        <v>181</v>
      </c>
      <c r="C28" s="705"/>
      <c r="D28" s="705"/>
      <c r="E28" s="705"/>
      <c r="F28" s="705"/>
      <c r="G28" s="944"/>
      <c r="H28" s="944"/>
      <c r="I28" s="944"/>
      <c r="J28" s="944"/>
      <c r="K28" s="944"/>
      <c r="L28" s="944"/>
      <c r="M28" s="944"/>
      <c r="N28" s="944"/>
      <c r="O28" s="944"/>
      <c r="P28" s="944"/>
      <c r="Q28" s="944"/>
      <c r="R28" s="944"/>
      <c r="S28" s="944"/>
      <c r="T28" s="944"/>
      <c r="U28" s="944"/>
      <c r="V28" s="944"/>
      <c r="W28" s="1110"/>
      <c r="X28" s="1110"/>
      <c r="Y28" s="944"/>
      <c r="Z28" s="944"/>
      <c r="AA28" s="944"/>
      <c r="AB28" s="944"/>
      <c r="AC28" s="944"/>
      <c r="AD28" s="944"/>
      <c r="AE28" s="944"/>
      <c r="AF28" s="944"/>
      <c r="AG28" s="1316"/>
      <c r="AH28" s="1316"/>
      <c r="AI28" s="1316"/>
      <c r="AJ28" s="1316"/>
      <c r="AK28" s="944"/>
      <c r="AL28" s="944"/>
      <c r="AM28" s="758"/>
      <c r="AN28" s="758"/>
      <c r="AO28" s="758"/>
      <c r="AP28" s="758"/>
      <c r="AQ28" s="5">
        <f t="shared" si="0"/>
        <v>0</v>
      </c>
      <c r="AR28" s="25" t="str">
        <f t="shared" si="1"/>
        <v xml:space="preserve"> </v>
      </c>
      <c r="AS28" s="17"/>
      <c r="AT28" s="17">
        <f t="shared" si="2"/>
        <v>0</v>
      </c>
      <c r="AU28" s="17">
        <f t="shared" si="3"/>
        <v>0</v>
      </c>
      <c r="AV28" s="26"/>
      <c r="AW28" s="17">
        <v>200</v>
      </c>
      <c r="AX28" s="17">
        <v>230</v>
      </c>
      <c r="AY28" s="17">
        <v>250</v>
      </c>
      <c r="AZ28" s="17">
        <v>290</v>
      </c>
      <c r="BA28" s="17">
        <v>320</v>
      </c>
      <c r="BB28" s="17">
        <v>350</v>
      </c>
      <c r="BC28" s="251"/>
    </row>
    <row r="29" spans="1:55" x14ac:dyDescent="0.2">
      <c r="A29" s="689"/>
      <c r="B29" s="251"/>
      <c r="C29" s="711"/>
      <c r="D29" s="717"/>
      <c r="E29" s="711"/>
      <c r="F29" s="717"/>
      <c r="G29" s="959"/>
      <c r="H29" s="965"/>
      <c r="I29" s="959"/>
      <c r="J29" s="965"/>
      <c r="K29" s="959"/>
      <c r="L29" s="965"/>
      <c r="M29" s="959"/>
      <c r="N29" s="965"/>
      <c r="O29" s="959"/>
      <c r="P29" s="965"/>
      <c r="Q29" s="959"/>
      <c r="R29" s="965"/>
      <c r="S29" s="959"/>
      <c r="T29" s="965"/>
      <c r="U29" s="959"/>
      <c r="V29" s="965"/>
      <c r="W29" s="1112"/>
      <c r="X29" s="1115"/>
      <c r="Y29" s="959"/>
      <c r="Z29" s="965"/>
      <c r="AA29" s="959"/>
      <c r="AB29" s="965"/>
      <c r="AC29" s="959"/>
      <c r="AD29" s="965"/>
      <c r="AE29" s="959"/>
      <c r="AF29" s="965"/>
      <c r="AG29" s="1313"/>
      <c r="AH29" s="1319"/>
      <c r="AI29" s="1313"/>
      <c r="AJ29" s="1319"/>
      <c r="AK29" s="959"/>
      <c r="AL29" s="965"/>
      <c r="AM29" s="840"/>
      <c r="AN29" s="841"/>
      <c r="AO29" s="840"/>
      <c r="AP29" s="841"/>
      <c r="AQ29" s="5">
        <f t="shared" si="0"/>
        <v>0</v>
      </c>
      <c r="AR29" s="25" t="str">
        <f t="shared" si="1"/>
        <v xml:space="preserve"> </v>
      </c>
      <c r="AS29" s="20">
        <f>COUNTIF(C29:AN29,"(1)")</f>
        <v>0</v>
      </c>
      <c r="AT29" s="18">
        <f t="shared" si="2"/>
        <v>0</v>
      </c>
      <c r="AU29" s="18">
        <f t="shared" si="3"/>
        <v>0</v>
      </c>
      <c r="AV29" s="14">
        <f>SUM(AS29:AU29)</f>
        <v>0</v>
      </c>
      <c r="AW29" s="30" t="e">
        <f>IF((LARGE(B29:AM29,1))&gt;=200,"16"," ")</f>
        <v>#NUM!</v>
      </c>
      <c r="AX29" s="30" t="e">
        <f>IF((LARGE(C29:AN29,1))&gt;=230,"16"," ")</f>
        <v>#NUM!</v>
      </c>
      <c r="AY29" s="119" t="str">
        <f>IF((LARGE(C29:AQ29,1))&gt;=250,"16"," ")</f>
        <v xml:space="preserve"> </v>
      </c>
      <c r="AZ29" s="119" t="str">
        <f>IF((LARGE(C29:AR29,1))&gt;=290,"16"," ")</f>
        <v xml:space="preserve"> </v>
      </c>
      <c r="BA29" s="30" t="str">
        <f>IF((LARGE(C29:AS29,1))&gt;=320,"16"," ")</f>
        <v xml:space="preserve"> </v>
      </c>
      <c r="BB29" s="30" t="str">
        <f>IF((LARGE(C29:AT29,1))&gt;=350,"16"," ")</f>
        <v xml:space="preserve"> </v>
      </c>
      <c r="BC29" s="251"/>
    </row>
    <row r="30" spans="1:55" x14ac:dyDescent="0.2">
      <c r="A30" s="690">
        <v>1</v>
      </c>
      <c r="B30" s="538" t="s">
        <v>320</v>
      </c>
      <c r="C30" s="709"/>
      <c r="D30" s="851"/>
      <c r="E30" s="709"/>
      <c r="F30" s="851"/>
      <c r="G30" s="963"/>
      <c r="H30" s="966"/>
      <c r="I30" s="963"/>
      <c r="J30" s="966"/>
      <c r="K30" s="963"/>
      <c r="L30" s="272"/>
      <c r="M30" s="963"/>
      <c r="N30" s="966"/>
      <c r="O30" s="963"/>
      <c r="P30" s="272"/>
      <c r="Q30" s="963"/>
      <c r="R30" s="966"/>
      <c r="S30" s="963"/>
      <c r="T30" s="966"/>
      <c r="U30" s="963"/>
      <c r="V30" s="966"/>
      <c r="W30" s="1113"/>
      <c r="X30" s="1116"/>
      <c r="Y30" s="963">
        <v>257</v>
      </c>
      <c r="Z30" s="1118" t="s">
        <v>356</v>
      </c>
      <c r="AA30" s="963"/>
      <c r="AB30" s="966"/>
      <c r="AC30" s="963"/>
      <c r="AD30" s="966"/>
      <c r="AE30" s="963"/>
      <c r="AF30" s="272"/>
      <c r="AG30" s="1315"/>
      <c r="AH30" s="272"/>
      <c r="AI30" s="1315"/>
      <c r="AJ30" s="272"/>
      <c r="AK30" s="963"/>
      <c r="AL30" s="966"/>
      <c r="AM30" s="846"/>
      <c r="AN30" s="845"/>
      <c r="AO30" s="846"/>
      <c r="AP30" s="845"/>
      <c r="AQ30" s="5">
        <f t="shared" si="0"/>
        <v>1</v>
      </c>
      <c r="AR30" s="25" t="str">
        <f t="shared" si="1"/>
        <v xml:space="preserve"> </v>
      </c>
      <c r="AS30" s="20">
        <f>COUNTIF(C30:AN30,"(1)")</f>
        <v>1</v>
      </c>
      <c r="AT30" s="18">
        <f t="shared" si="2"/>
        <v>0</v>
      </c>
      <c r="AU30" s="18">
        <f t="shared" si="3"/>
        <v>0</v>
      </c>
      <c r="AV30" s="14">
        <f>SUM(AS30:AU30)</f>
        <v>1</v>
      </c>
      <c r="AW30" s="119">
        <v>14</v>
      </c>
      <c r="AX30" s="119">
        <v>14</v>
      </c>
      <c r="AY30" s="119">
        <v>14</v>
      </c>
      <c r="AZ30" s="119">
        <v>14</v>
      </c>
      <c r="BA30" s="119">
        <v>14</v>
      </c>
      <c r="BB30" s="30" t="str">
        <f>IF((LARGE(C30:AT30,1))&gt;=350,"16"," ")</f>
        <v xml:space="preserve"> </v>
      </c>
      <c r="BC30" s="251"/>
    </row>
    <row r="31" spans="1:55" x14ac:dyDescent="0.2">
      <c r="A31" s="697"/>
      <c r="B31" s="251"/>
      <c r="C31" s="706"/>
      <c r="D31" s="706"/>
      <c r="E31" s="706"/>
      <c r="F31" s="706"/>
      <c r="G31" s="944"/>
      <c r="H31" s="944"/>
      <c r="I31" s="944"/>
      <c r="J31" s="944"/>
      <c r="K31" s="944"/>
      <c r="L31" s="944"/>
      <c r="M31" s="944"/>
      <c r="N31" s="944"/>
      <c r="O31" s="944"/>
      <c r="P31" s="944"/>
      <c r="Q31" s="944"/>
      <c r="R31" s="944"/>
      <c r="S31" s="944"/>
      <c r="T31" s="944"/>
      <c r="U31" s="944"/>
      <c r="V31" s="944"/>
      <c r="W31" s="1110"/>
      <c r="X31" s="1110"/>
      <c r="Y31" s="944"/>
      <c r="Z31" s="944"/>
      <c r="AA31" s="944"/>
      <c r="AB31" s="944"/>
      <c r="AC31" s="944"/>
      <c r="AD31" s="944"/>
      <c r="AE31" s="944"/>
      <c r="AF31" s="944"/>
      <c r="AG31" s="1316"/>
      <c r="AH31" s="1316"/>
      <c r="AI31" s="1316"/>
      <c r="AJ31" s="1316"/>
      <c r="AK31" s="944"/>
      <c r="AL31" s="944"/>
      <c r="AM31" s="758"/>
      <c r="AN31" s="758"/>
      <c r="AO31" s="758"/>
      <c r="AP31" s="758"/>
      <c r="AQ31" s="5">
        <f t="shared" si="0"/>
        <v>0</v>
      </c>
      <c r="AR31" s="25" t="str">
        <f t="shared" si="1"/>
        <v xml:space="preserve"> </v>
      </c>
      <c r="AS31" s="250"/>
      <c r="AT31" s="250">
        <f t="shared" si="2"/>
        <v>0</v>
      </c>
      <c r="AU31" s="250">
        <f t="shared" si="3"/>
        <v>0</v>
      </c>
      <c r="AV31" s="536"/>
      <c r="AW31" s="727"/>
      <c r="AX31" s="727"/>
      <c r="AY31" s="540"/>
      <c r="AZ31" s="540"/>
      <c r="BA31" s="540"/>
      <c r="BB31" s="19"/>
      <c r="BC31" s="251"/>
    </row>
    <row r="32" spans="1:55" x14ac:dyDescent="0.2">
      <c r="A32" s="687"/>
      <c r="B32" s="67" t="s">
        <v>40</v>
      </c>
      <c r="C32" s="705"/>
      <c r="D32" s="705"/>
      <c r="E32" s="705"/>
      <c r="F32" s="705"/>
      <c r="G32" s="944"/>
      <c r="H32" s="944"/>
      <c r="I32" s="944"/>
      <c r="J32" s="944"/>
      <c r="K32" s="944"/>
      <c r="L32" s="944"/>
      <c r="M32" s="944"/>
      <c r="N32" s="944"/>
      <c r="O32" s="944"/>
      <c r="P32" s="944"/>
      <c r="Q32" s="944"/>
      <c r="R32" s="944"/>
      <c r="S32" s="944"/>
      <c r="T32" s="944"/>
      <c r="U32" s="944"/>
      <c r="V32" s="944"/>
      <c r="W32" s="1110"/>
      <c r="X32" s="1110"/>
      <c r="Y32" s="944"/>
      <c r="Z32" s="944"/>
      <c r="AA32" s="944"/>
      <c r="AB32" s="944"/>
      <c r="AC32" s="944"/>
      <c r="AD32" s="944"/>
      <c r="AE32" s="944"/>
      <c r="AF32" s="944"/>
      <c r="AG32" s="1316"/>
      <c r="AH32" s="1316"/>
      <c r="AI32" s="1316"/>
      <c r="AJ32" s="1316"/>
      <c r="AK32" s="944"/>
      <c r="AL32" s="944"/>
      <c r="AM32" s="844"/>
      <c r="AN32" s="844"/>
      <c r="AO32" s="844"/>
      <c r="AP32" s="844"/>
      <c r="AQ32" s="5">
        <f t="shared" si="0"/>
        <v>0</v>
      </c>
      <c r="AR32" s="25" t="str">
        <f t="shared" si="1"/>
        <v xml:space="preserve"> </v>
      </c>
      <c r="AS32" s="17"/>
      <c r="AT32" s="17">
        <f t="shared" si="2"/>
        <v>0</v>
      </c>
      <c r="AU32" s="17">
        <f t="shared" si="3"/>
        <v>0</v>
      </c>
      <c r="AV32" s="26"/>
      <c r="AW32" s="17">
        <v>200</v>
      </c>
      <c r="AX32" s="17">
        <v>230</v>
      </c>
      <c r="AY32" s="17">
        <v>250</v>
      </c>
      <c r="AZ32" s="17">
        <v>290</v>
      </c>
      <c r="BA32" s="17">
        <v>320</v>
      </c>
      <c r="BB32" s="17">
        <v>350</v>
      </c>
      <c r="BC32" s="251"/>
    </row>
    <row r="33" spans="1:55" x14ac:dyDescent="0.2">
      <c r="A33" s="689">
        <v>1</v>
      </c>
      <c r="B33" s="251" t="s">
        <v>22</v>
      </c>
      <c r="C33" s="711"/>
      <c r="D33" s="717"/>
      <c r="E33" s="711"/>
      <c r="F33" s="717"/>
      <c r="G33" s="134"/>
      <c r="H33" s="135"/>
      <c r="I33" s="134">
        <v>355</v>
      </c>
      <c r="J33" s="135" t="s">
        <v>405</v>
      </c>
      <c r="K33" s="134"/>
      <c r="L33" s="135"/>
      <c r="M33" s="134"/>
      <c r="N33" s="135"/>
      <c r="O33" s="134"/>
      <c r="P33" s="135"/>
      <c r="Q33" s="134">
        <v>348</v>
      </c>
      <c r="R33" s="1058" t="s">
        <v>358</v>
      </c>
      <c r="S33" s="134">
        <v>379</v>
      </c>
      <c r="T33" s="135" t="s">
        <v>416</v>
      </c>
      <c r="U33" s="134"/>
      <c r="V33" s="135"/>
      <c r="W33" s="134">
        <v>399</v>
      </c>
      <c r="X33" s="1059" t="s">
        <v>356</v>
      </c>
      <c r="Y33" s="134"/>
      <c r="Z33" s="135"/>
      <c r="AA33" s="134">
        <v>382</v>
      </c>
      <c r="AB33" s="1059" t="s">
        <v>356</v>
      </c>
      <c r="AC33" s="134">
        <v>399</v>
      </c>
      <c r="AD33" s="135" t="s">
        <v>354</v>
      </c>
      <c r="AE33" s="134"/>
      <c r="AF33" s="135"/>
      <c r="AG33" s="134"/>
      <c r="AH33" s="135"/>
      <c r="AI33" s="134"/>
      <c r="AJ33" s="135"/>
      <c r="AK33" s="134"/>
      <c r="AL33" s="135"/>
      <c r="AM33" s="134"/>
      <c r="AN33" s="135"/>
      <c r="AO33" s="134"/>
      <c r="AP33" s="135"/>
      <c r="AQ33" s="5">
        <f>COUNT(C33:AP33)</f>
        <v>6</v>
      </c>
      <c r="AR33" s="25">
        <f t="shared" si="1"/>
        <v>393.33333333333331</v>
      </c>
      <c r="AS33" s="20">
        <f>COUNTIF(C33:AN33,"(1)")</f>
        <v>2</v>
      </c>
      <c r="AT33" s="18">
        <f t="shared" si="2"/>
        <v>1</v>
      </c>
      <c r="AU33" s="18">
        <f t="shared" si="3"/>
        <v>0</v>
      </c>
      <c r="AV33" s="14">
        <f>SUM(AS33:AU33)</f>
        <v>3</v>
      </c>
      <c r="AW33" s="103" t="s">
        <v>14</v>
      </c>
      <c r="AX33" s="102" t="s">
        <v>54</v>
      </c>
      <c r="AY33" s="102" t="s">
        <v>54</v>
      </c>
      <c r="AZ33" s="102" t="s">
        <v>54</v>
      </c>
      <c r="BA33" s="112" t="s">
        <v>144</v>
      </c>
      <c r="BB33" s="104" t="s">
        <v>167</v>
      </c>
      <c r="BC33" s="251"/>
    </row>
    <row r="34" spans="1:55" x14ac:dyDescent="0.2">
      <c r="A34" s="689">
        <v>2</v>
      </c>
      <c r="B34" s="251" t="s">
        <v>264</v>
      </c>
      <c r="C34" s="715"/>
      <c r="D34" s="716"/>
      <c r="E34" s="715"/>
      <c r="F34" s="716"/>
      <c r="G34" s="961"/>
      <c r="H34" s="265"/>
      <c r="I34" s="961"/>
      <c r="J34" s="265"/>
      <c r="K34" s="961"/>
      <c r="L34" s="265"/>
      <c r="M34" s="961"/>
      <c r="N34" s="265"/>
      <c r="O34" s="961"/>
      <c r="P34" s="265"/>
      <c r="Q34" s="961"/>
      <c r="R34" s="265"/>
      <c r="S34" s="961"/>
      <c r="T34" s="265"/>
      <c r="U34" s="961"/>
      <c r="V34" s="265"/>
      <c r="W34" s="1114"/>
      <c r="X34" s="265"/>
      <c r="Y34" s="961">
        <v>361</v>
      </c>
      <c r="Z34" s="265" t="s">
        <v>353</v>
      </c>
      <c r="AA34" s="961"/>
      <c r="AB34" s="265"/>
      <c r="AC34" s="961"/>
      <c r="AD34" s="265"/>
      <c r="AE34" s="961"/>
      <c r="AF34" s="265"/>
      <c r="AG34" s="1317"/>
      <c r="AH34" s="265"/>
      <c r="AI34" s="1317"/>
      <c r="AJ34" s="265"/>
      <c r="AK34" s="961"/>
      <c r="AL34" s="265"/>
      <c r="AM34" s="847"/>
      <c r="AN34" s="265"/>
      <c r="AO34" s="847"/>
      <c r="AP34" s="265"/>
      <c r="AQ34" s="5">
        <f t="shared" si="0"/>
        <v>1</v>
      </c>
      <c r="AR34" s="25" t="str">
        <f t="shared" si="1"/>
        <v xml:space="preserve"> </v>
      </c>
      <c r="AS34" s="20">
        <f>COUNTIF(C34:AN34,"(1)")</f>
        <v>0</v>
      </c>
      <c r="AT34" s="18">
        <f t="shared" si="2"/>
        <v>0</v>
      </c>
      <c r="AU34" s="18">
        <f t="shared" si="3"/>
        <v>0</v>
      </c>
      <c r="AV34" s="14">
        <f>SUM(AS34:AU34)</f>
        <v>0</v>
      </c>
      <c r="AW34" s="103">
        <v>12</v>
      </c>
      <c r="AX34" s="101">
        <v>12</v>
      </c>
      <c r="AY34" s="101">
        <v>12</v>
      </c>
      <c r="AZ34" s="101">
        <v>12</v>
      </c>
      <c r="BA34" s="112">
        <v>12</v>
      </c>
      <c r="BB34" s="1044" t="str">
        <f>IF((LARGE(C34:AN34,1))&gt;=350,"16"," ")</f>
        <v>16</v>
      </c>
      <c r="BC34" s="251"/>
    </row>
    <row r="35" spans="1:55" x14ac:dyDescent="0.2">
      <c r="A35" s="689"/>
      <c r="B35" s="251" t="s">
        <v>247</v>
      </c>
      <c r="C35" s="715"/>
      <c r="D35" s="716"/>
      <c r="E35" s="715"/>
      <c r="F35" s="716"/>
      <c r="G35" s="951"/>
      <c r="H35" s="952"/>
      <c r="I35" s="951"/>
      <c r="J35" s="952"/>
      <c r="K35" s="951"/>
      <c r="L35" s="952"/>
      <c r="M35" s="951"/>
      <c r="N35" s="952"/>
      <c r="O35" s="951"/>
      <c r="P35" s="952"/>
      <c r="Q35" s="951"/>
      <c r="R35" s="952"/>
      <c r="S35" s="951"/>
      <c r="T35" s="952"/>
      <c r="U35" s="951"/>
      <c r="V35" s="265"/>
      <c r="W35" s="1109"/>
      <c r="X35" s="265"/>
      <c r="Y35" s="951"/>
      <c r="Z35" s="265"/>
      <c r="AA35" s="951"/>
      <c r="AB35" s="952"/>
      <c r="AC35" s="951"/>
      <c r="AD35" s="265"/>
      <c r="AE35" s="951"/>
      <c r="AF35" s="265"/>
      <c r="AG35" s="1314"/>
      <c r="AH35" s="265"/>
      <c r="AI35" s="1314"/>
      <c r="AJ35" s="265"/>
      <c r="AK35" s="951"/>
      <c r="AL35" s="952"/>
      <c r="AM35" s="749"/>
      <c r="AN35" s="750"/>
      <c r="AO35" s="749"/>
      <c r="AP35" s="750"/>
      <c r="AQ35" s="5">
        <f t="shared" si="0"/>
        <v>0</v>
      </c>
      <c r="AR35" s="25" t="str">
        <f t="shared" si="1"/>
        <v xml:space="preserve"> </v>
      </c>
      <c r="AS35" s="20">
        <f>COUNTIF(C35:AN35,"(1)")</f>
        <v>0</v>
      </c>
      <c r="AT35" s="18">
        <f t="shared" si="2"/>
        <v>0</v>
      </c>
      <c r="AU35" s="18">
        <f t="shared" si="3"/>
        <v>0</v>
      </c>
      <c r="AV35" s="14">
        <f>SUM(AS35:AU35)</f>
        <v>0</v>
      </c>
      <c r="AW35" s="109">
        <v>12</v>
      </c>
      <c r="AX35" s="109">
        <v>12</v>
      </c>
      <c r="AY35" s="109">
        <v>12</v>
      </c>
      <c r="AZ35" s="109">
        <v>12</v>
      </c>
      <c r="BA35" s="109">
        <v>12</v>
      </c>
      <c r="BB35" s="109">
        <v>12</v>
      </c>
      <c r="BC35" s="251"/>
    </row>
    <row r="36" spans="1:55" x14ac:dyDescent="0.2">
      <c r="A36" s="733">
        <v>3</v>
      </c>
      <c r="B36" s="716" t="s">
        <v>331</v>
      </c>
      <c r="C36" s="715"/>
      <c r="D36" s="716"/>
      <c r="E36" s="715"/>
      <c r="F36" s="716"/>
      <c r="G36" s="951"/>
      <c r="H36" s="952"/>
      <c r="I36" s="951"/>
      <c r="J36" s="952"/>
      <c r="K36" s="951"/>
      <c r="L36" s="952"/>
      <c r="M36" s="951"/>
      <c r="N36" s="952"/>
      <c r="O36" s="951"/>
      <c r="P36" s="265"/>
      <c r="Q36" s="951">
        <v>335</v>
      </c>
      <c r="R36" s="265" t="s">
        <v>354</v>
      </c>
      <c r="S36" s="951"/>
      <c r="T36" s="952"/>
      <c r="U36" s="951"/>
      <c r="V36" s="265"/>
      <c r="W36" s="1109"/>
      <c r="X36" s="265"/>
      <c r="Y36" s="951">
        <v>339</v>
      </c>
      <c r="Z36" s="265" t="s">
        <v>369</v>
      </c>
      <c r="AA36" s="951"/>
      <c r="AB36" s="952"/>
      <c r="AC36" s="951"/>
      <c r="AD36" s="952"/>
      <c r="AE36" s="951"/>
      <c r="AF36" s="952"/>
      <c r="AG36" s="1314"/>
      <c r="AH36" s="1318"/>
      <c r="AI36" s="1314"/>
      <c r="AJ36" s="1318"/>
      <c r="AK36" s="951"/>
      <c r="AL36" s="952"/>
      <c r="AM36" s="885"/>
      <c r="AN36" s="886"/>
      <c r="AO36" s="885"/>
      <c r="AP36" s="886"/>
      <c r="AQ36" s="5">
        <f t="shared" si="0"/>
        <v>2</v>
      </c>
      <c r="AR36" s="25" t="str">
        <f t="shared" si="1"/>
        <v xml:space="preserve"> </v>
      </c>
      <c r="AS36" s="20">
        <f>COUNTIF(C36:AN36,"(1)")</f>
        <v>0</v>
      </c>
      <c r="AT36" s="18">
        <f t="shared" si="2"/>
        <v>0</v>
      </c>
      <c r="AU36" s="18">
        <f t="shared" si="3"/>
        <v>0</v>
      </c>
      <c r="AV36" s="14">
        <f>SUM(AS36:AU36)</f>
        <v>0</v>
      </c>
      <c r="AW36" s="1060" t="str">
        <f>IF((LARGE(B36:AN36,1))&gt;=200,"16"," ")</f>
        <v>16</v>
      </c>
      <c r="AX36" s="1060" t="str">
        <f>IF((LARGE(C36:AN36,1))&gt;=230,"16"," ")</f>
        <v>16</v>
      </c>
      <c r="AY36" s="1060" t="str">
        <f>IF((LARGE(C36:AN36,1))&gt;=250,"16"," ")</f>
        <v>16</v>
      </c>
      <c r="AZ36" s="1043" t="str">
        <f>IF((LARGE(C36:AN36,1))&gt;=290,"16"," ")</f>
        <v>16</v>
      </c>
      <c r="BA36" s="1043" t="str">
        <f>IF((LARGE(C36:AN36,1))&gt;=320,"16"," ")</f>
        <v>16</v>
      </c>
      <c r="BB36" s="18" t="str">
        <f>IF((LARGE(C36:AN36,1))&gt;=350,"16"," ")</f>
        <v xml:space="preserve"> </v>
      </c>
      <c r="BC36" s="251"/>
    </row>
    <row r="37" spans="1:55" x14ac:dyDescent="0.2">
      <c r="A37" s="690"/>
      <c r="B37" s="122" t="s">
        <v>23</v>
      </c>
      <c r="C37" s="709"/>
      <c r="D37" s="710"/>
      <c r="E37" s="709"/>
      <c r="F37" s="710"/>
      <c r="G37" s="963"/>
      <c r="H37" s="966"/>
      <c r="I37" s="963"/>
      <c r="J37" s="966"/>
      <c r="K37" s="963"/>
      <c r="L37" s="966"/>
      <c r="M37" s="963"/>
      <c r="N37" s="966"/>
      <c r="O37" s="963"/>
      <c r="P37" s="966"/>
      <c r="Q37" s="963"/>
      <c r="R37" s="966"/>
      <c r="S37" s="963"/>
      <c r="T37" s="966"/>
      <c r="U37" s="963"/>
      <c r="V37" s="966"/>
      <c r="W37" s="1113"/>
      <c r="X37" s="1116"/>
      <c r="Y37" s="963"/>
      <c r="Z37" s="966"/>
      <c r="AA37" s="963"/>
      <c r="AB37" s="966"/>
      <c r="AC37" s="963"/>
      <c r="AD37" s="966"/>
      <c r="AE37" s="963"/>
      <c r="AF37" s="966"/>
      <c r="AG37" s="1315"/>
      <c r="AH37" s="1116"/>
      <c r="AI37" s="1315"/>
      <c r="AJ37" s="1116"/>
      <c r="AK37" s="963"/>
      <c r="AL37" s="966"/>
      <c r="AM37" s="887"/>
      <c r="AN37" s="888"/>
      <c r="AO37" s="887"/>
      <c r="AP37" s="888"/>
      <c r="AQ37" s="5">
        <f t="shared" si="0"/>
        <v>0</v>
      </c>
      <c r="AR37" s="25" t="str">
        <f t="shared" si="1"/>
        <v xml:space="preserve"> </v>
      </c>
      <c r="AS37" s="20">
        <f>COUNTIF(C37:AN37,"(1)")</f>
        <v>0</v>
      </c>
      <c r="AT37" s="18">
        <f t="shared" si="2"/>
        <v>0</v>
      </c>
      <c r="AU37" s="18">
        <f t="shared" si="3"/>
        <v>0</v>
      </c>
      <c r="AV37" s="14">
        <f>SUM(AS37:AU37)</f>
        <v>0</v>
      </c>
      <c r="AW37" s="101" t="s">
        <v>131</v>
      </c>
      <c r="AX37" s="101" t="s">
        <v>131</v>
      </c>
      <c r="AY37" s="101" t="s">
        <v>131</v>
      </c>
      <c r="AZ37" s="101" t="s">
        <v>131</v>
      </c>
      <c r="BA37" s="112" t="s">
        <v>144</v>
      </c>
      <c r="BB37" s="18" t="e">
        <f>IF((LARGE(C37:AN37,1))&gt;=350,"16"," ")</f>
        <v>#NUM!</v>
      </c>
      <c r="BC37" s="251"/>
    </row>
    <row r="38" spans="1:55" x14ac:dyDescent="0.2">
      <c r="A38" s="697"/>
      <c r="B38" s="251"/>
      <c r="C38" s="706"/>
      <c r="D38" s="706"/>
      <c r="E38" s="706"/>
      <c r="F38" s="706"/>
      <c r="G38" s="944"/>
      <c r="H38" s="944"/>
      <c r="I38" s="944"/>
      <c r="J38" s="944"/>
      <c r="K38" s="944"/>
      <c r="L38" s="944"/>
      <c r="M38" s="944"/>
      <c r="N38" s="944"/>
      <c r="O38" s="944"/>
      <c r="P38" s="944"/>
      <c r="Q38" s="944"/>
      <c r="R38" s="944"/>
      <c r="S38" s="944"/>
      <c r="T38" s="944"/>
      <c r="U38" s="944"/>
      <c r="V38" s="944"/>
      <c r="W38" s="1110"/>
      <c r="X38" s="1110"/>
      <c r="Y38" s="944"/>
      <c r="Z38" s="944"/>
      <c r="AA38" s="944"/>
      <c r="AB38" s="944"/>
      <c r="AC38" s="944"/>
      <c r="AD38" s="944"/>
      <c r="AE38" s="944"/>
      <c r="AF38" s="944"/>
      <c r="AG38" s="1316"/>
      <c r="AH38" s="1316"/>
      <c r="AI38" s="1316"/>
      <c r="AJ38" s="1316"/>
      <c r="AK38" s="944"/>
      <c r="AL38" s="944"/>
      <c r="AM38" s="844"/>
      <c r="AN38" s="844"/>
      <c r="AO38" s="844"/>
      <c r="AP38" s="844"/>
      <c r="AQ38" s="5"/>
      <c r="AR38" s="25"/>
      <c r="AS38" s="19"/>
      <c r="AT38" s="19"/>
      <c r="AU38" s="19"/>
      <c r="AV38" s="96"/>
      <c r="AW38" s="540"/>
      <c r="AX38" s="540"/>
      <c r="AY38" s="540"/>
      <c r="AZ38" s="540"/>
      <c r="BA38" s="540"/>
      <c r="BB38" s="19"/>
      <c r="BC38" s="251"/>
    </row>
    <row r="39" spans="1:55" x14ac:dyDescent="0.2">
      <c r="A39" s="697"/>
      <c r="B39" s="67" t="s">
        <v>41</v>
      </c>
      <c r="C39" s="706"/>
      <c r="D39" s="706"/>
      <c r="E39" s="706"/>
      <c r="F39" s="706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1110"/>
      <c r="X39" s="1110"/>
      <c r="Y39" s="944"/>
      <c r="Z39" s="944"/>
      <c r="AA39" s="944"/>
      <c r="AB39" s="944"/>
      <c r="AC39" s="944"/>
      <c r="AD39" s="944"/>
      <c r="AE39" s="944"/>
      <c r="AF39" s="944"/>
      <c r="AG39" s="1316"/>
      <c r="AH39" s="1316"/>
      <c r="AI39" s="1316"/>
      <c r="AJ39" s="1316"/>
      <c r="AK39" s="944"/>
      <c r="AL39" s="944"/>
      <c r="AM39" s="844"/>
      <c r="AN39" s="844"/>
      <c r="AO39" s="844"/>
      <c r="AP39" s="844"/>
      <c r="AQ39" s="5"/>
      <c r="AR39" s="25"/>
      <c r="AS39" s="19"/>
      <c r="AT39" s="19"/>
      <c r="AU39" s="19"/>
      <c r="AV39" s="96"/>
      <c r="AW39" s="540"/>
      <c r="AX39" s="540"/>
      <c r="AY39" s="540"/>
      <c r="AZ39" s="540"/>
      <c r="BA39" s="540"/>
      <c r="BB39" s="19"/>
      <c r="BC39" s="251"/>
    </row>
    <row r="40" spans="1:55" x14ac:dyDescent="0.2">
      <c r="A40" s="850">
        <v>1</v>
      </c>
      <c r="B40" s="251" t="s">
        <v>304</v>
      </c>
      <c r="C40" s="711"/>
      <c r="D40" s="717"/>
      <c r="E40" s="711"/>
      <c r="F40" s="717"/>
      <c r="G40" s="134">
        <v>354</v>
      </c>
      <c r="H40" s="1039" t="s">
        <v>357</v>
      </c>
      <c r="I40" s="134"/>
      <c r="J40" s="135"/>
      <c r="K40" s="134"/>
      <c r="L40" s="135"/>
      <c r="M40" s="134"/>
      <c r="N40" s="135"/>
      <c r="O40" s="134">
        <v>374</v>
      </c>
      <c r="P40" s="1058" t="s">
        <v>358</v>
      </c>
      <c r="Q40" s="134">
        <v>381</v>
      </c>
      <c r="R40" s="1059" t="s">
        <v>356</v>
      </c>
      <c r="S40" s="134"/>
      <c r="T40" s="135"/>
      <c r="U40" s="134"/>
      <c r="V40" s="135"/>
      <c r="W40" s="134"/>
      <c r="X40" s="135"/>
      <c r="Y40" s="134"/>
      <c r="Z40" s="135"/>
      <c r="AA40" s="134">
        <v>361</v>
      </c>
      <c r="AB40" s="1059" t="s">
        <v>356</v>
      </c>
      <c r="AC40" s="134"/>
      <c r="AD40" s="135"/>
      <c r="AE40" s="134"/>
      <c r="AF40" s="135"/>
      <c r="AG40" s="134"/>
      <c r="AH40" s="135"/>
      <c r="AI40" s="134"/>
      <c r="AJ40" s="135"/>
      <c r="AK40" s="134"/>
      <c r="AL40" s="135"/>
      <c r="AM40" s="134"/>
      <c r="AN40" s="135"/>
      <c r="AO40" s="134"/>
      <c r="AP40" s="135"/>
      <c r="AQ40" s="5">
        <f>COUNT(C40:AN40)</f>
        <v>4</v>
      </c>
      <c r="AR40" s="25">
        <f>IF(AQ40&lt;3," ",(LARGE(C40:AN40,1)+LARGE(C40:AN40,2)+LARGE(C40:AN40,3))/3)</f>
        <v>372</v>
      </c>
      <c r="AS40" s="30">
        <f>COUNTIF(C40:AN40,"(1)")</f>
        <v>2</v>
      </c>
      <c r="AT40" s="31">
        <f>COUNTIF(C40:AN40,"(2)")</f>
        <v>1</v>
      </c>
      <c r="AU40" s="31">
        <f>COUNTIF(C40:AN40,"(3)")</f>
        <v>1</v>
      </c>
      <c r="AV40" s="35">
        <f>SUM(AS40:AU40)</f>
        <v>4</v>
      </c>
      <c r="AW40" s="107">
        <v>14</v>
      </c>
      <c r="AX40" s="102">
        <v>14</v>
      </c>
      <c r="AY40" s="102">
        <v>14</v>
      </c>
      <c r="AZ40" s="102">
        <v>14</v>
      </c>
      <c r="BA40" s="120">
        <v>14</v>
      </c>
      <c r="BB40" s="107">
        <v>14</v>
      </c>
      <c r="BC40" s="251"/>
    </row>
    <row r="41" spans="1:55" x14ac:dyDescent="0.2">
      <c r="A41" s="689"/>
      <c r="B41" s="251"/>
      <c r="C41" s="715"/>
      <c r="D41" s="716"/>
      <c r="E41" s="715"/>
      <c r="F41" s="716"/>
      <c r="G41" s="961"/>
      <c r="H41" s="265"/>
      <c r="I41" s="961"/>
      <c r="J41" s="265"/>
      <c r="K41" s="961"/>
      <c r="L41" s="265"/>
      <c r="M41" s="961"/>
      <c r="N41" s="265"/>
      <c r="O41" s="961"/>
      <c r="P41" s="265"/>
      <c r="Q41" s="961"/>
      <c r="R41" s="265"/>
      <c r="S41" s="961"/>
      <c r="T41" s="265"/>
      <c r="U41" s="961"/>
      <c r="V41" s="265"/>
      <c r="W41" s="1114"/>
      <c r="X41" s="265"/>
      <c r="Y41" s="961"/>
      <c r="Z41" s="265"/>
      <c r="AA41" s="961"/>
      <c r="AB41" s="265"/>
      <c r="AC41" s="961"/>
      <c r="AD41" s="265"/>
      <c r="AE41" s="961"/>
      <c r="AF41" s="265"/>
      <c r="AG41" s="1317"/>
      <c r="AH41" s="265"/>
      <c r="AI41" s="1317"/>
      <c r="AJ41" s="265"/>
      <c r="AK41" s="961"/>
      <c r="AL41" s="265"/>
      <c r="AM41" s="847"/>
      <c r="AN41" s="265"/>
      <c r="AO41" s="847"/>
      <c r="AP41" s="265"/>
      <c r="AQ41" s="5">
        <f>COUNT(C41:AN41)</f>
        <v>0</v>
      </c>
      <c r="AR41" s="25" t="str">
        <f>IF(AQ41&lt;3," ",(LARGE(C41:AN41,1)+LARGE(C41:AN41,2)+LARGE(C41:AN41,3))/3)</f>
        <v xml:space="preserve"> </v>
      </c>
      <c r="AS41" s="20">
        <f>COUNTIF(C41:AN41,"(1)")</f>
        <v>0</v>
      </c>
      <c r="AT41" s="18">
        <f>COUNTIF(C41:AN41,"(2)")</f>
        <v>0</v>
      </c>
      <c r="AU41" s="18">
        <f>COUNTIF(C41:AN41,"(3)")</f>
        <v>0</v>
      </c>
      <c r="AV41" s="14">
        <f>SUM(AS41:AU41)</f>
        <v>0</v>
      </c>
      <c r="AW41" s="30" t="e">
        <f>IF((LARGE(B41:AM41,1))&gt;=200,"16"," ")</f>
        <v>#NUM!</v>
      </c>
      <c r="AX41" s="30" t="e">
        <f>IF((LARGE(C41:AN41,1))&gt;=230,"16"," ")</f>
        <v>#NUM!</v>
      </c>
      <c r="AY41" s="119" t="str">
        <f>IF((LARGE(C41:AQ41,1))&gt;=250,"16"," ")</f>
        <v xml:space="preserve"> </v>
      </c>
      <c r="AZ41" s="119" t="str">
        <f>IF((LARGE(C41:AR41,1))&gt;=290,"16"," ")</f>
        <v xml:space="preserve"> </v>
      </c>
      <c r="BA41" s="30" t="str">
        <f>IF((LARGE(C41:AS41,1))&gt;=320,"16"," ")</f>
        <v xml:space="preserve"> </v>
      </c>
      <c r="BB41" s="30" t="str">
        <f>IF((LARGE(C41:AT41,1))&gt;=350,"16"," ")</f>
        <v xml:space="preserve"> </v>
      </c>
      <c r="BC41" s="251"/>
    </row>
    <row r="42" spans="1:55" x14ac:dyDescent="0.2">
      <c r="A42" s="689"/>
      <c r="B42" s="251"/>
      <c r="C42" s="715"/>
      <c r="D42" s="716"/>
      <c r="E42" s="715"/>
      <c r="F42" s="716"/>
      <c r="G42" s="951"/>
      <c r="H42" s="952"/>
      <c r="I42" s="951"/>
      <c r="J42" s="952"/>
      <c r="K42" s="951"/>
      <c r="L42" s="952"/>
      <c r="M42" s="951"/>
      <c r="N42" s="952"/>
      <c r="O42" s="951"/>
      <c r="P42" s="952"/>
      <c r="Q42" s="951"/>
      <c r="R42" s="952"/>
      <c r="S42" s="951"/>
      <c r="T42" s="952"/>
      <c r="U42" s="951"/>
      <c r="V42" s="265"/>
      <c r="W42" s="1109"/>
      <c r="X42" s="265"/>
      <c r="Y42" s="951"/>
      <c r="Z42" s="265"/>
      <c r="AA42" s="951"/>
      <c r="AB42" s="952"/>
      <c r="AC42" s="951"/>
      <c r="AD42" s="265"/>
      <c r="AE42" s="951"/>
      <c r="AF42" s="265"/>
      <c r="AG42" s="1314"/>
      <c r="AH42" s="265"/>
      <c r="AI42" s="1314"/>
      <c r="AJ42" s="265"/>
      <c r="AK42" s="951"/>
      <c r="AL42" s="952"/>
      <c r="AM42" s="842"/>
      <c r="AN42" s="843"/>
      <c r="AO42" s="842"/>
      <c r="AP42" s="843"/>
      <c r="AQ42" s="5">
        <f>COUNT(C42:AN42)</f>
        <v>0</v>
      </c>
      <c r="AR42" s="25" t="str">
        <f>IF(AQ42&lt;3," ",(LARGE(C42:AN42,1)+LARGE(C42:AN42,2)+LARGE(C42:AN42,3))/3)</f>
        <v xml:space="preserve"> </v>
      </c>
      <c r="AS42" s="20">
        <f>COUNTIF(C42:AN42,"(1)")</f>
        <v>0</v>
      </c>
      <c r="AT42" s="18">
        <f>COUNTIF(C42:AN42,"(2)")</f>
        <v>0</v>
      </c>
      <c r="AU42" s="18">
        <f>COUNTIF(C42:AN42,"(3)")</f>
        <v>0</v>
      </c>
      <c r="AV42" s="14">
        <f>SUM(AS42:AU42)</f>
        <v>0</v>
      </c>
      <c r="AW42" s="30" t="e">
        <f>IF((LARGE(B42:AM42,1))&gt;=200,"16"," ")</f>
        <v>#NUM!</v>
      </c>
      <c r="AX42" s="30" t="e">
        <f>IF((LARGE(C42:AN42,1))&gt;=230,"16"," ")</f>
        <v>#NUM!</v>
      </c>
      <c r="AY42" s="119" t="str">
        <f>IF((LARGE(C42:AQ42,1))&gt;=250,"16"," ")</f>
        <v xml:space="preserve"> </v>
      </c>
      <c r="AZ42" s="119" t="str">
        <f>IF((LARGE(C42:AR42,1))&gt;=290,"16"," ")</f>
        <v xml:space="preserve"> </v>
      </c>
      <c r="BA42" s="30" t="str">
        <f>IF((LARGE(C42:AS42,1))&gt;=320,"16"," ")</f>
        <v xml:space="preserve"> </v>
      </c>
      <c r="BB42" s="30" t="str">
        <f>IF((LARGE(C42:AT42,1))&gt;=350,"16"," ")</f>
        <v xml:space="preserve"> </v>
      </c>
      <c r="BC42" s="251"/>
    </row>
    <row r="43" spans="1:55" x14ac:dyDescent="0.2">
      <c r="A43" s="690"/>
      <c r="B43" s="122"/>
      <c r="C43" s="709"/>
      <c r="D43" s="710"/>
      <c r="E43" s="709"/>
      <c r="F43" s="710"/>
      <c r="G43" s="963"/>
      <c r="H43" s="966"/>
      <c r="I43" s="963"/>
      <c r="J43" s="966"/>
      <c r="K43" s="963"/>
      <c r="L43" s="966"/>
      <c r="M43" s="963"/>
      <c r="N43" s="966"/>
      <c r="O43" s="963"/>
      <c r="P43" s="966"/>
      <c r="Q43" s="963"/>
      <c r="R43" s="966"/>
      <c r="S43" s="963"/>
      <c r="T43" s="966"/>
      <c r="U43" s="963"/>
      <c r="V43" s="966"/>
      <c r="W43" s="1113"/>
      <c r="X43" s="1116"/>
      <c r="Y43" s="963"/>
      <c r="Z43" s="966"/>
      <c r="AA43" s="963"/>
      <c r="AB43" s="966"/>
      <c r="AC43" s="963"/>
      <c r="AD43" s="966"/>
      <c r="AE43" s="963"/>
      <c r="AF43" s="966"/>
      <c r="AG43" s="1315"/>
      <c r="AH43" s="1116"/>
      <c r="AI43" s="1315"/>
      <c r="AJ43" s="1116"/>
      <c r="AK43" s="963"/>
      <c r="AL43" s="966"/>
      <c r="AM43" s="846"/>
      <c r="AN43" s="845"/>
      <c r="AO43" s="846"/>
      <c r="AP43" s="845"/>
      <c r="AQ43" s="5">
        <f>COUNT(C43:AN43)</f>
        <v>0</v>
      </c>
      <c r="AR43" s="25" t="str">
        <f>IF(AQ43&lt;3," ",(LARGE(C43:AN43,1)+LARGE(C43:AN43,2)+LARGE(C43:AN43,3))/3)</f>
        <v xml:space="preserve"> </v>
      </c>
      <c r="AS43" s="20">
        <f>COUNTIF(C43:AN43,"(1)")</f>
        <v>0</v>
      </c>
      <c r="AT43" s="18">
        <f>COUNTIF(C43:AN43,"(2)")</f>
        <v>0</v>
      </c>
      <c r="AU43" s="18">
        <f>COUNTIF(C43:AN43,"(3)")</f>
        <v>0</v>
      </c>
      <c r="AV43" s="14">
        <f>SUM(AS43:AU43)</f>
        <v>0</v>
      </c>
      <c r="AW43" s="30" t="e">
        <f>IF((LARGE(B43:AM43,1))&gt;=200,"16"," ")</f>
        <v>#NUM!</v>
      </c>
      <c r="AX43" s="30" t="e">
        <f>IF((LARGE(C43:AN43,1))&gt;=230,"16"," ")</f>
        <v>#NUM!</v>
      </c>
      <c r="AY43" s="119" t="str">
        <f>IF((LARGE(C43:AQ43,1))&gt;=250,"16"," ")</f>
        <v xml:space="preserve"> </v>
      </c>
      <c r="AZ43" s="119" t="str">
        <f>IF((LARGE(C43:AR43,1))&gt;=290,"16"," ")</f>
        <v xml:space="preserve"> </v>
      </c>
      <c r="BA43" s="30" t="str">
        <f>IF((LARGE(C43:AS43,1))&gt;=320,"16"," ")</f>
        <v xml:space="preserve"> </v>
      </c>
      <c r="BB43" s="30" t="str">
        <f>IF((LARGE(C43:AT43,1))&gt;=350,"16"," ")</f>
        <v xml:space="preserve"> </v>
      </c>
      <c r="BC43" s="251"/>
    </row>
    <row r="44" spans="1:55" x14ac:dyDescent="0.2">
      <c r="A44" s="697"/>
      <c r="B44" s="251"/>
      <c r="C44" s="706"/>
      <c r="D44" s="706"/>
      <c r="E44" s="706"/>
      <c r="F44" s="706"/>
      <c r="G44" s="944"/>
      <c r="H44" s="944"/>
      <c r="I44" s="944"/>
      <c r="J44" s="944"/>
      <c r="K44" s="944"/>
      <c r="L44" s="944"/>
      <c r="M44" s="944"/>
      <c r="N44" s="944"/>
      <c r="O44" s="944"/>
      <c r="P44" s="944"/>
      <c r="Q44" s="944"/>
      <c r="R44" s="944"/>
      <c r="S44" s="944"/>
      <c r="T44" s="944"/>
      <c r="U44" s="944"/>
      <c r="V44" s="944"/>
      <c r="W44" s="1110"/>
      <c r="X44" s="1110"/>
      <c r="Y44" s="944"/>
      <c r="Z44" s="944"/>
      <c r="AA44" s="944"/>
      <c r="AB44" s="944"/>
      <c r="AC44" s="944"/>
      <c r="AD44" s="944"/>
      <c r="AE44" s="944"/>
      <c r="AF44" s="944"/>
      <c r="AG44" s="1316"/>
      <c r="AH44" s="1316"/>
      <c r="AI44" s="1316"/>
      <c r="AJ44" s="1316"/>
      <c r="AK44" s="944"/>
      <c r="AL44" s="944"/>
      <c r="AM44" s="890"/>
      <c r="AN44" s="890"/>
      <c r="AO44" s="890"/>
      <c r="AP44" s="890"/>
      <c r="AQ44" s="5"/>
      <c r="AR44" s="25"/>
      <c r="AS44" s="17"/>
      <c r="AT44" s="17"/>
      <c r="AU44" s="17"/>
      <c r="AV44" s="26"/>
      <c r="AW44" s="17"/>
      <c r="AX44" s="17"/>
      <c r="AY44" s="26"/>
      <c r="AZ44" s="26"/>
      <c r="BA44" s="17"/>
      <c r="BB44" s="17"/>
      <c r="BC44" s="251"/>
    </row>
    <row r="45" spans="1:55" x14ac:dyDescent="0.2">
      <c r="A45" s="687"/>
      <c r="B45" s="67" t="s">
        <v>339</v>
      </c>
      <c r="C45" s="705"/>
      <c r="D45" s="705"/>
      <c r="E45" s="705"/>
      <c r="F45" s="705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1110"/>
      <c r="X45" s="1110"/>
      <c r="Y45" s="944"/>
      <c r="Z45" s="944"/>
      <c r="AA45" s="944"/>
      <c r="AB45" s="944"/>
      <c r="AC45" s="944"/>
      <c r="AD45" s="944"/>
      <c r="AE45" s="944"/>
      <c r="AF45" s="944"/>
      <c r="AG45" s="1316"/>
      <c r="AH45" s="1316"/>
      <c r="AI45" s="1316"/>
      <c r="AJ45" s="1316"/>
      <c r="AK45" s="944"/>
      <c r="AL45" s="944"/>
      <c r="AM45" s="890"/>
      <c r="AN45" s="890"/>
      <c r="AO45" s="890"/>
      <c r="AP45" s="890"/>
      <c r="AQ45" s="5">
        <f t="shared" ref="AQ45:AQ58" si="4">COUNT(C45:AN45)</f>
        <v>0</v>
      </c>
      <c r="AR45" s="25" t="str">
        <f t="shared" ref="AR45:AR58" si="5">IF(AQ45&lt;3," ",(LARGE(C45:AN45,1)+LARGE(C45:AN45,2)+LARGE(C45:AN45,3))/3)</f>
        <v xml:space="preserve"> </v>
      </c>
      <c r="AS45" s="17"/>
      <c r="AT45" s="17">
        <f t="shared" ref="AT45:AT59" si="6">COUNTIF(C45:AN45,"(2)")</f>
        <v>0</v>
      </c>
      <c r="AU45" s="17">
        <f t="shared" ref="AU45:AU59" si="7">COUNTIF(C45:AN45,"(3)")</f>
        <v>0</v>
      </c>
      <c r="AV45" s="26"/>
      <c r="AW45" s="17">
        <v>190</v>
      </c>
      <c r="AX45" s="17">
        <v>220</v>
      </c>
      <c r="AY45" s="17">
        <v>240</v>
      </c>
      <c r="AZ45" s="17">
        <v>270</v>
      </c>
      <c r="BA45" s="17">
        <v>300</v>
      </c>
      <c r="BB45" s="17">
        <v>330</v>
      </c>
      <c r="BC45" s="251"/>
    </row>
    <row r="46" spans="1:55" x14ac:dyDescent="0.2">
      <c r="A46" s="690"/>
      <c r="B46" s="700" t="s">
        <v>22</v>
      </c>
      <c r="C46" s="713"/>
      <c r="D46" s="772"/>
      <c r="E46" s="713"/>
      <c r="F46" s="772"/>
      <c r="G46" s="698"/>
      <c r="H46" s="131"/>
      <c r="I46" s="698"/>
      <c r="J46" s="131"/>
      <c r="K46" s="698"/>
      <c r="L46" s="131"/>
      <c r="M46" s="698"/>
      <c r="N46" s="131"/>
      <c r="O46" s="698"/>
      <c r="P46" s="131"/>
      <c r="Q46" s="698"/>
      <c r="R46" s="131"/>
      <c r="S46" s="698"/>
      <c r="T46" s="131"/>
      <c r="U46" s="698"/>
      <c r="V46" s="131"/>
      <c r="W46" s="698"/>
      <c r="X46" s="131"/>
      <c r="Y46" s="698"/>
      <c r="Z46" s="131"/>
      <c r="AA46" s="698"/>
      <c r="AB46" s="131"/>
      <c r="AC46" s="698"/>
      <c r="AD46" s="131"/>
      <c r="AE46" s="698"/>
      <c r="AF46" s="131"/>
      <c r="AG46" s="698"/>
      <c r="AH46" s="131"/>
      <c r="AI46" s="698"/>
      <c r="AJ46" s="131"/>
      <c r="AK46" s="698"/>
      <c r="AL46" s="131"/>
      <c r="AM46" s="698"/>
      <c r="AN46" s="131"/>
      <c r="AO46" s="133"/>
      <c r="AP46" s="131"/>
      <c r="AQ46" s="5">
        <f t="shared" si="4"/>
        <v>0</v>
      </c>
      <c r="AR46" s="25" t="str">
        <f t="shared" si="5"/>
        <v xml:space="preserve"> </v>
      </c>
      <c r="AS46" s="20">
        <f>COUNTIF(C46:AN46,"(1)")</f>
        <v>0</v>
      </c>
      <c r="AT46" s="18">
        <f t="shared" si="6"/>
        <v>0</v>
      </c>
      <c r="AU46" s="18">
        <f t="shared" si="7"/>
        <v>0</v>
      </c>
      <c r="AV46" s="14">
        <f>SUM(AS46:AU46)</f>
        <v>0</v>
      </c>
      <c r="AW46" s="729">
        <v>15</v>
      </c>
      <c r="AX46" s="729">
        <v>15</v>
      </c>
      <c r="AY46" s="729">
        <v>15</v>
      </c>
      <c r="AZ46" s="18" t="e">
        <f>IF((LARGE(B46:AM46,1))&gt;=270,"16"," ")</f>
        <v>#NUM!</v>
      </c>
      <c r="BA46" s="18" t="e">
        <f>IF((LARGE(C46:AN46,1))&gt;=300,"16"," ")</f>
        <v>#NUM!</v>
      </c>
      <c r="BB46" s="18" t="e">
        <f>IF((LARGE(C46:AN46,1))&gt;=330,"16"," ")</f>
        <v>#NUM!</v>
      </c>
      <c r="BC46" s="251"/>
    </row>
    <row r="47" spans="1:55" x14ac:dyDescent="0.2">
      <c r="A47" s="697"/>
      <c r="B47" s="251"/>
      <c r="C47" s="706"/>
      <c r="D47" s="706"/>
      <c r="E47" s="706"/>
      <c r="F47" s="706"/>
      <c r="G47" s="688"/>
      <c r="H47" s="688"/>
      <c r="I47" s="688"/>
      <c r="J47" s="688"/>
      <c r="K47" s="688"/>
      <c r="L47" s="688"/>
      <c r="M47" s="688"/>
      <c r="N47" s="688"/>
      <c r="O47" s="688"/>
      <c r="P47" s="688"/>
      <c r="Q47" s="688"/>
      <c r="R47" s="688"/>
      <c r="S47" s="688"/>
      <c r="T47" s="688"/>
      <c r="U47" s="688"/>
      <c r="V47" s="688"/>
      <c r="W47" s="688"/>
      <c r="X47" s="688"/>
      <c r="Y47" s="688"/>
      <c r="Z47" s="688"/>
      <c r="AA47" s="688"/>
      <c r="AB47" s="688"/>
      <c r="AC47" s="688"/>
      <c r="AD47" s="688"/>
      <c r="AE47" s="688"/>
      <c r="AF47" s="688"/>
      <c r="AG47" s="688"/>
      <c r="AH47" s="688"/>
      <c r="AI47" s="688"/>
      <c r="AJ47" s="688"/>
      <c r="AK47" s="688"/>
      <c r="AL47" s="688"/>
      <c r="AM47" s="688"/>
      <c r="AN47" s="688"/>
      <c r="AO47" s="688"/>
      <c r="AP47" s="688"/>
      <c r="AQ47" s="5">
        <f t="shared" si="4"/>
        <v>0</v>
      </c>
      <c r="AR47" s="25" t="str">
        <f t="shared" si="5"/>
        <v xml:space="preserve"> </v>
      </c>
      <c r="AS47" s="5"/>
      <c r="AT47" s="250">
        <f t="shared" si="6"/>
        <v>0</v>
      </c>
      <c r="AU47" s="250">
        <f t="shared" si="7"/>
        <v>0</v>
      </c>
      <c r="AV47" s="5"/>
      <c r="AW47" s="5"/>
      <c r="AX47" s="19"/>
      <c r="AY47" s="19"/>
      <c r="AZ47" s="19"/>
      <c r="BA47" s="19"/>
      <c r="BB47" s="19"/>
      <c r="BC47" s="251"/>
    </row>
    <row r="48" spans="1:55" x14ac:dyDescent="0.2">
      <c r="A48" s="687"/>
      <c r="B48" s="67" t="s">
        <v>338</v>
      </c>
      <c r="C48" s="705"/>
      <c r="D48" s="705"/>
      <c r="E48" s="705"/>
      <c r="F48" s="705"/>
      <c r="G48" s="944"/>
      <c r="H48" s="944"/>
      <c r="I48" s="944"/>
      <c r="J48" s="944"/>
      <c r="K48" s="944"/>
      <c r="L48" s="944"/>
      <c r="M48" s="944"/>
      <c r="N48" s="944"/>
      <c r="O48" s="944"/>
      <c r="P48" s="944"/>
      <c r="Q48" s="944"/>
      <c r="R48" s="944"/>
      <c r="S48" s="944"/>
      <c r="T48" s="944"/>
      <c r="U48" s="944"/>
      <c r="V48" s="944"/>
      <c r="W48" s="1110"/>
      <c r="X48" s="1110"/>
      <c r="Y48" s="944"/>
      <c r="Z48" s="944"/>
      <c r="AA48" s="944"/>
      <c r="AB48" s="944"/>
      <c r="AC48" s="944"/>
      <c r="AD48" s="944"/>
      <c r="AE48" s="944"/>
      <c r="AF48" s="944"/>
      <c r="AG48" s="1316"/>
      <c r="AH48" s="1316"/>
      <c r="AI48" s="1316"/>
      <c r="AJ48" s="1316"/>
      <c r="AK48" s="944"/>
      <c r="AL48" s="944"/>
      <c r="AM48" s="758"/>
      <c r="AN48" s="758"/>
      <c r="AO48" s="758"/>
      <c r="AP48" s="758"/>
      <c r="AQ48" s="5">
        <f t="shared" si="4"/>
        <v>0</v>
      </c>
      <c r="AR48" s="25" t="str">
        <f t="shared" si="5"/>
        <v xml:space="preserve"> </v>
      </c>
      <c r="AS48" s="17"/>
      <c r="AT48" s="17">
        <f t="shared" si="6"/>
        <v>0</v>
      </c>
      <c r="AU48" s="17">
        <f t="shared" si="7"/>
        <v>0</v>
      </c>
      <c r="AV48" s="26"/>
      <c r="AW48" s="17">
        <v>190</v>
      </c>
      <c r="AX48" s="17">
        <v>220</v>
      </c>
      <c r="AY48" s="17">
        <v>240</v>
      </c>
      <c r="AZ48" s="17">
        <v>270</v>
      </c>
      <c r="BA48" s="17">
        <v>300</v>
      </c>
      <c r="BB48" s="17">
        <v>330</v>
      </c>
      <c r="BC48" s="251"/>
    </row>
    <row r="49" spans="1:55" x14ac:dyDescent="0.2">
      <c r="A49" s="690">
        <v>1</v>
      </c>
      <c r="B49" s="700" t="s">
        <v>26</v>
      </c>
      <c r="C49" s="713">
        <v>241</v>
      </c>
      <c r="D49" s="772" t="s">
        <v>354</v>
      </c>
      <c r="E49" s="713">
        <v>250</v>
      </c>
      <c r="F49" s="772" t="s">
        <v>353</v>
      </c>
      <c r="G49" s="698">
        <v>190</v>
      </c>
      <c r="H49" s="1038" t="s">
        <v>357</v>
      </c>
      <c r="I49" s="698"/>
      <c r="J49" s="131"/>
      <c r="K49" s="698"/>
      <c r="L49" s="131"/>
      <c r="M49" s="698"/>
      <c r="N49" s="131"/>
      <c r="O49" s="698">
        <v>199</v>
      </c>
      <c r="P49" s="1040" t="s">
        <v>356</v>
      </c>
      <c r="Q49" s="698">
        <v>253</v>
      </c>
      <c r="R49" s="1040" t="s">
        <v>356</v>
      </c>
      <c r="S49" s="698"/>
      <c r="T49" s="131"/>
      <c r="U49" s="698">
        <v>188</v>
      </c>
      <c r="V49" s="131" t="s">
        <v>355</v>
      </c>
      <c r="W49" s="698">
        <v>222</v>
      </c>
      <c r="X49" s="1038" t="s">
        <v>357</v>
      </c>
      <c r="Y49" s="698">
        <v>261</v>
      </c>
      <c r="Z49" s="1055" t="s">
        <v>358</v>
      </c>
      <c r="AA49" s="698">
        <v>171</v>
      </c>
      <c r="AB49" s="1055" t="s">
        <v>358</v>
      </c>
      <c r="AC49" s="698">
        <v>237</v>
      </c>
      <c r="AD49" s="1038" t="s">
        <v>357</v>
      </c>
      <c r="AE49" s="698"/>
      <c r="AF49" s="131"/>
      <c r="AG49" s="698"/>
      <c r="AH49" s="131"/>
      <c r="AI49" s="698"/>
      <c r="AJ49" s="131"/>
      <c r="AK49" s="698"/>
      <c r="AL49" s="131"/>
      <c r="AM49" s="698"/>
      <c r="AN49" s="131"/>
      <c r="AO49" s="133"/>
      <c r="AP49" s="131"/>
      <c r="AQ49" s="5">
        <f t="shared" si="4"/>
        <v>10</v>
      </c>
      <c r="AR49" s="25">
        <f t="shared" si="5"/>
        <v>254.66666666666666</v>
      </c>
      <c r="AS49" s="20">
        <f>COUNTIF(C49:AN49,"(1)")</f>
        <v>2</v>
      </c>
      <c r="AT49" s="18">
        <f t="shared" si="6"/>
        <v>2</v>
      </c>
      <c r="AU49" s="18">
        <f t="shared" si="7"/>
        <v>3</v>
      </c>
      <c r="AV49" s="14">
        <f>SUM(AS49:AU49)</f>
        <v>7</v>
      </c>
      <c r="AW49" s="729" t="s">
        <v>54</v>
      </c>
      <c r="AX49" s="729" t="s">
        <v>54</v>
      </c>
      <c r="AY49" s="729" t="s">
        <v>54</v>
      </c>
      <c r="AZ49" s="109">
        <v>12</v>
      </c>
      <c r="BA49" s="18" t="str">
        <f>IF((LARGE(C49:AN49,1))&gt;=300,"16"," ")</f>
        <v xml:space="preserve"> </v>
      </c>
      <c r="BB49" s="18" t="str">
        <f>IF((LARGE(C49:AN49,1))&gt;=330,"16"," ")</f>
        <v xml:space="preserve"> </v>
      </c>
      <c r="BC49" s="251"/>
    </row>
    <row r="50" spans="1:55" x14ac:dyDescent="0.2">
      <c r="A50" s="697"/>
      <c r="B50" s="251"/>
      <c r="C50" s="706"/>
      <c r="D50" s="706"/>
      <c r="E50" s="706"/>
      <c r="F50" s="706"/>
      <c r="G50" s="701"/>
      <c r="H50" s="701"/>
      <c r="I50" s="701"/>
      <c r="J50" s="701"/>
      <c r="K50" s="701"/>
      <c r="L50" s="701"/>
      <c r="M50" s="701"/>
      <c r="N50" s="701"/>
      <c r="O50" s="701"/>
      <c r="P50" s="701"/>
      <c r="Q50" s="701"/>
      <c r="R50" s="701"/>
      <c r="S50" s="701"/>
      <c r="T50" s="701"/>
      <c r="U50" s="701"/>
      <c r="V50" s="701"/>
      <c r="W50" s="701"/>
      <c r="X50" s="701"/>
      <c r="Y50" s="701"/>
      <c r="Z50" s="701"/>
      <c r="AA50" s="701"/>
      <c r="AB50" s="701"/>
      <c r="AC50" s="701"/>
      <c r="AD50" s="701"/>
      <c r="AE50" s="701"/>
      <c r="AF50" s="701"/>
      <c r="AG50" s="701"/>
      <c r="AH50" s="701"/>
      <c r="AI50" s="701"/>
      <c r="AJ50" s="701"/>
      <c r="AK50" s="701"/>
      <c r="AL50" s="701"/>
      <c r="AM50" s="701"/>
      <c r="AN50" s="701"/>
      <c r="AO50" s="701"/>
      <c r="AP50" s="701"/>
      <c r="AQ50" s="5">
        <f t="shared" si="4"/>
        <v>0</v>
      </c>
      <c r="AR50" s="25" t="str">
        <f t="shared" si="5"/>
        <v xml:space="preserve"> </v>
      </c>
      <c r="AS50" s="19"/>
      <c r="AT50" s="250">
        <f t="shared" si="6"/>
        <v>0</v>
      </c>
      <c r="AU50" s="250">
        <f t="shared" si="7"/>
        <v>0</v>
      </c>
      <c r="AV50" s="96"/>
      <c r="AW50" s="19"/>
      <c r="AX50" s="19"/>
      <c r="AY50" s="19"/>
      <c r="AZ50" s="19"/>
      <c r="BA50" s="19"/>
      <c r="BB50" s="19"/>
      <c r="BC50" s="251"/>
    </row>
    <row r="51" spans="1:55" x14ac:dyDescent="0.2">
      <c r="A51" s="687"/>
      <c r="B51" s="67" t="s">
        <v>42</v>
      </c>
      <c r="C51" s="708"/>
      <c r="D51" s="708"/>
      <c r="E51" s="708"/>
      <c r="F51" s="708"/>
      <c r="G51" s="744"/>
      <c r="H51" s="744"/>
      <c r="I51" s="744"/>
      <c r="J51" s="744"/>
      <c r="K51" s="744"/>
      <c r="L51" s="744"/>
      <c r="M51" s="744"/>
      <c r="N51" s="744"/>
      <c r="O51" s="744"/>
      <c r="P51" s="744"/>
      <c r="Q51" s="744"/>
      <c r="R51" s="744"/>
      <c r="S51" s="744"/>
      <c r="T51" s="744"/>
      <c r="U51" s="744"/>
      <c r="V51" s="744"/>
      <c r="W51" s="744"/>
      <c r="X51" s="744"/>
      <c r="Y51" s="744"/>
      <c r="Z51" s="744"/>
      <c r="AA51" s="744"/>
      <c r="AB51" s="744"/>
      <c r="AC51" s="744"/>
      <c r="AD51" s="744"/>
      <c r="AE51" s="744"/>
      <c r="AF51" s="744"/>
      <c r="AG51" s="1320"/>
      <c r="AH51" s="1320"/>
      <c r="AI51" s="1320"/>
      <c r="AJ51" s="1320"/>
      <c r="AK51" s="744"/>
      <c r="AL51" s="744"/>
      <c r="AM51" s="744"/>
      <c r="AN51" s="744"/>
      <c r="AO51" s="758"/>
      <c r="AP51" s="758"/>
      <c r="AQ51" s="5">
        <f t="shared" si="4"/>
        <v>0</v>
      </c>
      <c r="AR51" s="25" t="str">
        <f t="shared" si="5"/>
        <v xml:space="preserve"> </v>
      </c>
      <c r="AS51" s="17"/>
      <c r="AT51" s="17">
        <f t="shared" si="6"/>
        <v>0</v>
      </c>
      <c r="AU51" s="17">
        <f t="shared" si="7"/>
        <v>0</v>
      </c>
      <c r="AV51" s="26"/>
      <c r="AW51" s="17">
        <v>190</v>
      </c>
      <c r="AX51" s="17">
        <v>220</v>
      </c>
      <c r="AY51" s="17">
        <v>240</v>
      </c>
      <c r="AZ51" s="17">
        <v>270</v>
      </c>
      <c r="BA51" s="17">
        <v>300</v>
      </c>
      <c r="BB51" s="17">
        <v>330</v>
      </c>
      <c r="BC51" s="251"/>
    </row>
    <row r="52" spans="1:55" x14ac:dyDescent="0.2">
      <c r="A52" s="690"/>
      <c r="B52" s="538" t="s">
        <v>137</v>
      </c>
      <c r="C52" s="713"/>
      <c r="D52" s="714"/>
      <c r="E52" s="713"/>
      <c r="F52" s="714"/>
      <c r="G52" s="963"/>
      <c r="H52" s="966"/>
      <c r="I52" s="963"/>
      <c r="J52" s="966"/>
      <c r="K52" s="963"/>
      <c r="L52" s="966"/>
      <c r="M52" s="963"/>
      <c r="N52" s="966"/>
      <c r="O52" s="963"/>
      <c r="P52" s="966"/>
      <c r="Q52" s="963"/>
      <c r="R52" s="966"/>
      <c r="S52" s="963"/>
      <c r="T52" s="966"/>
      <c r="U52" s="963"/>
      <c r="V52" s="966"/>
      <c r="W52" s="1113"/>
      <c r="X52" s="1116"/>
      <c r="Y52" s="963"/>
      <c r="Z52" s="966"/>
      <c r="AA52" s="963"/>
      <c r="AB52" s="966"/>
      <c r="AC52" s="963"/>
      <c r="AD52" s="966"/>
      <c r="AE52" s="963"/>
      <c r="AF52" s="966"/>
      <c r="AG52" s="1315"/>
      <c r="AH52" s="1116"/>
      <c r="AI52" s="1315"/>
      <c r="AJ52" s="1116"/>
      <c r="AK52" s="963"/>
      <c r="AL52" s="966"/>
      <c r="AM52" s="759"/>
      <c r="AN52" s="760"/>
      <c r="AO52" s="698"/>
      <c r="AP52" s="305"/>
      <c r="AQ52" s="5">
        <f t="shared" si="4"/>
        <v>0</v>
      </c>
      <c r="AR52" s="25" t="str">
        <f t="shared" si="5"/>
        <v xml:space="preserve"> </v>
      </c>
      <c r="AS52" s="20">
        <f>COUNTIF(C52:AN52,"(1)")</f>
        <v>0</v>
      </c>
      <c r="AT52" s="18">
        <f t="shared" si="6"/>
        <v>0</v>
      </c>
      <c r="AU52" s="18">
        <f t="shared" si="7"/>
        <v>0</v>
      </c>
      <c r="AV52" s="14">
        <f>SUM(AS52:AU52)</f>
        <v>0</v>
      </c>
      <c r="AW52" s="101" t="s">
        <v>144</v>
      </c>
      <c r="AX52" s="101" t="s">
        <v>144</v>
      </c>
      <c r="AY52" s="18" t="e">
        <f>IF((LARGE(C52:AN52,1))&gt;=240,"16"," ")</f>
        <v>#NUM!</v>
      </c>
      <c r="AZ52" s="18" t="e">
        <f>IF((LARGE(C52:AN52,1))&gt;=270,"16"," ")</f>
        <v>#NUM!</v>
      </c>
      <c r="BA52" s="18" t="e">
        <f>IF((LARGE(C52:AN52,1))&gt;=300,"16"," ")</f>
        <v>#NUM!</v>
      </c>
      <c r="BB52" s="18" t="e">
        <f>IF((LARGE(C52:AN52,1))&gt;=330,"16"," ")</f>
        <v>#NUM!</v>
      </c>
      <c r="BC52" s="251"/>
    </row>
    <row r="53" spans="1:55" x14ac:dyDescent="0.2">
      <c r="A53" s="697"/>
      <c r="B53" s="251"/>
      <c r="C53" s="706"/>
      <c r="D53" s="706"/>
      <c r="E53" s="706"/>
      <c r="F53" s="706"/>
      <c r="G53" s="688"/>
      <c r="H53" s="688"/>
      <c r="I53" s="688"/>
      <c r="J53" s="688"/>
      <c r="K53" s="688"/>
      <c r="L53" s="688"/>
      <c r="M53" s="688"/>
      <c r="N53" s="688"/>
      <c r="O53" s="688"/>
      <c r="P53" s="688"/>
      <c r="Q53" s="688"/>
      <c r="R53" s="688"/>
      <c r="S53" s="688"/>
      <c r="T53" s="688"/>
      <c r="U53" s="688"/>
      <c r="V53" s="688"/>
      <c r="W53" s="688"/>
      <c r="X53" s="688"/>
      <c r="Y53" s="688"/>
      <c r="Z53" s="688"/>
      <c r="AA53" s="688"/>
      <c r="AB53" s="688"/>
      <c r="AC53" s="688"/>
      <c r="AD53" s="688"/>
      <c r="AE53" s="688"/>
      <c r="AF53" s="688"/>
      <c r="AG53" s="688"/>
      <c r="AH53" s="688"/>
      <c r="AI53" s="688"/>
      <c r="AJ53" s="688"/>
      <c r="AK53" s="688"/>
      <c r="AL53" s="688"/>
      <c r="AM53" s="688"/>
      <c r="AN53" s="688"/>
      <c r="AO53" s="688"/>
      <c r="AP53" s="688"/>
      <c r="AQ53" s="5">
        <f t="shared" si="4"/>
        <v>0</v>
      </c>
      <c r="AR53" s="25" t="str">
        <f t="shared" si="5"/>
        <v xml:space="preserve"> </v>
      </c>
      <c r="AS53" s="5"/>
      <c r="AT53" s="250">
        <f t="shared" si="6"/>
        <v>0</v>
      </c>
      <c r="AU53" s="250">
        <f t="shared" si="7"/>
        <v>0</v>
      </c>
      <c r="AV53" s="5"/>
      <c r="AW53" s="5"/>
      <c r="AX53" s="19"/>
      <c r="AY53" s="19"/>
      <c r="AZ53" s="19"/>
      <c r="BA53" s="19"/>
      <c r="BB53" s="19"/>
      <c r="BC53" s="251"/>
    </row>
    <row r="54" spans="1:55" x14ac:dyDescent="0.2">
      <c r="A54" s="687"/>
      <c r="B54" s="67" t="s">
        <v>43</v>
      </c>
      <c r="C54" s="705"/>
      <c r="D54" s="705"/>
      <c r="E54" s="705"/>
      <c r="F54" s="705"/>
      <c r="G54" s="944"/>
      <c r="H54" s="944"/>
      <c r="I54" s="944"/>
      <c r="J54" s="944"/>
      <c r="K54" s="944"/>
      <c r="L54" s="944"/>
      <c r="M54" s="944"/>
      <c r="N54" s="944"/>
      <c r="O54" s="944"/>
      <c r="P54" s="944"/>
      <c r="Q54" s="944"/>
      <c r="R54" s="944"/>
      <c r="S54" s="944"/>
      <c r="T54" s="944"/>
      <c r="U54" s="944"/>
      <c r="V54" s="944"/>
      <c r="W54" s="1110"/>
      <c r="X54" s="1110"/>
      <c r="Y54" s="944"/>
      <c r="Z54" s="944"/>
      <c r="AA54" s="944"/>
      <c r="AB54" s="944"/>
      <c r="AC54" s="944"/>
      <c r="AD54" s="944"/>
      <c r="AE54" s="944"/>
      <c r="AF54" s="944"/>
      <c r="AG54" s="1316"/>
      <c r="AH54" s="1316"/>
      <c r="AI54" s="1316"/>
      <c r="AJ54" s="1316"/>
      <c r="AK54" s="944"/>
      <c r="AL54" s="944"/>
      <c r="AM54" s="758"/>
      <c r="AN54" s="758"/>
      <c r="AO54" s="758"/>
      <c r="AP54" s="758"/>
      <c r="AQ54" s="5">
        <f t="shared" si="4"/>
        <v>0</v>
      </c>
      <c r="AR54" s="25" t="str">
        <f t="shared" si="5"/>
        <v xml:space="preserve"> </v>
      </c>
      <c r="AS54" s="17"/>
      <c r="AT54" s="17">
        <f t="shared" si="6"/>
        <v>0</v>
      </c>
      <c r="AU54" s="17">
        <f t="shared" si="7"/>
        <v>0</v>
      </c>
      <c r="AV54" s="26"/>
      <c r="AW54" s="17">
        <v>190</v>
      </c>
      <c r="AX54" s="17">
        <v>220</v>
      </c>
      <c r="AY54" s="17">
        <v>240</v>
      </c>
      <c r="AZ54" s="17">
        <v>270</v>
      </c>
      <c r="BA54" s="17">
        <v>300</v>
      </c>
      <c r="BB54" s="17">
        <v>330</v>
      </c>
      <c r="BC54" s="251"/>
    </row>
    <row r="55" spans="1:55" x14ac:dyDescent="0.2">
      <c r="A55" s="465">
        <v>1</v>
      </c>
      <c r="B55" s="700" t="s">
        <v>39</v>
      </c>
      <c r="C55" s="713">
        <v>328</v>
      </c>
      <c r="D55" s="1036" t="s">
        <v>358</v>
      </c>
      <c r="E55" s="713">
        <v>314</v>
      </c>
      <c r="F55" s="1037" t="s">
        <v>357</v>
      </c>
      <c r="G55" s="133">
        <v>309</v>
      </c>
      <c r="H55" s="1040" t="s">
        <v>356</v>
      </c>
      <c r="I55" s="133">
        <v>318</v>
      </c>
      <c r="J55" s="1055" t="s">
        <v>358</v>
      </c>
      <c r="K55" s="133">
        <v>299</v>
      </c>
      <c r="L55" s="1055" t="s">
        <v>358</v>
      </c>
      <c r="M55" s="133">
        <v>303</v>
      </c>
      <c r="N55" s="1040" t="s">
        <v>356</v>
      </c>
      <c r="O55" s="133">
        <v>318</v>
      </c>
      <c r="P55" s="1040" t="s">
        <v>356</v>
      </c>
      <c r="Q55" s="133">
        <v>328</v>
      </c>
      <c r="R55" s="1040" t="s">
        <v>356</v>
      </c>
      <c r="S55" s="133"/>
      <c r="T55" s="131"/>
      <c r="U55" s="133">
        <v>309</v>
      </c>
      <c r="V55" s="1040" t="s">
        <v>356</v>
      </c>
      <c r="W55" s="133">
        <v>333</v>
      </c>
      <c r="X55" s="1040" t="s">
        <v>356</v>
      </c>
      <c r="Y55" s="133">
        <v>325</v>
      </c>
      <c r="Z55" s="1055" t="s">
        <v>358</v>
      </c>
      <c r="AA55" s="133">
        <v>309</v>
      </c>
      <c r="AB55" s="1040" t="s">
        <v>356</v>
      </c>
      <c r="AC55" s="133">
        <v>319</v>
      </c>
      <c r="AD55" s="1055" t="s">
        <v>358</v>
      </c>
      <c r="AE55" s="133">
        <v>303</v>
      </c>
      <c r="AF55" s="131" t="s">
        <v>447</v>
      </c>
      <c r="AG55" s="133">
        <v>302</v>
      </c>
      <c r="AH55" s="131" t="s">
        <v>355</v>
      </c>
      <c r="AI55" s="133">
        <v>306</v>
      </c>
      <c r="AJ55" s="131" t="s">
        <v>355</v>
      </c>
      <c r="AK55" s="133"/>
      <c r="AL55" s="131"/>
      <c r="AM55" s="133"/>
      <c r="AN55" s="131"/>
      <c r="AO55" s="133"/>
      <c r="AP55" s="131"/>
      <c r="AQ55" s="5">
        <f t="shared" si="4"/>
        <v>16</v>
      </c>
      <c r="AR55" s="25">
        <f t="shared" si="5"/>
        <v>329.66666666666669</v>
      </c>
      <c r="AS55" s="20">
        <f>COUNTIF(C55:AN55,"(1)")</f>
        <v>7</v>
      </c>
      <c r="AT55" s="18">
        <f t="shared" si="6"/>
        <v>5</v>
      </c>
      <c r="AU55" s="18">
        <f t="shared" si="7"/>
        <v>1</v>
      </c>
      <c r="AV55" s="14">
        <f>SUM(AS55:AU55)</f>
        <v>13</v>
      </c>
      <c r="AW55" s="111">
        <v>95</v>
      </c>
      <c r="AX55" s="109">
        <v>95</v>
      </c>
      <c r="AY55" s="109">
        <v>95</v>
      </c>
      <c r="AZ55" s="109">
        <v>95</v>
      </c>
      <c r="BA55" s="104" t="s">
        <v>20</v>
      </c>
      <c r="BB55" s="109">
        <v>12</v>
      </c>
      <c r="BC55" s="251"/>
    </row>
    <row r="56" spans="1:55" x14ac:dyDescent="0.2">
      <c r="A56" s="697"/>
      <c r="B56" s="251"/>
      <c r="C56" s="706"/>
      <c r="D56" s="706"/>
      <c r="E56" s="706"/>
      <c r="F56" s="706"/>
      <c r="G56" s="688"/>
      <c r="H56" s="688"/>
      <c r="I56" s="688"/>
      <c r="J56" s="688"/>
      <c r="K56" s="688"/>
      <c r="L56" s="688"/>
      <c r="M56" s="688"/>
      <c r="N56" s="688"/>
      <c r="O56" s="688"/>
      <c r="P56" s="688"/>
      <c r="Q56" s="688"/>
      <c r="R56" s="688"/>
      <c r="S56" s="688"/>
      <c r="T56" s="688"/>
      <c r="U56" s="688"/>
      <c r="V56" s="688"/>
      <c r="W56" s="688"/>
      <c r="X56" s="688"/>
      <c r="Y56" s="688"/>
      <c r="Z56" s="688"/>
      <c r="AA56" s="688"/>
      <c r="AB56" s="688"/>
      <c r="AC56" s="688"/>
      <c r="AD56" s="688"/>
      <c r="AE56" s="688"/>
      <c r="AF56" s="688"/>
      <c r="AG56" s="688"/>
      <c r="AH56" s="688"/>
      <c r="AI56" s="688"/>
      <c r="AJ56" s="688"/>
      <c r="AK56" s="688"/>
      <c r="AL56" s="688"/>
      <c r="AM56" s="688"/>
      <c r="AN56" s="688"/>
      <c r="AO56" s="688"/>
      <c r="AP56" s="688"/>
      <c r="AQ56" s="5">
        <f t="shared" si="4"/>
        <v>0</v>
      </c>
      <c r="AR56" s="25" t="str">
        <f t="shared" si="5"/>
        <v xml:space="preserve"> </v>
      </c>
      <c r="AS56" s="19"/>
      <c r="AT56" s="250">
        <f t="shared" si="6"/>
        <v>0</v>
      </c>
      <c r="AU56" s="250">
        <f t="shared" si="7"/>
        <v>0</v>
      </c>
      <c r="AV56" s="19"/>
      <c r="AW56" s="19"/>
      <c r="AX56" s="19"/>
      <c r="AY56" s="19"/>
      <c r="AZ56" s="19"/>
      <c r="BA56" s="19"/>
      <c r="BB56" s="19"/>
      <c r="BC56" s="251"/>
    </row>
    <row r="57" spans="1:55" x14ac:dyDescent="0.2">
      <c r="A57" s="697"/>
      <c r="B57" s="105" t="s">
        <v>143</v>
      </c>
      <c r="C57" s="705"/>
      <c r="D57" s="705"/>
      <c r="E57" s="705"/>
      <c r="F57" s="705"/>
      <c r="G57" s="688"/>
      <c r="H57" s="688"/>
      <c r="I57" s="688"/>
      <c r="J57" s="688"/>
      <c r="K57" s="688"/>
      <c r="L57" s="688"/>
      <c r="M57" s="688"/>
      <c r="N57" s="688"/>
      <c r="O57" s="688"/>
      <c r="P57" s="688"/>
      <c r="Q57" s="688"/>
      <c r="R57" s="688"/>
      <c r="S57" s="688"/>
      <c r="T57" s="688"/>
      <c r="U57" s="688"/>
      <c r="V57" s="688"/>
      <c r="W57" s="688"/>
      <c r="X57" s="688"/>
      <c r="Y57" s="688"/>
      <c r="Z57" s="688"/>
      <c r="AA57" s="688"/>
      <c r="AB57" s="688"/>
      <c r="AC57" s="688"/>
      <c r="AD57" s="688"/>
      <c r="AE57" s="688"/>
      <c r="AF57" s="688"/>
      <c r="AG57" s="688"/>
      <c r="AH57" s="688"/>
      <c r="AI57" s="688"/>
      <c r="AJ57" s="688"/>
      <c r="AK57" s="688"/>
      <c r="AL57" s="688"/>
      <c r="AM57" s="688"/>
      <c r="AN57" s="688"/>
      <c r="AO57" s="688"/>
      <c r="AP57" s="688"/>
      <c r="AQ57" s="5">
        <f t="shared" si="4"/>
        <v>0</v>
      </c>
      <c r="AR57" s="25" t="str">
        <f t="shared" si="5"/>
        <v xml:space="preserve"> </v>
      </c>
      <c r="AS57" s="19"/>
      <c r="AT57" s="17">
        <f t="shared" si="6"/>
        <v>0</v>
      </c>
      <c r="AU57" s="17">
        <f t="shared" si="7"/>
        <v>0</v>
      </c>
      <c r="AV57" s="19"/>
      <c r="AW57" s="19"/>
      <c r="AX57" s="19"/>
      <c r="AY57" s="19"/>
      <c r="AZ57" s="19"/>
      <c r="BA57" s="19"/>
      <c r="BB57" s="19"/>
      <c r="BC57" s="251"/>
    </row>
    <row r="58" spans="1:55" x14ac:dyDescent="0.2">
      <c r="A58" s="850"/>
      <c r="B58" s="731" t="s">
        <v>26</v>
      </c>
      <c r="C58" s="711"/>
      <c r="D58" s="903"/>
      <c r="E58" s="711"/>
      <c r="F58" s="712"/>
      <c r="G58" s="289"/>
      <c r="H58" s="289"/>
      <c r="I58" s="134"/>
      <c r="J58" s="135"/>
      <c r="K58" s="289"/>
      <c r="L58" s="289"/>
      <c r="M58" s="134"/>
      <c r="N58" s="135"/>
      <c r="O58" s="289"/>
      <c r="P58" s="289"/>
      <c r="Q58" s="134"/>
      <c r="R58" s="135"/>
      <c r="S58" s="289"/>
      <c r="T58" s="289"/>
      <c r="U58" s="289"/>
      <c r="V58" s="289"/>
      <c r="W58" s="289"/>
      <c r="X58" s="289"/>
      <c r="Y58" s="289"/>
      <c r="Z58" s="289"/>
      <c r="AA58" s="134"/>
      <c r="AB58" s="135"/>
      <c r="AC58" s="289"/>
      <c r="AD58" s="289"/>
      <c r="AE58" s="134"/>
      <c r="AF58" s="135"/>
      <c r="AG58" s="134"/>
      <c r="AH58" s="135"/>
      <c r="AI58" s="134"/>
      <c r="AJ58" s="135"/>
      <c r="AK58" s="289"/>
      <c r="AL58" s="289"/>
      <c r="AM58" s="134"/>
      <c r="AN58" s="135"/>
      <c r="AO58" s="289"/>
      <c r="AP58" s="135"/>
      <c r="AQ58" s="5">
        <f t="shared" si="4"/>
        <v>0</v>
      </c>
      <c r="AR58" s="25" t="str">
        <f t="shared" si="5"/>
        <v xml:space="preserve"> </v>
      </c>
      <c r="AS58" s="30">
        <f>COUNTIF(C58:AN58,"(1)")</f>
        <v>0</v>
      </c>
      <c r="AT58" s="18">
        <f t="shared" si="6"/>
        <v>0</v>
      </c>
      <c r="AU58" s="18">
        <f t="shared" si="7"/>
        <v>0</v>
      </c>
      <c r="AV58" s="35">
        <f>SUM(AS58:AU58)</f>
        <v>0</v>
      </c>
      <c r="AW58" s="702" t="s">
        <v>54</v>
      </c>
      <c r="AX58" s="703" t="s">
        <v>54</v>
      </c>
      <c r="AY58" s="703" t="s">
        <v>54</v>
      </c>
      <c r="AZ58" s="30" t="e">
        <f>IF((LARGE(C58:AN58,1))&gt;=270,"16"," ")</f>
        <v>#NUM!</v>
      </c>
      <c r="BA58" s="31" t="e">
        <f>IF((LARGE(C58:AN58,1))&gt;=300,"16"," ")</f>
        <v>#NUM!</v>
      </c>
      <c r="BB58" s="31" t="e">
        <f>IF((LARGE(C58:AN58,1))&gt;=330,"16"," ")</f>
        <v>#NUM!</v>
      </c>
      <c r="BC58" s="251"/>
    </row>
    <row r="59" spans="1:55" x14ac:dyDescent="0.2">
      <c r="A59" s="687"/>
      <c r="B59" s="121" t="s">
        <v>312</v>
      </c>
      <c r="C59" s="709"/>
      <c r="D59" s="902"/>
      <c r="E59" s="709"/>
      <c r="F59" s="710"/>
      <c r="G59" s="274"/>
      <c r="H59" s="274"/>
      <c r="I59" s="279"/>
      <c r="J59" s="272"/>
      <c r="K59" s="274"/>
      <c r="L59" s="274"/>
      <c r="M59" s="279"/>
      <c r="N59" s="272"/>
      <c r="O59" s="274"/>
      <c r="P59" s="274"/>
      <c r="Q59" s="279"/>
      <c r="R59" s="272"/>
      <c r="S59" s="274"/>
      <c r="T59" s="274"/>
      <c r="U59" s="274"/>
      <c r="V59" s="274"/>
      <c r="W59" s="274"/>
      <c r="X59" s="274"/>
      <c r="Y59" s="274"/>
      <c r="Z59" s="274"/>
      <c r="AA59" s="279"/>
      <c r="AB59" s="272"/>
      <c r="AC59" s="274"/>
      <c r="AD59" s="274"/>
      <c r="AE59" s="279"/>
      <c r="AF59" s="272"/>
      <c r="AG59" s="279"/>
      <c r="AH59" s="272"/>
      <c r="AI59" s="279"/>
      <c r="AJ59" s="272"/>
      <c r="AK59" s="274"/>
      <c r="AL59" s="274"/>
      <c r="AM59" s="279"/>
      <c r="AN59" s="272"/>
      <c r="AO59" s="274"/>
      <c r="AP59" s="272"/>
      <c r="AQ59" s="5"/>
      <c r="AR59" s="25"/>
      <c r="AS59" s="30">
        <f>COUNTIF(C59:AN59,"(1)")</f>
        <v>0</v>
      </c>
      <c r="AT59" s="18">
        <f t="shared" si="6"/>
        <v>0</v>
      </c>
      <c r="AU59" s="18">
        <f t="shared" si="7"/>
        <v>0</v>
      </c>
      <c r="AV59" s="35">
        <f>SUM(AS59:AU59)</f>
        <v>0</v>
      </c>
      <c r="AW59" s="30" t="e">
        <f>IF((LARGE(#REF!,1))&gt;=190,"16"," ")</f>
        <v>#REF!</v>
      </c>
      <c r="AX59" s="30" t="e">
        <f>IF((LARGE(#REF!,1))&gt;=220,"16"," ")</f>
        <v>#REF!</v>
      </c>
      <c r="AY59" s="30" t="e">
        <f>IF((LARGE(#REF!,1))&gt;=240,"16"," ")</f>
        <v>#REF!</v>
      </c>
      <c r="AZ59" s="30" t="e">
        <f>IF((LARGE(C59:AN59,1))&gt;=270,"16"," ")</f>
        <v>#NUM!</v>
      </c>
      <c r="BA59" s="31" t="e">
        <f>IF((LARGE(C59:AN59,1))&gt;=300,"16"," ")</f>
        <v>#NUM!</v>
      </c>
      <c r="BB59" s="31" t="e">
        <f>IF((LARGE(C59:AN59,1))&gt;=330,"16"," ")</f>
        <v>#NUM!</v>
      </c>
      <c r="BC59" s="251"/>
    </row>
    <row r="60" spans="1:55" x14ac:dyDescent="0.2">
      <c r="A60" s="730"/>
      <c r="B60" s="731"/>
      <c r="C60" s="706"/>
      <c r="D60" s="706"/>
      <c r="E60" s="706"/>
      <c r="F60" s="706"/>
      <c r="G60" s="958"/>
      <c r="H60" s="958"/>
      <c r="I60" s="958"/>
      <c r="J60" s="958"/>
      <c r="K60" s="958"/>
      <c r="L60" s="958"/>
      <c r="M60" s="958"/>
      <c r="N60" s="958"/>
      <c r="O60" s="958"/>
      <c r="P60" s="958"/>
      <c r="Q60" s="958"/>
      <c r="R60" s="958"/>
      <c r="S60" s="958"/>
      <c r="T60" s="958"/>
      <c r="U60" s="958"/>
      <c r="V60" s="958"/>
      <c r="W60" s="1108"/>
      <c r="X60" s="1108"/>
      <c r="Y60" s="958"/>
      <c r="Z60" s="958"/>
      <c r="AA60" s="958"/>
      <c r="AB60" s="958"/>
      <c r="AC60" s="958"/>
      <c r="AD60" s="958"/>
      <c r="AE60" s="958"/>
      <c r="AF60" s="958"/>
      <c r="AG60" s="1160"/>
      <c r="AH60" s="1160"/>
      <c r="AI60" s="1160"/>
      <c r="AJ60" s="1160"/>
      <c r="AK60" s="958"/>
      <c r="AL60" s="958"/>
      <c r="AM60" s="757"/>
      <c r="AN60" s="757"/>
      <c r="AO60" s="757"/>
      <c r="AP60" s="757"/>
      <c r="AQ60" s="5"/>
      <c r="AR60" s="25"/>
      <c r="AS60" s="250"/>
      <c r="AT60" s="250"/>
      <c r="AU60" s="250"/>
      <c r="AV60" s="536"/>
      <c r="AW60" s="732"/>
      <c r="AX60" s="732"/>
      <c r="AY60" s="732"/>
      <c r="AZ60" s="250"/>
      <c r="BA60" s="250"/>
      <c r="BB60" s="250"/>
      <c r="BC60" s="251"/>
    </row>
    <row r="61" spans="1:55" x14ac:dyDescent="0.2">
      <c r="A61" s="687"/>
      <c r="B61" s="67" t="s">
        <v>226</v>
      </c>
      <c r="C61" s="705"/>
      <c r="D61" s="705"/>
      <c r="E61" s="705"/>
      <c r="F61" s="705"/>
      <c r="G61" s="944"/>
      <c r="H61" s="944"/>
      <c r="I61" s="944"/>
      <c r="J61" s="944"/>
      <c r="K61" s="944"/>
      <c r="L61" s="944"/>
      <c r="M61" s="944"/>
      <c r="N61" s="944"/>
      <c r="O61" s="944"/>
      <c r="P61" s="944"/>
      <c r="Q61" s="944"/>
      <c r="R61" s="944"/>
      <c r="S61" s="944"/>
      <c r="T61" s="944"/>
      <c r="U61" s="944"/>
      <c r="V61" s="944"/>
      <c r="W61" s="1110"/>
      <c r="X61" s="1110"/>
      <c r="Y61" s="944"/>
      <c r="Z61" s="944"/>
      <c r="AA61" s="944"/>
      <c r="AB61" s="944"/>
      <c r="AC61" s="944"/>
      <c r="AD61" s="944"/>
      <c r="AE61" s="944"/>
      <c r="AF61" s="944"/>
      <c r="AG61" s="1316"/>
      <c r="AH61" s="1316"/>
      <c r="AI61" s="1316"/>
      <c r="AJ61" s="1316"/>
      <c r="AK61" s="944"/>
      <c r="AL61" s="944"/>
      <c r="AM61" s="758"/>
      <c r="AN61" s="758"/>
      <c r="AO61" s="758"/>
      <c r="AP61" s="758"/>
      <c r="AQ61" s="5">
        <f t="shared" ref="AQ61:AQ65" si="8">COUNT(C61:AN61)</f>
        <v>0</v>
      </c>
      <c r="AR61" s="25" t="str">
        <f>IF(AQ61&lt;3," ",(LARGE(C61:AN61,1)+LARGE(C61:AN61,2)+LARGE(C61:AN61,3))/3)</f>
        <v xml:space="preserve"> </v>
      </c>
      <c r="AS61" s="19"/>
      <c r="AT61" s="19">
        <f>COUNTIF(C61:AN61,"(2)")</f>
        <v>0</v>
      </c>
      <c r="AU61" s="19">
        <f>COUNTIF(C61:AN61,"(3)")</f>
        <v>0</v>
      </c>
      <c r="AV61" s="96"/>
      <c r="AW61" s="19">
        <v>200</v>
      </c>
      <c r="AX61" s="19">
        <v>230</v>
      </c>
      <c r="AY61" s="19">
        <v>250</v>
      </c>
      <c r="AZ61" s="19">
        <v>290</v>
      </c>
      <c r="BA61" s="19">
        <v>320</v>
      </c>
      <c r="BB61" s="19">
        <v>350</v>
      </c>
      <c r="BC61" s="251"/>
    </row>
    <row r="62" spans="1:55" x14ac:dyDescent="0.2">
      <c r="A62" s="733"/>
      <c r="B62" s="706" t="s">
        <v>27</v>
      </c>
      <c r="C62" s="711"/>
      <c r="D62" s="717"/>
      <c r="E62" s="711"/>
      <c r="F62" s="717"/>
      <c r="G62" s="134"/>
      <c r="H62" s="135"/>
      <c r="I62" s="134"/>
      <c r="J62" s="135"/>
      <c r="K62" s="134"/>
      <c r="L62" s="135"/>
      <c r="M62" s="134"/>
      <c r="N62" s="135"/>
      <c r="O62" s="134"/>
      <c r="P62" s="135"/>
      <c r="Q62" s="134"/>
      <c r="R62" s="135"/>
      <c r="S62" s="134"/>
      <c r="T62" s="135"/>
      <c r="U62" s="134"/>
      <c r="V62" s="135"/>
      <c r="W62" s="134"/>
      <c r="X62" s="135"/>
      <c r="Y62" s="134"/>
      <c r="Z62" s="135"/>
      <c r="AA62" s="134"/>
      <c r="AB62" s="135"/>
      <c r="AC62" s="134"/>
      <c r="AD62" s="135"/>
      <c r="AE62" s="134"/>
      <c r="AF62" s="135"/>
      <c r="AG62" s="134"/>
      <c r="AH62" s="135"/>
      <c r="AI62" s="134"/>
      <c r="AJ62" s="135"/>
      <c r="AK62" s="134"/>
      <c r="AL62" s="135"/>
      <c r="AM62" s="134"/>
      <c r="AN62" s="135"/>
      <c r="AO62" s="134"/>
      <c r="AP62" s="135"/>
      <c r="AQ62" s="5">
        <f t="shared" si="8"/>
        <v>0</v>
      </c>
      <c r="AR62" s="25" t="str">
        <f>IF(AQ62&lt;3," ",(LARGE(C62:AN62,1)+LARGE(C62:AN62,2)+LARGE(C62:AN62,3))/3)</f>
        <v xml:space="preserve"> </v>
      </c>
      <c r="AS62" s="30">
        <f>COUNTIF(C62:AN62,"(1)")</f>
        <v>0</v>
      </c>
      <c r="AT62" s="31">
        <f>COUNTIF(C62:AN62,"(2)")</f>
        <v>0</v>
      </c>
      <c r="AU62" s="31">
        <f>COUNTIF(C62:AN62,"(3)")</f>
        <v>0</v>
      </c>
      <c r="AV62" s="125">
        <f>SUM(AS62:AU62)</f>
        <v>0</v>
      </c>
      <c r="AW62" s="119">
        <v>13</v>
      </c>
      <c r="AX62" s="119">
        <v>13</v>
      </c>
      <c r="AY62" s="119">
        <v>13</v>
      </c>
      <c r="AZ62" s="31" t="e">
        <f>IF((LARGE(C62:AN62,1))&gt;=290,"16"," ")</f>
        <v>#NUM!</v>
      </c>
      <c r="BA62" s="31" t="e">
        <f>IF((LARGE(C62:AN62,1))&gt;=320,"16"," ")</f>
        <v>#NUM!</v>
      </c>
      <c r="BB62" s="31" t="e">
        <f>IF((LARGE(C62:AN62,1))&gt;=350,"16"," ")</f>
        <v>#NUM!</v>
      </c>
      <c r="BC62" s="251"/>
    </row>
    <row r="63" spans="1:55" x14ac:dyDescent="0.2">
      <c r="A63" s="733"/>
      <c r="B63" s="706"/>
      <c r="C63" s="715"/>
      <c r="D63" s="716"/>
      <c r="E63" s="715"/>
      <c r="F63" s="716"/>
      <c r="G63" s="961"/>
      <c r="H63" s="265"/>
      <c r="I63" s="961"/>
      <c r="J63" s="265"/>
      <c r="K63" s="961"/>
      <c r="L63" s="265"/>
      <c r="M63" s="961"/>
      <c r="N63" s="265"/>
      <c r="O63" s="961"/>
      <c r="P63" s="265"/>
      <c r="Q63" s="961"/>
      <c r="R63" s="265"/>
      <c r="S63" s="961"/>
      <c r="T63" s="265"/>
      <c r="U63" s="961"/>
      <c r="V63" s="265"/>
      <c r="W63" s="1114"/>
      <c r="X63" s="265"/>
      <c r="Y63" s="961"/>
      <c r="Z63" s="265"/>
      <c r="AA63" s="961"/>
      <c r="AB63" s="265"/>
      <c r="AC63" s="961"/>
      <c r="AD63" s="265"/>
      <c r="AE63" s="961"/>
      <c r="AF63" s="265"/>
      <c r="AG63" s="1317"/>
      <c r="AH63" s="265"/>
      <c r="AI63" s="1317"/>
      <c r="AJ63" s="265"/>
      <c r="AK63" s="961"/>
      <c r="AL63" s="265"/>
      <c r="AM63" s="764"/>
      <c r="AN63" s="265"/>
      <c r="AO63" s="764"/>
      <c r="AP63" s="265"/>
      <c r="AQ63" s="5">
        <f t="shared" si="8"/>
        <v>0</v>
      </c>
      <c r="AR63" s="25" t="str">
        <f>IF(AQ63&lt;3," ",(LARGE(C63:AN63,1)+LARGE(C63:AN63,2)+LARGE(C63:AN63,3))/3)</f>
        <v xml:space="preserve"> </v>
      </c>
      <c r="AS63" s="20">
        <f>COUNTIF(C63:AN63,"(1)")</f>
        <v>0</v>
      </c>
      <c r="AT63" s="18">
        <f>COUNTIF(C63:AN63,"(2)")</f>
        <v>0</v>
      </c>
      <c r="AU63" s="18">
        <f>COUNTIF(C63:AN63,"(3)")</f>
        <v>0</v>
      </c>
      <c r="AV63" s="14">
        <f>SUM(AS63:AU63)</f>
        <v>0</v>
      </c>
      <c r="AW63" s="30" t="e">
        <f>IF((LARGE(B63:AN63,1))&gt;=200,"16"," ")</f>
        <v>#NUM!</v>
      </c>
      <c r="AX63" s="30" t="e">
        <f>IF((LARGE(C63:AN63,1))&gt;=230,"16"," ")</f>
        <v>#NUM!</v>
      </c>
      <c r="AY63" s="30" t="e">
        <f>IF((LARGE(C63:AN63,1))&gt;=250,"16"," ")</f>
        <v>#NUM!</v>
      </c>
      <c r="AZ63" s="31" t="e">
        <f>IF((LARGE(C63:AN63,1))&gt;=290,"16"," ")</f>
        <v>#NUM!</v>
      </c>
      <c r="BA63" s="31" t="e">
        <f>IF((LARGE(C63:AN63,1))&gt;=320,"16"," ")</f>
        <v>#NUM!</v>
      </c>
      <c r="BB63" s="18" t="e">
        <f>IF((LARGE(C63:AN63,1))&gt;=350,"16"," ")</f>
        <v>#NUM!</v>
      </c>
      <c r="BC63" s="251"/>
    </row>
    <row r="64" spans="1:55" x14ac:dyDescent="0.2">
      <c r="A64" s="733"/>
      <c r="B64" s="706"/>
      <c r="C64" s="715"/>
      <c r="D64" s="716"/>
      <c r="E64" s="715"/>
      <c r="F64" s="716"/>
      <c r="G64" s="951"/>
      <c r="H64" s="952"/>
      <c r="I64" s="951"/>
      <c r="J64" s="952"/>
      <c r="K64" s="951"/>
      <c r="L64" s="952"/>
      <c r="M64" s="951"/>
      <c r="N64" s="952"/>
      <c r="O64" s="951"/>
      <c r="P64" s="952"/>
      <c r="Q64" s="951"/>
      <c r="R64" s="952"/>
      <c r="S64" s="951"/>
      <c r="T64" s="952"/>
      <c r="U64" s="951"/>
      <c r="V64" s="265"/>
      <c r="W64" s="1109"/>
      <c r="X64" s="265"/>
      <c r="Y64" s="951"/>
      <c r="Z64" s="265"/>
      <c r="AA64" s="951"/>
      <c r="AB64" s="952"/>
      <c r="AC64" s="951"/>
      <c r="AD64" s="952"/>
      <c r="AE64" s="951"/>
      <c r="AF64" s="952"/>
      <c r="AG64" s="1314"/>
      <c r="AH64" s="1318"/>
      <c r="AI64" s="1314"/>
      <c r="AJ64" s="1318"/>
      <c r="AK64" s="951"/>
      <c r="AL64" s="952"/>
      <c r="AM64" s="749"/>
      <c r="AN64" s="750"/>
      <c r="AO64" s="749"/>
      <c r="AP64" s="750"/>
      <c r="AQ64" s="5">
        <f t="shared" si="8"/>
        <v>0</v>
      </c>
      <c r="AR64" s="25" t="str">
        <f>IF(AQ64&lt;3," ",(LARGE(C64:AN64,1)+LARGE(C64:AN64,2)+LARGE(C64:AN64,3))/3)</f>
        <v xml:space="preserve"> </v>
      </c>
      <c r="AS64" s="20">
        <f>COUNTIF(C64:AN64,"(1)")</f>
        <v>0</v>
      </c>
      <c r="AT64" s="18">
        <f>COUNTIF(C64:AN64,"(2)")</f>
        <v>0</v>
      </c>
      <c r="AU64" s="18">
        <f>COUNTIF(C64:AN64,"(3)")</f>
        <v>0</v>
      </c>
      <c r="AV64" s="14">
        <f>SUM(AS64:AU64)</f>
        <v>0</v>
      </c>
      <c r="AW64" s="30" t="e">
        <f>IF((LARGE(B64:AN64,1))&gt;=200,"16"," ")</f>
        <v>#NUM!</v>
      </c>
      <c r="AX64" s="30" t="e">
        <f>IF((LARGE(C64:AN64,1))&gt;=230,"16"," ")</f>
        <v>#NUM!</v>
      </c>
      <c r="AY64" s="30" t="e">
        <f>IF((LARGE(C64:AN64,1))&gt;=250,"16"," ")</f>
        <v>#NUM!</v>
      </c>
      <c r="AZ64" s="31" t="e">
        <f>IF((LARGE(C64:AN64,1))&gt;=290,"16"," ")</f>
        <v>#NUM!</v>
      </c>
      <c r="BA64" s="31" t="e">
        <f>IF((LARGE(C64:AN64,1))&gt;=320,"16"," ")</f>
        <v>#NUM!</v>
      </c>
      <c r="BB64" s="18" t="e">
        <f>IF((LARGE(C64:AN64,1))&gt;=350,"16"," ")</f>
        <v>#NUM!</v>
      </c>
      <c r="BC64" s="251"/>
    </row>
    <row r="65" spans="1:55" x14ac:dyDescent="0.2">
      <c r="A65" s="734"/>
      <c r="B65" s="710"/>
      <c r="C65" s="709"/>
      <c r="D65" s="710"/>
      <c r="E65" s="709"/>
      <c r="F65" s="710"/>
      <c r="G65" s="963"/>
      <c r="H65" s="966"/>
      <c r="I65" s="963"/>
      <c r="J65" s="966"/>
      <c r="K65" s="963"/>
      <c r="L65" s="966"/>
      <c r="M65" s="963"/>
      <c r="N65" s="966"/>
      <c r="O65" s="963"/>
      <c r="P65" s="966"/>
      <c r="Q65" s="963"/>
      <c r="R65" s="966"/>
      <c r="S65" s="963"/>
      <c r="T65" s="966"/>
      <c r="U65" s="963"/>
      <c r="V65" s="966"/>
      <c r="W65" s="1113"/>
      <c r="X65" s="1116"/>
      <c r="Y65" s="963"/>
      <c r="Z65" s="966"/>
      <c r="AA65" s="963"/>
      <c r="AB65" s="966"/>
      <c r="AC65" s="963"/>
      <c r="AD65" s="966"/>
      <c r="AE65" s="963"/>
      <c r="AF65" s="966"/>
      <c r="AG65" s="1315"/>
      <c r="AH65" s="1116"/>
      <c r="AI65" s="1315"/>
      <c r="AJ65" s="1116"/>
      <c r="AK65" s="963"/>
      <c r="AL65" s="966"/>
      <c r="AM65" s="759"/>
      <c r="AN65" s="760"/>
      <c r="AO65" s="759"/>
      <c r="AP65" s="760"/>
      <c r="AQ65" s="5">
        <f t="shared" si="8"/>
        <v>0</v>
      </c>
      <c r="AR65" s="25" t="str">
        <f>IF(AQ65&lt;3," ",(LARGE(C65:AN65,1)+LARGE(C65:AN65,2)+LARGE(C65:AN65,3))/3)</f>
        <v xml:space="preserve"> </v>
      </c>
      <c r="AS65" s="20">
        <f>COUNTIF(C65:AN65,"(1)")</f>
        <v>0</v>
      </c>
      <c r="AT65" s="18">
        <f>COUNTIF(C65:AN65,"(2)")</f>
        <v>0</v>
      </c>
      <c r="AU65" s="18">
        <f>COUNTIF(C65:AN65,"(3)")</f>
        <v>0</v>
      </c>
      <c r="AV65" s="14">
        <f>SUM(AS65:AU65)</f>
        <v>0</v>
      </c>
      <c r="AW65" s="30" t="e">
        <f>IF((LARGE(B65:AN65,1))&gt;=200,"16"," ")</f>
        <v>#NUM!</v>
      </c>
      <c r="AX65" s="30" t="e">
        <f>IF((LARGE(C65:AN65,1))&gt;=230,"16"," ")</f>
        <v>#NUM!</v>
      </c>
      <c r="AY65" s="30" t="e">
        <f>IF((LARGE(C65:AN65,1))&gt;=250,"16"," ")</f>
        <v>#NUM!</v>
      </c>
      <c r="AZ65" s="31" t="e">
        <f>IF((LARGE(C65:AN65,1))&gt;=290,"16"," ")</f>
        <v>#NUM!</v>
      </c>
      <c r="BA65" s="31" t="e">
        <f>IF((LARGE(C65:AN65,1))&gt;=320,"16"," ")</f>
        <v>#NUM!</v>
      </c>
      <c r="BB65" s="18" t="e">
        <f>IF((LARGE(C65:AN65,1))&gt;=350,"16"," ")</f>
        <v>#NUM!</v>
      </c>
      <c r="BC65" s="251"/>
    </row>
    <row r="66" spans="1:55" x14ac:dyDescent="0.2">
      <c r="AQ66" s="5"/>
    </row>
    <row r="67" spans="1:55" x14ac:dyDescent="0.2">
      <c r="AQ67" s="5"/>
    </row>
    <row r="68" spans="1:55" s="292" customFormat="1" ht="12.75" x14ac:dyDescent="0.2">
      <c r="A68" s="735"/>
      <c r="B68" s="115" t="s">
        <v>35</v>
      </c>
      <c r="C68" s="736"/>
      <c r="D68" s="736"/>
      <c r="E68" s="736"/>
      <c r="F68" s="736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1462">
        <f>COUNT(A8:A66)</f>
        <v>7</v>
      </c>
      <c r="T68" s="1463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 t="s">
        <v>346</v>
      </c>
      <c r="AF68" s="428"/>
      <c r="AG68" s="428" t="s">
        <v>346</v>
      </c>
      <c r="AH68" s="428"/>
      <c r="AI68" s="428" t="s">
        <v>346</v>
      </c>
      <c r="AJ68" s="428"/>
      <c r="AK68" s="428"/>
      <c r="AL68" s="428"/>
      <c r="AM68" s="428"/>
      <c r="AN68" s="428"/>
      <c r="AO68" s="428"/>
      <c r="AP68" s="428"/>
      <c r="AQ68" s="743">
        <f>SUM(AQ8:AQ67)</f>
        <v>40</v>
      </c>
      <c r="AR68" s="115"/>
      <c r="AS68" s="737">
        <f>SUM(J15:J64)</f>
        <v>0</v>
      </c>
      <c r="AT68" s="738"/>
      <c r="AU68" s="739">
        <f>SUM(AS8:AS66)</f>
        <v>14</v>
      </c>
      <c r="AV68" s="740">
        <f>SUM(AT8:AT66)</f>
        <v>9</v>
      </c>
      <c r="AW68" s="741">
        <f>SUM(AU8:AU66)</f>
        <v>5</v>
      </c>
      <c r="AX68" s="742">
        <f>SUM(AV8:AV66)</f>
        <v>28</v>
      </c>
      <c r="AY68" s="291">
        <f ca="1">TODAY()</f>
        <v>42646</v>
      </c>
      <c r="AZ68" s="291"/>
      <c r="BA68" s="291"/>
      <c r="BB68" s="291"/>
      <c r="BC68" s="291"/>
    </row>
    <row r="69" spans="1:55" x14ac:dyDescent="0.2">
      <c r="AQ69" s="5"/>
    </row>
    <row r="70" spans="1:55" x14ac:dyDescent="0.2">
      <c r="AQ70" s="251"/>
    </row>
    <row r="71" spans="1:55" x14ac:dyDescent="0.2">
      <c r="AQ71" s="251"/>
    </row>
    <row r="72" spans="1:55" x14ac:dyDescent="0.2">
      <c r="AQ72" s="251"/>
    </row>
    <row r="73" spans="1:55" x14ac:dyDescent="0.2">
      <c r="AQ73" s="251"/>
    </row>
    <row r="74" spans="1:55" x14ac:dyDescent="0.2">
      <c r="AQ74" s="251"/>
    </row>
    <row r="75" spans="1:55" x14ac:dyDescent="0.2">
      <c r="AQ75" s="251"/>
    </row>
    <row r="76" spans="1:55" x14ac:dyDescent="0.2">
      <c r="AQ76" s="251"/>
    </row>
    <row r="77" spans="1:55" x14ac:dyDescent="0.2">
      <c r="A77" s="138"/>
      <c r="G77" s="591"/>
      <c r="H77" s="591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591"/>
      <c r="AP77" s="591"/>
      <c r="AQ77" s="251"/>
    </row>
    <row r="78" spans="1:55" x14ac:dyDescent="0.2">
      <c r="A78" s="138"/>
      <c r="G78" s="591"/>
      <c r="H78" s="591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591"/>
      <c r="AP78" s="591"/>
      <c r="AQ78" s="251"/>
    </row>
    <row r="79" spans="1:55" x14ac:dyDescent="0.2">
      <c r="A79" s="138"/>
      <c r="G79" s="591"/>
      <c r="H79" s="591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591"/>
      <c r="AP79" s="591"/>
      <c r="AQ79" s="251"/>
    </row>
    <row r="80" spans="1:55" x14ac:dyDescent="0.2">
      <c r="A80" s="138"/>
      <c r="G80" s="591"/>
      <c r="H80" s="591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591"/>
      <c r="AP80" s="591"/>
      <c r="AQ80" s="251"/>
    </row>
    <row r="81" spans="1:43" x14ac:dyDescent="0.2">
      <c r="A81" s="138"/>
      <c r="G81" s="591"/>
      <c r="H81" s="591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591"/>
      <c r="AP81" s="591"/>
      <c r="AQ81" s="251"/>
    </row>
    <row r="82" spans="1:43" x14ac:dyDescent="0.2">
      <c r="AQ82" s="251"/>
    </row>
    <row r="83" spans="1:43" x14ac:dyDescent="0.2">
      <c r="AQ83" s="251"/>
    </row>
    <row r="84" spans="1:43" x14ac:dyDescent="0.2">
      <c r="AQ84" s="251"/>
    </row>
    <row r="85" spans="1:43" x14ac:dyDescent="0.2">
      <c r="AQ85" s="251"/>
    </row>
    <row r="86" spans="1:43" x14ac:dyDescent="0.2">
      <c r="AQ86" s="251"/>
    </row>
    <row r="87" spans="1:43" x14ac:dyDescent="0.2">
      <c r="AQ87" s="251"/>
    </row>
    <row r="88" spans="1:43" x14ac:dyDescent="0.2">
      <c r="AQ88" s="251"/>
    </row>
    <row r="89" spans="1:43" x14ac:dyDescent="0.2">
      <c r="AQ89" s="251"/>
    </row>
    <row r="90" spans="1:43" x14ac:dyDescent="0.2">
      <c r="AQ90" s="251"/>
    </row>
    <row r="91" spans="1:43" x14ac:dyDescent="0.2">
      <c r="AQ91" s="251"/>
    </row>
    <row r="92" spans="1:43" x14ac:dyDescent="0.2">
      <c r="AQ92" s="251"/>
    </row>
    <row r="93" spans="1:43" x14ac:dyDescent="0.2">
      <c r="AQ93" s="251"/>
    </row>
    <row r="94" spans="1:43" x14ac:dyDescent="0.2">
      <c r="AQ94" s="251"/>
    </row>
    <row r="95" spans="1:43" x14ac:dyDescent="0.2">
      <c r="AQ95" s="251"/>
    </row>
    <row r="96" spans="1:43" x14ac:dyDescent="0.2">
      <c r="AQ96" s="251"/>
    </row>
    <row r="97" spans="43:43" x14ac:dyDescent="0.2">
      <c r="AQ97" s="251"/>
    </row>
    <row r="98" spans="43:43" x14ac:dyDescent="0.2">
      <c r="AQ98" s="251"/>
    </row>
    <row r="99" spans="43:43" x14ac:dyDescent="0.2">
      <c r="AQ99" s="251"/>
    </row>
    <row r="100" spans="43:43" x14ac:dyDescent="0.2">
      <c r="AQ100" s="251"/>
    </row>
    <row r="101" spans="43:43" x14ac:dyDescent="0.2">
      <c r="AQ101" s="251"/>
    </row>
    <row r="102" spans="43:43" x14ac:dyDescent="0.2">
      <c r="AQ102" s="251"/>
    </row>
    <row r="103" spans="43:43" x14ac:dyDescent="0.2">
      <c r="AQ103" s="251"/>
    </row>
    <row r="104" spans="43:43" x14ac:dyDescent="0.2">
      <c r="AQ104" s="251"/>
    </row>
    <row r="105" spans="43:43" x14ac:dyDescent="0.2">
      <c r="AQ105" s="251"/>
    </row>
    <row r="106" spans="43:43" x14ac:dyDescent="0.2">
      <c r="AQ106" s="251"/>
    </row>
    <row r="107" spans="43:43" x14ac:dyDescent="0.2">
      <c r="AQ107" s="251"/>
    </row>
    <row r="108" spans="43:43" x14ac:dyDescent="0.2">
      <c r="AQ108" s="251"/>
    </row>
    <row r="109" spans="43:43" x14ac:dyDescent="0.2">
      <c r="AQ109" s="251"/>
    </row>
    <row r="110" spans="43:43" x14ac:dyDescent="0.2">
      <c r="AQ110" s="251"/>
    </row>
    <row r="111" spans="43:43" x14ac:dyDescent="0.2">
      <c r="AQ111" s="251"/>
    </row>
    <row r="112" spans="43:43" x14ac:dyDescent="0.2">
      <c r="AQ112" s="251"/>
    </row>
    <row r="113" spans="43:43" x14ac:dyDescent="0.2">
      <c r="AQ113" s="251"/>
    </row>
    <row r="114" spans="43:43" x14ac:dyDescent="0.2">
      <c r="AQ114" s="251"/>
    </row>
    <row r="115" spans="43:43" x14ac:dyDescent="0.2">
      <c r="AQ115" s="251"/>
    </row>
    <row r="116" spans="43:43" x14ac:dyDescent="0.2">
      <c r="AQ116" s="251"/>
    </row>
    <row r="117" spans="43:43" x14ac:dyDescent="0.2">
      <c r="AQ117" s="251"/>
    </row>
    <row r="118" spans="43:43" x14ac:dyDescent="0.2">
      <c r="AQ118" s="251"/>
    </row>
    <row r="119" spans="43:43" x14ac:dyDescent="0.2">
      <c r="AQ119" s="251"/>
    </row>
    <row r="120" spans="43:43" x14ac:dyDescent="0.2">
      <c r="AQ120" s="251"/>
    </row>
    <row r="121" spans="43:43" x14ac:dyDescent="0.2">
      <c r="AQ121" s="251"/>
    </row>
    <row r="122" spans="43:43" x14ac:dyDescent="0.2">
      <c r="AQ122" s="251"/>
    </row>
    <row r="123" spans="43:43" x14ac:dyDescent="0.2">
      <c r="AQ123" s="251"/>
    </row>
    <row r="124" spans="43:43" x14ac:dyDescent="0.2">
      <c r="AQ124" s="251"/>
    </row>
    <row r="125" spans="43:43" x14ac:dyDescent="0.2">
      <c r="AQ125" s="251"/>
    </row>
    <row r="126" spans="43:43" x14ac:dyDescent="0.2">
      <c r="AQ126" s="251"/>
    </row>
    <row r="127" spans="43:43" x14ac:dyDescent="0.2">
      <c r="AQ127" s="251"/>
    </row>
    <row r="128" spans="43:43" x14ac:dyDescent="0.2">
      <c r="AQ128" s="251"/>
    </row>
    <row r="129" spans="43:43" x14ac:dyDescent="0.2">
      <c r="AQ129" s="251"/>
    </row>
    <row r="130" spans="43:43" x14ac:dyDescent="0.2">
      <c r="AQ130" s="251"/>
    </row>
    <row r="131" spans="43:43" x14ac:dyDescent="0.2">
      <c r="AQ131" s="251"/>
    </row>
    <row r="132" spans="43:43" x14ac:dyDescent="0.2">
      <c r="AQ132" s="251"/>
    </row>
    <row r="133" spans="43:43" x14ac:dyDescent="0.2">
      <c r="AQ133" s="251"/>
    </row>
    <row r="134" spans="43:43" x14ac:dyDescent="0.2">
      <c r="AQ134" s="251"/>
    </row>
    <row r="135" spans="43:43" x14ac:dyDescent="0.2">
      <c r="AQ135" s="251"/>
    </row>
    <row r="136" spans="43:43" x14ac:dyDescent="0.2">
      <c r="AQ136" s="251"/>
    </row>
    <row r="137" spans="43:43" x14ac:dyDescent="0.2">
      <c r="AQ137" s="251"/>
    </row>
    <row r="138" spans="43:43" x14ac:dyDescent="0.2">
      <c r="AQ138" s="251"/>
    </row>
    <row r="139" spans="43:43" x14ac:dyDescent="0.2">
      <c r="AQ139" s="251"/>
    </row>
    <row r="140" spans="43:43" x14ac:dyDescent="0.2">
      <c r="AQ140" s="251"/>
    </row>
    <row r="141" spans="43:43" x14ac:dyDescent="0.2">
      <c r="AQ141" s="251"/>
    </row>
    <row r="142" spans="43:43" x14ac:dyDescent="0.2">
      <c r="AQ142" s="251"/>
    </row>
    <row r="143" spans="43:43" x14ac:dyDescent="0.2">
      <c r="AQ143" s="251"/>
    </row>
    <row r="144" spans="43:43" x14ac:dyDescent="0.2">
      <c r="AQ144" s="251"/>
    </row>
    <row r="145" spans="43:43" x14ac:dyDescent="0.2">
      <c r="AQ145" s="251"/>
    </row>
    <row r="146" spans="43:43" x14ac:dyDescent="0.2">
      <c r="AQ146" s="251"/>
    </row>
    <row r="147" spans="43:43" x14ac:dyDescent="0.2">
      <c r="AQ147" s="251"/>
    </row>
    <row r="148" spans="43:43" x14ac:dyDescent="0.2">
      <c r="AQ148" s="251"/>
    </row>
    <row r="149" spans="43:43" x14ac:dyDescent="0.2">
      <c r="AQ149" s="251"/>
    </row>
    <row r="150" spans="43:43" x14ac:dyDescent="0.2">
      <c r="AQ150" s="251"/>
    </row>
    <row r="151" spans="43:43" x14ac:dyDescent="0.2">
      <c r="AQ151" s="251"/>
    </row>
    <row r="152" spans="43:43" x14ac:dyDescent="0.2">
      <c r="AQ152" s="251"/>
    </row>
    <row r="153" spans="43:43" x14ac:dyDescent="0.2">
      <c r="AQ153" s="251"/>
    </row>
    <row r="154" spans="43:43" x14ac:dyDescent="0.2">
      <c r="AQ154" s="251"/>
    </row>
    <row r="155" spans="43:43" x14ac:dyDescent="0.2">
      <c r="AQ155" s="251"/>
    </row>
    <row r="156" spans="43:43" x14ac:dyDescent="0.2">
      <c r="AQ156" s="251"/>
    </row>
    <row r="157" spans="43:43" x14ac:dyDescent="0.2">
      <c r="AQ157" s="251"/>
    </row>
    <row r="158" spans="43:43" x14ac:dyDescent="0.2">
      <c r="AQ158" s="251"/>
    </row>
    <row r="159" spans="43:43" x14ac:dyDescent="0.2">
      <c r="AQ159" s="251"/>
    </row>
    <row r="160" spans="43:43" x14ac:dyDescent="0.2">
      <c r="AQ160" s="251"/>
    </row>
    <row r="161" spans="43:43" x14ac:dyDescent="0.2">
      <c r="AQ161" s="251"/>
    </row>
    <row r="162" spans="43:43" x14ac:dyDescent="0.2">
      <c r="AQ162" s="251"/>
    </row>
    <row r="163" spans="43:43" x14ac:dyDescent="0.2">
      <c r="AQ163" s="251"/>
    </row>
    <row r="164" spans="43:43" x14ac:dyDescent="0.2">
      <c r="AQ164" s="251"/>
    </row>
    <row r="165" spans="43:43" x14ac:dyDescent="0.2">
      <c r="AQ165" s="251"/>
    </row>
    <row r="166" spans="43:43" x14ac:dyDescent="0.2">
      <c r="AQ166" s="251"/>
    </row>
    <row r="167" spans="43:43" x14ac:dyDescent="0.2">
      <c r="AQ167" s="251"/>
    </row>
    <row r="168" spans="43:43" x14ac:dyDescent="0.2">
      <c r="AQ168" s="251"/>
    </row>
    <row r="169" spans="43:43" x14ac:dyDescent="0.2">
      <c r="AQ169" s="251"/>
    </row>
    <row r="170" spans="43:43" x14ac:dyDescent="0.2">
      <c r="AQ170" s="251"/>
    </row>
    <row r="171" spans="43:43" x14ac:dyDescent="0.2">
      <c r="AQ171" s="251"/>
    </row>
    <row r="172" spans="43:43" x14ac:dyDescent="0.2">
      <c r="AQ172" s="251"/>
    </row>
    <row r="173" spans="43:43" x14ac:dyDescent="0.2">
      <c r="AQ173" s="251"/>
    </row>
    <row r="174" spans="43:43" x14ac:dyDescent="0.2">
      <c r="AQ174" s="251"/>
    </row>
    <row r="175" spans="43:43" x14ac:dyDescent="0.2">
      <c r="AQ175" s="251"/>
    </row>
    <row r="176" spans="43:43" x14ac:dyDescent="0.2">
      <c r="AQ176" s="251"/>
    </row>
    <row r="177" spans="43:43" x14ac:dyDescent="0.2">
      <c r="AQ177" s="251"/>
    </row>
    <row r="178" spans="43:43" x14ac:dyDescent="0.2">
      <c r="AQ178" s="251"/>
    </row>
    <row r="179" spans="43:43" x14ac:dyDescent="0.2">
      <c r="AQ179" s="251"/>
    </row>
    <row r="180" spans="43:43" x14ac:dyDescent="0.2">
      <c r="AQ180" s="251"/>
    </row>
    <row r="181" spans="43:43" x14ac:dyDescent="0.2">
      <c r="AQ181" s="251"/>
    </row>
    <row r="182" spans="43:43" x14ac:dyDescent="0.2">
      <c r="AQ182" s="251"/>
    </row>
    <row r="183" spans="43:43" x14ac:dyDescent="0.2">
      <c r="AQ183" s="251"/>
    </row>
    <row r="184" spans="43:43" x14ac:dyDescent="0.2">
      <c r="AQ184" s="251"/>
    </row>
    <row r="185" spans="43:43" x14ac:dyDescent="0.2">
      <c r="AQ185" s="251"/>
    </row>
    <row r="186" spans="43:43" x14ac:dyDescent="0.2">
      <c r="AQ186" s="251"/>
    </row>
    <row r="187" spans="43:43" x14ac:dyDescent="0.2">
      <c r="AQ187" s="251"/>
    </row>
    <row r="188" spans="43:43" x14ac:dyDescent="0.2">
      <c r="AQ188" s="251"/>
    </row>
    <row r="189" spans="43:43" x14ac:dyDescent="0.2">
      <c r="AQ189" s="251"/>
    </row>
    <row r="190" spans="43:43" x14ac:dyDescent="0.2">
      <c r="AQ190" s="251"/>
    </row>
    <row r="191" spans="43:43" x14ac:dyDescent="0.2">
      <c r="AQ191" s="251"/>
    </row>
    <row r="192" spans="43:43" x14ac:dyDescent="0.2">
      <c r="AQ192" s="251"/>
    </row>
    <row r="193" spans="43:43" x14ac:dyDescent="0.2">
      <c r="AQ193" s="251"/>
    </row>
    <row r="194" spans="43:43" x14ac:dyDescent="0.2">
      <c r="AQ194" s="251"/>
    </row>
    <row r="195" spans="43:43" x14ac:dyDescent="0.2">
      <c r="AQ195" s="251"/>
    </row>
    <row r="196" spans="43:43" x14ac:dyDescent="0.2">
      <c r="AQ196" s="251"/>
    </row>
    <row r="197" spans="43:43" x14ac:dyDescent="0.2">
      <c r="AQ197" s="251"/>
    </row>
    <row r="198" spans="43:43" x14ac:dyDescent="0.2">
      <c r="AQ198" s="251"/>
    </row>
    <row r="199" spans="43:43" x14ac:dyDescent="0.2">
      <c r="AQ199" s="251"/>
    </row>
    <row r="200" spans="43:43" x14ac:dyDescent="0.2">
      <c r="AQ200" s="251"/>
    </row>
    <row r="201" spans="43:43" x14ac:dyDescent="0.2">
      <c r="AQ201" s="251"/>
    </row>
    <row r="202" spans="43:43" x14ac:dyDescent="0.2">
      <c r="AQ202" s="251"/>
    </row>
    <row r="203" spans="43:43" x14ac:dyDescent="0.2">
      <c r="AQ203" s="251"/>
    </row>
    <row r="204" spans="43:43" x14ac:dyDescent="0.2">
      <c r="AQ204" s="251"/>
    </row>
    <row r="205" spans="43:43" x14ac:dyDescent="0.2">
      <c r="AQ205" s="251"/>
    </row>
    <row r="206" spans="43:43" x14ac:dyDescent="0.2">
      <c r="AQ206" s="251"/>
    </row>
    <row r="207" spans="43:43" x14ac:dyDescent="0.2">
      <c r="AQ207" s="251"/>
    </row>
    <row r="208" spans="43:43" x14ac:dyDescent="0.2">
      <c r="AQ208" s="251"/>
    </row>
    <row r="209" spans="43:43" x14ac:dyDescent="0.2">
      <c r="AQ209" s="251"/>
    </row>
    <row r="210" spans="43:43" x14ac:dyDescent="0.2">
      <c r="AQ210" s="251"/>
    </row>
    <row r="211" spans="43:43" x14ac:dyDescent="0.2">
      <c r="AQ211" s="251"/>
    </row>
    <row r="212" spans="43:43" x14ac:dyDescent="0.2">
      <c r="AQ212" s="251"/>
    </row>
    <row r="213" spans="43:43" x14ac:dyDescent="0.2">
      <c r="AQ213" s="251"/>
    </row>
    <row r="214" spans="43:43" x14ac:dyDescent="0.2">
      <c r="AQ214" s="251"/>
    </row>
    <row r="215" spans="43:43" x14ac:dyDescent="0.2">
      <c r="AQ215" s="251"/>
    </row>
    <row r="216" spans="43:43" x14ac:dyDescent="0.2">
      <c r="AQ216" s="251"/>
    </row>
    <row r="217" spans="43:43" x14ac:dyDescent="0.2">
      <c r="AQ217" s="251"/>
    </row>
    <row r="218" spans="43:43" x14ac:dyDescent="0.2">
      <c r="AQ218" s="251"/>
    </row>
    <row r="219" spans="43:43" x14ac:dyDescent="0.2">
      <c r="AQ219" s="251"/>
    </row>
    <row r="220" spans="43:43" x14ac:dyDescent="0.2">
      <c r="AQ220" s="251"/>
    </row>
    <row r="221" spans="43:43" x14ac:dyDescent="0.2">
      <c r="AQ221" s="251"/>
    </row>
    <row r="222" spans="43:43" x14ac:dyDescent="0.2">
      <c r="AQ222" s="251"/>
    </row>
    <row r="223" spans="43:43" x14ac:dyDescent="0.2">
      <c r="AQ223" s="251"/>
    </row>
  </sheetData>
  <mergeCells count="101">
    <mergeCell ref="AG5:AH5"/>
    <mergeCell ref="M5:N5"/>
    <mergeCell ref="O5:P5"/>
    <mergeCell ref="Q5:R5"/>
    <mergeCell ref="Y4:Z4"/>
    <mergeCell ref="U4:V4"/>
    <mergeCell ref="W5:X5"/>
    <mergeCell ref="W4:X4"/>
    <mergeCell ref="U5:V5"/>
    <mergeCell ref="Y5:Z5"/>
    <mergeCell ref="S5:T5"/>
    <mergeCell ref="Q4:R4"/>
    <mergeCell ref="AC5:AD5"/>
    <mergeCell ref="AA5:AB5"/>
    <mergeCell ref="AA4:AB4"/>
    <mergeCell ref="AC4:AD4"/>
    <mergeCell ref="AG1:AH1"/>
    <mergeCell ref="AG2:AH2"/>
    <mergeCell ref="AG3:AH3"/>
    <mergeCell ref="AE2:AF2"/>
    <mergeCell ref="W1:X1"/>
    <mergeCell ref="AE1:AF1"/>
    <mergeCell ref="AA1:AB1"/>
    <mergeCell ref="Y1:Z1"/>
    <mergeCell ref="W2:X2"/>
    <mergeCell ref="AC1:AD1"/>
    <mergeCell ref="AC2:AD2"/>
    <mergeCell ref="AC3:AD3"/>
    <mergeCell ref="AA2:AB2"/>
    <mergeCell ref="U1:V1"/>
    <mergeCell ref="U3:V3"/>
    <mergeCell ref="U2:V2"/>
    <mergeCell ref="W3:X3"/>
    <mergeCell ref="Y3:Z3"/>
    <mergeCell ref="AA3:AB3"/>
    <mergeCell ref="Y2:Z2"/>
    <mergeCell ref="E1:F1"/>
    <mergeCell ref="E2:F2"/>
    <mergeCell ref="E3:F3"/>
    <mergeCell ref="E4:F4"/>
    <mergeCell ref="G3:H3"/>
    <mergeCell ref="G1:H1"/>
    <mergeCell ref="I1:J1"/>
    <mergeCell ref="G2:H2"/>
    <mergeCell ref="C5:D5"/>
    <mergeCell ref="G5:H5"/>
    <mergeCell ref="I5:J5"/>
    <mergeCell ref="E5:F5"/>
    <mergeCell ref="I2:J2"/>
    <mergeCell ref="I3:J3"/>
    <mergeCell ref="C4:D4"/>
    <mergeCell ref="G4:H4"/>
    <mergeCell ref="C1:D1"/>
    <mergeCell ref="C2:D2"/>
    <mergeCell ref="C3:D3"/>
    <mergeCell ref="I4:J4"/>
    <mergeCell ref="S68:T68"/>
    <mergeCell ref="K1:L1"/>
    <mergeCell ref="K2:L2"/>
    <mergeCell ref="K3:L3"/>
    <mergeCell ref="K4:L4"/>
    <mergeCell ref="M4:N4"/>
    <mergeCell ref="O4:P4"/>
    <mergeCell ref="S4:T4"/>
    <mergeCell ref="S1:T1"/>
    <mergeCell ref="M3:N3"/>
    <mergeCell ref="Q3:R3"/>
    <mergeCell ref="O2:P2"/>
    <mergeCell ref="O1:P1"/>
    <mergeCell ref="O3:P3"/>
    <mergeCell ref="M1:N1"/>
    <mergeCell ref="K5:L5"/>
    <mergeCell ref="Q2:R2"/>
    <mergeCell ref="M2:N2"/>
    <mergeCell ref="Q1:R1"/>
    <mergeCell ref="S3:T3"/>
    <mergeCell ref="S2:T2"/>
    <mergeCell ref="AO1:AP1"/>
    <mergeCell ref="AO2:AP2"/>
    <mergeCell ref="AO3:AP3"/>
    <mergeCell ref="AO4:AP4"/>
    <mergeCell ref="AO5:AP5"/>
    <mergeCell ref="AM1:AN1"/>
    <mergeCell ref="AM5:AN5"/>
    <mergeCell ref="AM2:AN2"/>
    <mergeCell ref="AE4:AF4"/>
    <mergeCell ref="AM3:AN3"/>
    <mergeCell ref="AE5:AF5"/>
    <mergeCell ref="AE3:AF3"/>
    <mergeCell ref="AM4:AN4"/>
    <mergeCell ref="AK1:AL1"/>
    <mergeCell ref="AK2:AL2"/>
    <mergeCell ref="AK3:AL3"/>
    <mergeCell ref="AK4:AL4"/>
    <mergeCell ref="AK5:AL5"/>
    <mergeCell ref="AI5:AJ5"/>
    <mergeCell ref="AI4:AJ4"/>
    <mergeCell ref="AG4:AH4"/>
    <mergeCell ref="AI1:AJ1"/>
    <mergeCell ref="AI2:AJ2"/>
    <mergeCell ref="AI3:AJ3"/>
  </mergeCells>
  <phoneticPr fontId="0" type="noConversion"/>
  <conditionalFormatting sqref="AW7:BA7">
    <cfRule type="cellIs" dxfId="37" priority="36" stopIfTrue="1" operator="equal">
      <formula>"""03"""</formula>
    </cfRule>
  </conditionalFormatting>
  <conditionalFormatting sqref="AW32:BB32 AW28:BB28 AW17:AZ18 AY10:AZ11 AW10:AX12 AW14:AZ15 BA8:BB18 AW26 AW21:BB22 AW24:AY24 AW53:BB57 AW20 BB20 BB34:BB35 AZ47:BB51 AW50:AY51 AW61:BC61 BB62:BB65 AW62:AW65 AW47:AY48 BA24:BA25 BB25:BB27">
    <cfRule type="cellIs" dxfId="36" priority="37" stopIfTrue="1" operator="equal">
      <formula>"03"</formula>
    </cfRule>
  </conditionalFormatting>
  <conditionalFormatting sqref="AW52:BB52 AW33:AW35 BA29:BB29 AY24 AY12:AZ13 AW8:AZ9 AW20:BA20 AW13:AX13 AW16:AZ16 BA33:BB33 BA37:BB39 BA34:BA35 AW26:BA27 AW35:BB35 AZ49:BA50 AW50:AY50 BA62:BB62 BA65:BB65 BB64 AW62:BA65 BA31:BB31 BA24:BA25 AZ58:BB60 AW19:BB19">
    <cfRule type="cellIs" dxfId="35" priority="38" stopIfTrue="1" operator="equal">
      <formula>"04"</formula>
    </cfRule>
  </conditionalFormatting>
  <conditionalFormatting sqref="AW58:AY58 AW37:AZ39 AX33:AZ35 AW31:AZ31 AW26:AX26 AW65:AZ65 AX62:AZ65 AW60:AY60">
    <cfRule type="cellIs" dxfId="34" priority="39" stopIfTrue="1" operator="equal">
      <formula>"04"</formula>
    </cfRule>
  </conditionalFormatting>
  <conditionalFormatting sqref="AX23">
    <cfRule type="cellIs" dxfId="33" priority="26" stopIfTrue="1" operator="equal">
      <formula>"04"</formula>
    </cfRule>
  </conditionalFormatting>
  <conditionalFormatting sqref="AW23">
    <cfRule type="cellIs" dxfId="32" priority="25" stopIfTrue="1" operator="equal">
      <formula>"04"</formula>
    </cfRule>
  </conditionalFormatting>
  <conditionalFormatting sqref="AY23">
    <cfRule type="cellIs" dxfId="31" priority="24" stopIfTrue="1" operator="equal">
      <formula>"04"</formula>
    </cfRule>
  </conditionalFormatting>
  <conditionalFormatting sqref="AZ23:AZ25">
    <cfRule type="cellIs" dxfId="30" priority="23" stopIfTrue="1" operator="equal">
      <formula>"04"</formula>
    </cfRule>
  </conditionalFormatting>
  <conditionalFormatting sqref="BA23">
    <cfRule type="cellIs" dxfId="29" priority="22" stopIfTrue="1" operator="equal">
      <formula>"04"</formula>
    </cfRule>
  </conditionalFormatting>
  <conditionalFormatting sqref="BB23">
    <cfRule type="cellIs" dxfId="28" priority="21" stopIfTrue="1" operator="equal">
      <formula>"04"</formula>
    </cfRule>
  </conditionalFormatting>
  <conditionalFormatting sqref="AW40 BA40:BB40">
    <cfRule type="cellIs" dxfId="27" priority="19" stopIfTrue="1" operator="equal">
      <formula>"04"</formula>
    </cfRule>
  </conditionalFormatting>
  <conditionalFormatting sqref="AX40:AZ40">
    <cfRule type="cellIs" dxfId="26" priority="20" stopIfTrue="1" operator="equal">
      <formula>"04"</formula>
    </cfRule>
  </conditionalFormatting>
  <conditionalFormatting sqref="AW41:AX44">
    <cfRule type="cellIs" dxfId="25" priority="17" stopIfTrue="1" operator="equal">
      <formula>"04"</formula>
    </cfRule>
  </conditionalFormatting>
  <conditionalFormatting sqref="AY41:BB44">
    <cfRule type="cellIs" dxfId="24" priority="16" stopIfTrue="1" operator="equal">
      <formula>"04"</formula>
    </cfRule>
  </conditionalFormatting>
  <conditionalFormatting sqref="AW30:BB30">
    <cfRule type="cellIs" dxfId="23" priority="15" stopIfTrue="1" operator="equal">
      <formula>"04"</formula>
    </cfRule>
  </conditionalFormatting>
  <conditionalFormatting sqref="AY25">
    <cfRule type="cellIs" dxfId="22" priority="12" stopIfTrue="1" operator="equal">
      <formula>"04"</formula>
    </cfRule>
  </conditionalFormatting>
  <conditionalFormatting sqref="AW25">
    <cfRule type="cellIs" dxfId="21" priority="14" stopIfTrue="1" operator="equal">
      <formula>"04"</formula>
    </cfRule>
  </conditionalFormatting>
  <conditionalFormatting sqref="AX25">
    <cfRule type="cellIs" dxfId="20" priority="13" stopIfTrue="1" operator="equal">
      <formula>"04"</formula>
    </cfRule>
  </conditionalFormatting>
  <conditionalFormatting sqref="BB36 AW36">
    <cfRule type="cellIs" dxfId="19" priority="9" stopIfTrue="1" operator="equal">
      <formula>"03"</formula>
    </cfRule>
  </conditionalFormatting>
  <conditionalFormatting sqref="AW36:BB36">
    <cfRule type="cellIs" dxfId="18" priority="10" stopIfTrue="1" operator="equal">
      <formula>"04"</formula>
    </cfRule>
  </conditionalFormatting>
  <conditionalFormatting sqref="AW36:AZ36">
    <cfRule type="cellIs" dxfId="17" priority="11" stopIfTrue="1" operator="equal">
      <formula>"04"</formula>
    </cfRule>
  </conditionalFormatting>
  <conditionalFormatting sqref="AW45:AY45 AZ45:BB46">
    <cfRule type="cellIs" dxfId="16" priority="7" stopIfTrue="1" operator="equal">
      <formula>"03"</formula>
    </cfRule>
  </conditionalFormatting>
  <conditionalFormatting sqref="AZ46:BA46">
    <cfRule type="cellIs" dxfId="15" priority="8" stopIfTrue="1" operator="equal">
      <formula>"04"</formula>
    </cfRule>
  </conditionalFormatting>
  <conditionalFormatting sqref="AW59:AY59">
    <cfRule type="cellIs" dxfId="14" priority="6" stopIfTrue="1" operator="equal">
      <formula>"04"</formula>
    </cfRule>
  </conditionalFormatting>
  <conditionalFormatting sqref="AW19">
    <cfRule type="cellIs" dxfId="13" priority="5" stopIfTrue="1" operator="equal">
      <formula>"03"</formula>
    </cfRule>
  </conditionalFormatting>
  <conditionalFormatting sqref="AW29">
    <cfRule type="cellIs" dxfId="12" priority="4" stopIfTrue="1" operator="equal">
      <formula>"04"</formula>
    </cfRule>
  </conditionalFormatting>
  <conditionalFormatting sqref="AX29">
    <cfRule type="cellIs" dxfId="11" priority="3" stopIfTrue="1" operator="equal">
      <formula>"04"</formula>
    </cfRule>
  </conditionalFormatting>
  <conditionalFormatting sqref="AY29">
    <cfRule type="cellIs" dxfId="10" priority="2" stopIfTrue="1" operator="equal">
      <formula>"04"</formula>
    </cfRule>
  </conditionalFormatting>
  <conditionalFormatting sqref="AZ29">
    <cfRule type="cellIs" dxfId="9" priority="1" stopIfTrue="1" operator="equal">
      <formula>"04"</formula>
    </cfRule>
  </conditionalFormatting>
  <pageMargins left="0.23622047244094491" right="0.23622047244094491" top="0.74803149606299213" bottom="0.74803149606299213" header="0.31496062992125984" footer="0.31496062992125984"/>
  <pageSetup paperSize="9" scale="53" orientation="landscape" r:id="rId1"/>
  <headerFooter alignWithMargins="0"/>
  <ignoredErrors>
    <ignoredError sqref="AW33:BB33 AW37:BA37 AW49:AY49 AW52:AX52 BA55 AW58:AY58 AW12:AY12" numberStoredAsTex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33"/>
  <sheetViews>
    <sheetView zoomScale="75" zoomScaleNormal="75" workbookViewId="0">
      <pane ySplit="7" topLeftCell="A8" activePane="bottomLeft" state="frozen"/>
      <selection pane="bottomLeft" activeCell="AP63" sqref="AP62:AP63"/>
    </sheetView>
  </sheetViews>
  <sheetFormatPr baseColWidth="10" defaultColWidth="11.42578125" defaultRowHeight="11.25" x14ac:dyDescent="0.2"/>
  <cols>
    <col min="1" max="1" width="2" style="45" customWidth="1"/>
    <col min="2" max="2" width="2.85546875" style="138" customWidth="1"/>
    <col min="3" max="3" width="26.140625" style="45" customWidth="1"/>
    <col min="4" max="6" width="3.5703125" style="261" customWidth="1"/>
    <col min="7" max="7" width="3.85546875" style="261" customWidth="1"/>
    <col min="8" max="8" width="3.7109375" style="261" customWidth="1"/>
    <col min="9" max="9" width="3.5703125" style="261" customWidth="1"/>
    <col min="10" max="10" width="5" style="261" customWidth="1"/>
    <col min="11" max="11" width="3.85546875" style="261" customWidth="1"/>
    <col min="12" max="12" width="3.7109375" style="261" customWidth="1"/>
    <col min="13" max="13" width="3.5703125" style="261" customWidth="1"/>
    <col min="14" max="14" width="5" style="261" customWidth="1"/>
    <col min="15" max="15" width="3.85546875" style="261" customWidth="1"/>
    <col min="16" max="17" width="3.140625" style="261" customWidth="1"/>
    <col min="18" max="18" width="4.7109375" style="261" customWidth="1"/>
    <col min="19" max="19" width="3.140625" style="261" customWidth="1"/>
    <col min="20" max="20" width="4.5703125" style="261" customWidth="1"/>
    <col min="21" max="21" width="3.7109375" style="1336" customWidth="1"/>
    <col min="22" max="23" width="4" style="261" customWidth="1"/>
    <col min="24" max="25" width="3.42578125" style="261" customWidth="1"/>
    <col min="26" max="26" width="4.140625" style="261" customWidth="1"/>
    <col min="27" max="27" width="3" style="261" customWidth="1"/>
    <col min="28" max="29" width="3.42578125" style="261" customWidth="1"/>
    <col min="30" max="30" width="3.140625" style="261" customWidth="1"/>
    <col min="31" max="31" width="3" style="261" customWidth="1"/>
    <col min="32" max="32" width="1" style="45" customWidth="1"/>
    <col min="33" max="33" width="2.7109375" style="45" customWidth="1"/>
    <col min="34" max="34" width="3.28515625" style="45" customWidth="1"/>
    <col min="35" max="35" width="2.85546875" style="45" customWidth="1"/>
    <col min="36" max="36" width="4.140625" style="45" customWidth="1"/>
    <col min="37" max="37" width="4.85546875" style="559" customWidth="1"/>
    <col min="38" max="40" width="5.140625" style="559" customWidth="1"/>
    <col min="41" max="41" width="4" style="138" customWidth="1"/>
    <col min="42" max="16384" width="11.42578125" style="45"/>
  </cols>
  <sheetData>
    <row r="1" spans="1:69" s="184" customFormat="1" x14ac:dyDescent="0.2">
      <c r="A1" s="182"/>
      <c r="B1" s="182"/>
      <c r="C1" s="182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324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182"/>
      <c r="AG1" s="182"/>
      <c r="AH1" s="182"/>
      <c r="AI1" s="182"/>
      <c r="AJ1" s="182"/>
      <c r="AK1" s="183"/>
      <c r="AL1" s="183"/>
      <c r="AM1" s="183"/>
      <c r="AN1" s="183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</row>
    <row r="2" spans="1:69" s="184" customFormat="1" ht="12.75" x14ac:dyDescent="0.2">
      <c r="A2" s="182"/>
      <c r="B2" s="409"/>
      <c r="C2" s="185"/>
      <c r="D2" s="1509" t="s">
        <v>375</v>
      </c>
      <c r="E2" s="1510"/>
      <c r="F2" s="1510"/>
      <c r="G2" s="1511"/>
      <c r="H2" s="1509" t="s">
        <v>367</v>
      </c>
      <c r="I2" s="1510"/>
      <c r="J2" s="1510"/>
      <c r="K2" s="1511"/>
      <c r="L2" s="1509" t="s">
        <v>367</v>
      </c>
      <c r="M2" s="1510"/>
      <c r="N2" s="1510"/>
      <c r="O2" s="1511"/>
      <c r="P2" s="1509" t="s">
        <v>462</v>
      </c>
      <c r="Q2" s="1515"/>
      <c r="R2" s="1515"/>
      <c r="S2" s="1516"/>
      <c r="T2" s="1530" t="s">
        <v>477</v>
      </c>
      <c r="U2" s="1531"/>
      <c r="V2" s="1531"/>
      <c r="W2" s="1532"/>
      <c r="X2" s="1521"/>
      <c r="Y2" s="1510"/>
      <c r="Z2" s="1533"/>
      <c r="AA2" s="1534"/>
      <c r="AB2" s="1521"/>
      <c r="AC2" s="1510"/>
      <c r="AD2" s="1510"/>
      <c r="AE2" s="1511"/>
      <c r="AF2" s="186"/>
      <c r="AG2" s="186"/>
      <c r="AH2" s="186"/>
      <c r="AI2" s="186"/>
      <c r="AJ2" s="186"/>
      <c r="AK2" s="202"/>
      <c r="AL2" s="202"/>
      <c r="AM2" s="202"/>
      <c r="AN2" s="202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</row>
    <row r="3" spans="1:69" s="184" customFormat="1" ht="13.5" thickBot="1" x14ac:dyDescent="0.25">
      <c r="A3" s="182"/>
      <c r="B3" s="410"/>
      <c r="C3" s="185"/>
      <c r="D3" s="1512" t="s">
        <v>417</v>
      </c>
      <c r="E3" s="1502"/>
      <c r="F3" s="1502"/>
      <c r="G3" s="1503"/>
      <c r="H3" s="1500" t="s">
        <v>440</v>
      </c>
      <c r="I3" s="1502"/>
      <c r="J3" s="1502"/>
      <c r="K3" s="1503"/>
      <c r="L3" s="1500" t="s">
        <v>440</v>
      </c>
      <c r="M3" s="1502"/>
      <c r="N3" s="1502"/>
      <c r="O3" s="1503"/>
      <c r="P3" s="1512">
        <v>42581</v>
      </c>
      <c r="Q3" s="1502"/>
      <c r="R3" s="1502"/>
      <c r="S3" s="1503"/>
      <c r="T3" s="1535" t="s">
        <v>18</v>
      </c>
      <c r="U3" s="1502"/>
      <c r="V3" s="1514"/>
      <c r="W3" s="1503"/>
      <c r="X3" s="1513"/>
      <c r="Y3" s="1502"/>
      <c r="Z3" s="1514"/>
      <c r="AA3" s="1503"/>
      <c r="AB3" s="1513"/>
      <c r="AC3" s="1502"/>
      <c r="AD3" s="1502"/>
      <c r="AE3" s="1503"/>
      <c r="AF3" s="186"/>
      <c r="AG3" s="186"/>
      <c r="AH3" s="186"/>
      <c r="AI3" s="186"/>
      <c r="AJ3" s="186"/>
      <c r="AK3" s="202"/>
      <c r="AL3" s="202"/>
      <c r="AM3" s="202"/>
      <c r="AN3" s="202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</row>
    <row r="4" spans="1:69" s="184" customFormat="1" ht="12.75" x14ac:dyDescent="0.2">
      <c r="A4" s="182"/>
      <c r="B4" s="411"/>
      <c r="C4" s="185"/>
      <c r="D4" s="1500">
        <v>42497</v>
      </c>
      <c r="E4" s="1501"/>
      <c r="F4" s="1502"/>
      <c r="G4" s="1503"/>
      <c r="H4" s="1500" t="s">
        <v>432</v>
      </c>
      <c r="I4" s="1501"/>
      <c r="J4" s="1502"/>
      <c r="K4" s="1503"/>
      <c r="L4" s="1500" t="s">
        <v>432</v>
      </c>
      <c r="M4" s="1501"/>
      <c r="N4" s="1502"/>
      <c r="O4" s="1503"/>
      <c r="P4" s="1500" t="s">
        <v>476</v>
      </c>
      <c r="Q4" s="1501"/>
      <c r="R4" s="1502"/>
      <c r="S4" s="1503"/>
      <c r="T4" s="1536" t="s">
        <v>352</v>
      </c>
      <c r="U4" s="1537"/>
      <c r="V4" s="1538"/>
      <c r="W4" s="1539"/>
      <c r="X4" s="1513"/>
      <c r="Y4" s="1502"/>
      <c r="Z4" s="1514"/>
      <c r="AA4" s="1503"/>
      <c r="AB4" s="1513"/>
      <c r="AC4" s="1502"/>
      <c r="AD4" s="1502"/>
      <c r="AE4" s="1503"/>
      <c r="AF4" s="182"/>
      <c r="AG4" s="187" t="s">
        <v>2</v>
      </c>
      <c r="AH4" s="188"/>
      <c r="AI4" s="188"/>
      <c r="AJ4" s="189"/>
      <c r="AK4" s="1064"/>
      <c r="AL4" s="1064"/>
      <c r="AM4" s="1064"/>
      <c r="AN4" s="1064"/>
      <c r="AO4" s="190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</row>
    <row r="5" spans="1:69" s="184" customFormat="1" ht="12.75" x14ac:dyDescent="0.2">
      <c r="A5" s="182"/>
      <c r="B5" s="411"/>
      <c r="C5" s="191"/>
      <c r="D5" s="1504">
        <v>2016</v>
      </c>
      <c r="E5" s="1502"/>
      <c r="F5" s="1502"/>
      <c r="G5" s="1503"/>
      <c r="H5" s="1504">
        <v>2016</v>
      </c>
      <c r="I5" s="1502"/>
      <c r="J5" s="1502"/>
      <c r="K5" s="1503"/>
      <c r="L5" s="1504">
        <v>2016</v>
      </c>
      <c r="M5" s="1502"/>
      <c r="N5" s="1502"/>
      <c r="O5" s="1503"/>
      <c r="P5" s="1504">
        <v>2016</v>
      </c>
      <c r="Q5" s="1502"/>
      <c r="R5" s="1502"/>
      <c r="S5" s="1503"/>
      <c r="T5" s="1513">
        <v>2016</v>
      </c>
      <c r="U5" s="1502"/>
      <c r="V5" s="1514"/>
      <c r="W5" s="1503"/>
      <c r="X5" s="1513"/>
      <c r="Y5" s="1502"/>
      <c r="Z5" s="1514"/>
      <c r="AA5" s="1503"/>
      <c r="AB5" s="1513"/>
      <c r="AC5" s="1502"/>
      <c r="AD5" s="1502"/>
      <c r="AE5" s="1503"/>
      <c r="AF5" s="182"/>
      <c r="AG5" s="192" t="s">
        <v>5</v>
      </c>
      <c r="AH5" s="193" t="s">
        <v>6</v>
      </c>
      <c r="AI5" s="194" t="s">
        <v>7</v>
      </c>
      <c r="AJ5" s="195" t="s">
        <v>8</v>
      </c>
      <c r="AK5" s="1062" t="s">
        <v>3</v>
      </c>
      <c r="AL5" s="204"/>
      <c r="AM5" s="204"/>
      <c r="AN5" s="204"/>
      <c r="AO5" s="197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</row>
    <row r="6" spans="1:69" s="184" customFormat="1" ht="13.5" thickBot="1" x14ac:dyDescent="0.25">
      <c r="A6" s="182"/>
      <c r="B6" s="410"/>
      <c r="C6" s="191"/>
      <c r="D6" s="1492"/>
      <c r="E6" s="1493"/>
      <c r="F6" s="1494"/>
      <c r="G6" s="1495"/>
      <c r="H6" s="1505" t="s">
        <v>387</v>
      </c>
      <c r="I6" s="1506"/>
      <c r="J6" s="1507"/>
      <c r="K6" s="1508"/>
      <c r="L6" s="1505" t="s">
        <v>441</v>
      </c>
      <c r="M6" s="1506"/>
      <c r="N6" s="1507"/>
      <c r="O6" s="1508"/>
      <c r="P6" s="1496" t="s">
        <v>463</v>
      </c>
      <c r="Q6" s="1497"/>
      <c r="R6" s="1498"/>
      <c r="S6" s="1499"/>
      <c r="T6" s="1529" t="s">
        <v>478</v>
      </c>
      <c r="U6" s="1507"/>
      <c r="V6" s="1507"/>
      <c r="W6" s="1508"/>
      <c r="X6" s="1525"/>
      <c r="Y6" s="1526"/>
      <c r="Z6" s="1527"/>
      <c r="AA6" s="1528"/>
      <c r="AB6" s="1518"/>
      <c r="AC6" s="1519"/>
      <c r="AD6" s="1519"/>
      <c r="AE6" s="1520"/>
      <c r="AF6" s="182"/>
      <c r="AG6" s="198"/>
      <c r="AH6" s="199"/>
      <c r="AI6" s="199"/>
      <c r="AJ6" s="195"/>
      <c r="AK6" s="1065"/>
      <c r="AL6" s="1065"/>
      <c r="AM6" s="1065"/>
      <c r="AN6" s="1065"/>
      <c r="AO6" s="200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</row>
    <row r="7" spans="1:69" s="184" customFormat="1" ht="12.75" x14ac:dyDescent="0.2">
      <c r="A7" s="182"/>
      <c r="B7" s="196"/>
      <c r="C7" s="201"/>
      <c r="D7" s="1070"/>
      <c r="E7" s="1070"/>
      <c r="F7" s="1070"/>
      <c r="G7" s="1071"/>
      <c r="H7" s="1070"/>
      <c r="I7" s="1070"/>
      <c r="J7" s="1070"/>
      <c r="K7" s="1071"/>
      <c r="L7" s="1070"/>
      <c r="M7" s="1070"/>
      <c r="N7" s="1070"/>
      <c r="O7" s="1151"/>
      <c r="P7" s="1071"/>
      <c r="Q7" s="1071"/>
      <c r="R7" s="1071"/>
      <c r="S7" s="1071"/>
      <c r="T7" s="1072"/>
      <c r="U7" s="1325"/>
      <c r="V7" s="1072"/>
      <c r="W7" s="1071"/>
      <c r="X7" s="1070"/>
      <c r="Y7" s="1070"/>
      <c r="Z7" s="1070"/>
      <c r="AA7" s="1071"/>
      <c r="AB7" s="1070"/>
      <c r="AC7" s="1070"/>
      <c r="AD7" s="1070"/>
      <c r="AE7" s="1071"/>
      <c r="AF7" s="182"/>
      <c r="AG7" s="204"/>
      <c r="AH7" s="204"/>
      <c r="AI7" s="204"/>
      <c r="AJ7" s="205"/>
      <c r="AK7" s="204"/>
      <c r="AL7" s="204"/>
      <c r="AM7" s="204"/>
      <c r="AN7" s="204"/>
      <c r="AO7" s="20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</row>
    <row r="8" spans="1:69" s="184" customFormat="1" ht="12.75" x14ac:dyDescent="0.2">
      <c r="A8" s="182"/>
      <c r="B8" s="196"/>
      <c r="C8" s="407" t="s">
        <v>9</v>
      </c>
      <c r="D8" s="1070"/>
      <c r="E8" s="1070"/>
      <c r="F8" s="1070"/>
      <c r="G8" s="1071"/>
      <c r="H8" s="1070"/>
      <c r="I8" s="1070"/>
      <c r="J8" s="1070"/>
      <c r="K8" s="1071"/>
      <c r="L8" s="1070"/>
      <c r="M8" s="1070"/>
      <c r="N8" s="1070"/>
      <c r="O8" s="1151"/>
      <c r="P8" s="1071"/>
      <c r="Q8" s="1071"/>
      <c r="R8" s="1071"/>
      <c r="S8" s="1071"/>
      <c r="T8" s="1072"/>
      <c r="U8" s="1325"/>
      <c r="V8" s="1072"/>
      <c r="W8" s="1071"/>
      <c r="X8" s="1070"/>
      <c r="Y8" s="1070"/>
      <c r="Z8" s="1070"/>
      <c r="AA8" s="1071"/>
      <c r="AB8" s="1070"/>
      <c r="AC8" s="1070"/>
      <c r="AD8" s="1070"/>
      <c r="AE8" s="1071"/>
      <c r="AF8" s="182"/>
      <c r="AG8" s="204"/>
      <c r="AH8" s="204"/>
      <c r="AI8" s="204"/>
      <c r="AJ8" s="205"/>
      <c r="AK8" s="204">
        <v>32</v>
      </c>
      <c r="AL8" s="204">
        <v>35</v>
      </c>
      <c r="AM8" s="204">
        <v>38</v>
      </c>
      <c r="AN8" s="204">
        <v>40</v>
      </c>
      <c r="AO8" s="20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</row>
    <row r="9" spans="1:69" s="184" customFormat="1" ht="12.75" x14ac:dyDescent="0.2">
      <c r="A9" s="182"/>
      <c r="B9" s="187"/>
      <c r="C9" s="412" t="s">
        <v>251</v>
      </c>
      <c r="D9" s="1073"/>
      <c r="E9" s="1073"/>
      <c r="F9" s="1073"/>
      <c r="G9" s="1074"/>
      <c r="H9" s="1075"/>
      <c r="I9" s="1073"/>
      <c r="J9" s="1073"/>
      <c r="K9" s="1076"/>
      <c r="L9" s="1075"/>
      <c r="M9" s="1073"/>
      <c r="N9" s="1073"/>
      <c r="O9" s="1076"/>
      <c r="P9" s="1077"/>
      <c r="Q9" s="1078"/>
      <c r="R9" s="1078"/>
      <c r="S9" s="1079"/>
      <c r="T9" s="1073"/>
      <c r="U9" s="1326"/>
      <c r="V9" s="1073"/>
      <c r="W9" s="1074"/>
      <c r="X9" s="1075"/>
      <c r="Y9" s="1073"/>
      <c r="Z9" s="1073"/>
      <c r="AA9" s="1079"/>
      <c r="AB9" s="1075"/>
      <c r="AC9" s="1073"/>
      <c r="AD9" s="1073"/>
      <c r="AE9" s="1079"/>
      <c r="AF9" s="182"/>
      <c r="AG9" s="243">
        <f>COUNTIF(D9:AE9,"(1)")</f>
        <v>0</v>
      </c>
      <c r="AH9" s="243">
        <f>COUNTIF(D9:AF9,"(2)")</f>
        <v>0</v>
      </c>
      <c r="AI9" s="243">
        <f>COUNTIF(D9:AG9,"(3)")</f>
        <v>0</v>
      </c>
      <c r="AJ9" s="361">
        <f>SUM(AG9:AI9)</f>
        <v>0</v>
      </c>
      <c r="AK9" s="650">
        <v>12</v>
      </c>
      <c r="AL9" s="650">
        <v>12</v>
      </c>
      <c r="AM9" s="650">
        <v>12</v>
      </c>
      <c r="AN9" s="650">
        <v>12</v>
      </c>
      <c r="AO9" s="20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69" s="184" customFormat="1" ht="12.75" x14ac:dyDescent="0.2">
      <c r="A10" s="182"/>
      <c r="B10" s="196"/>
      <c r="C10" s="408"/>
      <c r="D10" s="1070"/>
      <c r="E10" s="1070"/>
      <c r="F10" s="1070"/>
      <c r="G10" s="1071"/>
      <c r="H10" s="1070"/>
      <c r="I10" s="1070"/>
      <c r="J10" s="1070"/>
      <c r="K10" s="1071"/>
      <c r="L10" s="1070"/>
      <c r="M10" s="1070"/>
      <c r="N10" s="1070"/>
      <c r="O10" s="1151"/>
      <c r="P10" s="1071"/>
      <c r="Q10" s="1071"/>
      <c r="R10" s="1071"/>
      <c r="S10" s="1071"/>
      <c r="T10" s="1072"/>
      <c r="U10" s="1325"/>
      <c r="V10" s="1072"/>
      <c r="W10" s="1071"/>
      <c r="X10" s="1070"/>
      <c r="Y10" s="1070"/>
      <c r="Z10" s="1070"/>
      <c r="AA10" s="1071"/>
      <c r="AB10" s="1070"/>
      <c r="AC10" s="1070"/>
      <c r="AD10" s="1070"/>
      <c r="AE10" s="1071"/>
      <c r="AF10" s="182"/>
      <c r="AG10" s="204"/>
      <c r="AH10" s="204"/>
      <c r="AI10" s="204"/>
      <c r="AJ10" s="205"/>
      <c r="AK10" s="204"/>
      <c r="AL10" s="204"/>
      <c r="AM10" s="204"/>
      <c r="AN10" s="204"/>
      <c r="AO10" s="20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69" s="184" customFormat="1" ht="12.75" x14ac:dyDescent="0.2">
      <c r="A11" s="182"/>
      <c r="B11" s="196"/>
      <c r="C11" s="407" t="s">
        <v>412</v>
      </c>
      <c r="D11" s="1070"/>
      <c r="E11" s="1070"/>
      <c r="F11" s="1070"/>
      <c r="G11" s="1071"/>
      <c r="H11" s="1070"/>
      <c r="I11" s="1070"/>
      <c r="J11" s="1070"/>
      <c r="K11" s="1071"/>
      <c r="L11" s="1070"/>
      <c r="M11" s="1070"/>
      <c r="N11" s="1070"/>
      <c r="O11" s="1151"/>
      <c r="P11" s="1071"/>
      <c r="Q11" s="1071"/>
      <c r="R11" s="1071"/>
      <c r="S11" s="1071"/>
      <c r="T11" s="1072"/>
      <c r="U11" s="1325"/>
      <c r="V11" s="1072"/>
      <c r="W11" s="1071"/>
      <c r="X11" s="1070"/>
      <c r="Y11" s="1070"/>
      <c r="Z11" s="1070"/>
      <c r="AA11" s="1071"/>
      <c r="AB11" s="1070"/>
      <c r="AC11" s="1070"/>
      <c r="AD11" s="1070"/>
      <c r="AE11" s="1071"/>
      <c r="AF11" s="182"/>
      <c r="AG11" s="204"/>
      <c r="AH11" s="204"/>
      <c r="AI11" s="204"/>
      <c r="AJ11" s="205"/>
      <c r="AK11" s="204">
        <v>32</v>
      </c>
      <c r="AL11" s="204">
        <v>35</v>
      </c>
      <c r="AM11" s="204">
        <v>38</v>
      </c>
      <c r="AN11" s="204">
        <v>40</v>
      </c>
      <c r="AO11" s="20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69" s="184" customFormat="1" ht="12.75" x14ac:dyDescent="0.2">
      <c r="A12" s="182"/>
      <c r="B12" s="187">
        <v>1</v>
      </c>
      <c r="C12" s="412" t="s">
        <v>333</v>
      </c>
      <c r="D12" s="1073">
        <v>37</v>
      </c>
      <c r="E12" s="1073">
        <v>7</v>
      </c>
      <c r="F12" s="1073">
        <v>69</v>
      </c>
      <c r="G12" s="1124" t="s">
        <v>356</v>
      </c>
      <c r="H12" s="1075">
        <v>36</v>
      </c>
      <c r="I12" s="1073">
        <v>9</v>
      </c>
      <c r="J12" s="1073">
        <v>79</v>
      </c>
      <c r="K12" s="1153" t="s">
        <v>356</v>
      </c>
      <c r="L12" s="1075">
        <v>40</v>
      </c>
      <c r="M12" s="1073">
        <v>7</v>
      </c>
      <c r="N12" s="1073">
        <v>82</v>
      </c>
      <c r="O12" s="1153" t="s">
        <v>356</v>
      </c>
      <c r="P12" s="1077">
        <v>36</v>
      </c>
      <c r="Q12" s="1078">
        <v>9</v>
      </c>
      <c r="R12" s="1078">
        <v>49</v>
      </c>
      <c r="S12" s="1079"/>
      <c r="T12" s="1073">
        <v>37</v>
      </c>
      <c r="U12" s="1338">
        <v>11</v>
      </c>
      <c r="V12" s="1073">
        <v>74</v>
      </c>
      <c r="W12" s="1074" t="s">
        <v>444</v>
      </c>
      <c r="X12" s="1075"/>
      <c r="Y12" s="1073"/>
      <c r="Z12" s="1073"/>
      <c r="AA12" s="1079"/>
      <c r="AB12" s="1075"/>
      <c r="AC12" s="1073"/>
      <c r="AD12" s="1073"/>
      <c r="AE12" s="1079"/>
      <c r="AF12" s="182"/>
      <c r="AG12" s="243">
        <f>COUNTIF(D12:AE12,"(1)")</f>
        <v>3</v>
      </c>
      <c r="AH12" s="243">
        <f>COUNTIF(D12:AF12,"(2)")</f>
        <v>0</v>
      </c>
      <c r="AI12" s="243">
        <f>COUNTIF(D12:AG12,"(3)")</f>
        <v>0</v>
      </c>
      <c r="AJ12" s="361">
        <f>SUM(AG12:AI12)</f>
        <v>3</v>
      </c>
      <c r="AK12" s="1061">
        <v>16</v>
      </c>
      <c r="AL12" s="1061">
        <v>16</v>
      </c>
      <c r="AM12" s="1061">
        <v>16</v>
      </c>
      <c r="AN12" s="1061">
        <v>16</v>
      </c>
      <c r="AO12" s="20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69" s="184" customFormat="1" ht="12.75" x14ac:dyDescent="0.2">
      <c r="A13" s="182"/>
      <c r="B13" s="196"/>
      <c r="C13" s="408"/>
      <c r="D13" s="1070"/>
      <c r="E13" s="1070"/>
      <c r="F13" s="1070"/>
      <c r="G13" s="1080"/>
      <c r="H13" s="1070"/>
      <c r="I13" s="1070"/>
      <c r="J13" s="1070"/>
      <c r="K13" s="1080"/>
      <c r="L13" s="1070"/>
      <c r="M13" s="1070"/>
      <c r="N13" s="1070"/>
      <c r="O13" s="1147"/>
      <c r="P13" s="1080"/>
      <c r="Q13" s="1080"/>
      <c r="R13" s="1080"/>
      <c r="S13" s="1080"/>
      <c r="T13" s="1070"/>
      <c r="U13" s="1327"/>
      <c r="V13" s="1070"/>
      <c r="W13" s="1080"/>
      <c r="X13" s="1070"/>
      <c r="Y13" s="1070"/>
      <c r="Z13" s="1070"/>
      <c r="AA13" s="1080"/>
      <c r="AB13" s="1070"/>
      <c r="AC13" s="1070"/>
      <c r="AD13" s="1070"/>
      <c r="AE13" s="1080"/>
      <c r="AF13" s="182"/>
      <c r="AG13" s="204"/>
      <c r="AH13" s="204"/>
      <c r="AI13" s="204"/>
      <c r="AJ13" s="360"/>
      <c r="AK13" s="204"/>
      <c r="AL13" s="204"/>
      <c r="AM13" s="204"/>
      <c r="AN13" s="204"/>
      <c r="AO13" s="20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69" s="184" customFormat="1" ht="12.75" x14ac:dyDescent="0.2">
      <c r="A14" s="182"/>
      <c r="B14" s="186"/>
      <c r="C14" s="240" t="s">
        <v>410</v>
      </c>
      <c r="D14" s="1070"/>
      <c r="E14" s="1070"/>
      <c r="F14" s="1070"/>
      <c r="G14" s="1080"/>
      <c r="H14" s="1070"/>
      <c r="I14" s="1070"/>
      <c r="J14" s="1070"/>
      <c r="K14" s="1080"/>
      <c r="L14" s="1070"/>
      <c r="M14" s="1070"/>
      <c r="N14" s="1070"/>
      <c r="O14" s="1147"/>
      <c r="P14" s="1080"/>
      <c r="Q14" s="1080"/>
      <c r="R14" s="1080"/>
      <c r="S14" s="1080"/>
      <c r="T14" s="1080"/>
      <c r="U14" s="1328"/>
      <c r="V14" s="1080"/>
      <c r="W14" s="1080"/>
      <c r="X14" s="1070"/>
      <c r="Y14" s="1070"/>
      <c r="Z14" s="1070"/>
      <c r="AA14" s="1080"/>
      <c r="AB14" s="1070"/>
      <c r="AC14" s="1070"/>
      <c r="AD14" s="1070"/>
      <c r="AE14" s="1080"/>
      <c r="AF14" s="182"/>
      <c r="AG14" s="209"/>
      <c r="AH14" s="209"/>
      <c r="AI14" s="209"/>
      <c r="AJ14" s="210"/>
      <c r="AK14" s="203">
        <v>32</v>
      </c>
      <c r="AL14" s="203">
        <v>35</v>
      </c>
      <c r="AM14" s="203">
        <v>38</v>
      </c>
      <c r="AN14" s="203">
        <v>40</v>
      </c>
      <c r="AO14" s="203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</row>
    <row r="15" spans="1:69" s="184" customFormat="1" ht="12.75" x14ac:dyDescent="0.2">
      <c r="A15" s="182"/>
      <c r="B15" s="897">
        <v>1</v>
      </c>
      <c r="C15" s="900" t="s">
        <v>411</v>
      </c>
      <c r="D15" s="1081">
        <v>27</v>
      </c>
      <c r="E15" s="1082">
        <v>5</v>
      </c>
      <c r="F15" s="1082">
        <v>45</v>
      </c>
      <c r="G15" s="1125" t="s">
        <v>358</v>
      </c>
      <c r="H15" s="1081">
        <v>28</v>
      </c>
      <c r="I15" s="1082">
        <v>1</v>
      </c>
      <c r="J15" s="1082">
        <v>42</v>
      </c>
      <c r="K15" s="1125" t="s">
        <v>358</v>
      </c>
      <c r="L15" s="1081">
        <v>11</v>
      </c>
      <c r="M15" s="1082">
        <v>0</v>
      </c>
      <c r="N15" s="1082">
        <v>13</v>
      </c>
      <c r="O15" s="1157" t="s">
        <v>357</v>
      </c>
      <c r="P15" s="1085">
        <v>24</v>
      </c>
      <c r="Q15" s="1086">
        <v>1</v>
      </c>
      <c r="R15" s="1086">
        <v>25</v>
      </c>
      <c r="S15" s="1084"/>
      <c r="T15" s="1085"/>
      <c r="U15" s="1329"/>
      <c r="V15" s="1086"/>
      <c r="W15" s="1084"/>
      <c r="X15" s="1081"/>
      <c r="Y15" s="1082"/>
      <c r="Z15" s="1082"/>
      <c r="AA15" s="1084"/>
      <c r="AB15" s="1081"/>
      <c r="AC15" s="1082"/>
      <c r="AD15" s="1082"/>
      <c r="AE15" s="1084"/>
      <c r="AF15" s="182"/>
      <c r="AG15" s="243">
        <f>COUNTIF(D15:AE15,"(1)")</f>
        <v>0</v>
      </c>
      <c r="AH15" s="243">
        <f>COUNTIF(D15:AF15,"(2)")</f>
        <v>2</v>
      </c>
      <c r="AI15" s="243">
        <f>COUNTIF(D15:AG15,"(3)")</f>
        <v>1</v>
      </c>
      <c r="AJ15" s="361">
        <f>SUM(AG15:AI15)</f>
        <v>3</v>
      </c>
      <c r="AK15" s="1061"/>
      <c r="AL15" s="1061"/>
      <c r="AM15" s="1061"/>
      <c r="AN15" s="243"/>
      <c r="AO15" s="203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</row>
    <row r="16" spans="1:69" s="184" customFormat="1" ht="12.75" x14ac:dyDescent="0.2">
      <c r="A16" s="182"/>
      <c r="B16" s="235"/>
      <c r="C16" s="218"/>
      <c r="D16" s="1087"/>
      <c r="E16" s="1087"/>
      <c r="F16" s="1087"/>
      <c r="G16" s="1088"/>
      <c r="H16" s="1087"/>
      <c r="I16" s="1087"/>
      <c r="J16" s="1087"/>
      <c r="K16" s="1088"/>
      <c r="L16" s="1152"/>
      <c r="M16" s="1152"/>
      <c r="N16" s="1152"/>
      <c r="O16" s="1088"/>
      <c r="P16" s="1089"/>
      <c r="Q16" s="1089"/>
      <c r="R16" s="1089"/>
      <c r="S16" s="1089"/>
      <c r="T16" s="1090"/>
      <c r="U16" s="1330"/>
      <c r="V16" s="1091"/>
      <c r="W16" s="1092"/>
      <c r="X16" s="1093"/>
      <c r="Y16" s="1087"/>
      <c r="Z16" s="1087"/>
      <c r="AA16" s="1094"/>
      <c r="AB16" s="1087"/>
      <c r="AC16" s="1087"/>
      <c r="AD16" s="1087"/>
      <c r="AE16" s="1094"/>
      <c r="AF16" s="182"/>
      <c r="AG16" s="243">
        <f>COUNTIF(D16:AE16,"(1)")</f>
        <v>0</v>
      </c>
      <c r="AH16" s="243">
        <f>COUNTIF(D16:AF16,"(2)")</f>
        <v>0</v>
      </c>
      <c r="AI16" s="243">
        <f>COUNTIF(D16:AG16,"(3)")</f>
        <v>0</v>
      </c>
      <c r="AJ16" s="361">
        <f>SUM(AG16:AI16)</f>
        <v>0</v>
      </c>
      <c r="AK16" s="233"/>
      <c r="AL16" s="233"/>
      <c r="AM16" s="213"/>
      <c r="AN16" s="213"/>
      <c r="AO16" s="203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</row>
    <row r="17" spans="1:69" s="184" customFormat="1" ht="12.75" x14ac:dyDescent="0.2">
      <c r="A17" s="182"/>
      <c r="B17" s="214"/>
      <c r="C17" s="215"/>
      <c r="D17" s="1082"/>
      <c r="E17" s="1082"/>
      <c r="F17" s="1082"/>
      <c r="G17" s="1086"/>
      <c r="H17" s="1082"/>
      <c r="I17" s="1082"/>
      <c r="J17" s="1082"/>
      <c r="K17" s="1086"/>
      <c r="L17" s="1082"/>
      <c r="M17" s="1082"/>
      <c r="N17" s="1082"/>
      <c r="O17" s="1150"/>
      <c r="P17" s="1086"/>
      <c r="Q17" s="1086"/>
      <c r="R17" s="1086"/>
      <c r="S17" s="1086"/>
      <c r="T17" s="1086"/>
      <c r="U17" s="1329"/>
      <c r="V17" s="1086"/>
      <c r="W17" s="1086"/>
      <c r="X17" s="1082"/>
      <c r="Y17" s="1082"/>
      <c r="Z17" s="1082"/>
      <c r="AA17" s="1086"/>
      <c r="AB17" s="1082"/>
      <c r="AC17" s="1082"/>
      <c r="AD17" s="1082"/>
      <c r="AE17" s="1086"/>
      <c r="AF17" s="182"/>
      <c r="AG17" s="204"/>
      <c r="AH17" s="204"/>
      <c r="AI17" s="204"/>
      <c r="AJ17" s="360"/>
      <c r="AK17" s="204"/>
      <c r="AL17" s="204"/>
      <c r="AM17" s="204"/>
      <c r="AN17" s="204"/>
      <c r="AO17" s="204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</row>
    <row r="18" spans="1:69" s="184" customFormat="1" ht="12.75" x14ac:dyDescent="0.2">
      <c r="A18" s="182"/>
      <c r="B18" s="208"/>
      <c r="C18" s="207" t="s">
        <v>49</v>
      </c>
      <c r="D18" s="1087"/>
      <c r="E18" s="1087"/>
      <c r="F18" s="1087"/>
      <c r="G18" s="1091"/>
      <c r="H18" s="1087"/>
      <c r="I18" s="1087"/>
      <c r="J18" s="1087"/>
      <c r="K18" s="1091"/>
      <c r="L18" s="1152"/>
      <c r="M18" s="1152"/>
      <c r="N18" s="1152"/>
      <c r="O18" s="1091"/>
      <c r="P18" s="1091"/>
      <c r="Q18" s="1091"/>
      <c r="R18" s="1091"/>
      <c r="S18" s="1091"/>
      <c r="T18" s="1091"/>
      <c r="U18" s="1330"/>
      <c r="V18" s="1091"/>
      <c r="W18" s="1091"/>
      <c r="X18" s="1087"/>
      <c r="Y18" s="1087"/>
      <c r="Z18" s="1087"/>
      <c r="AA18" s="1091"/>
      <c r="AB18" s="1087"/>
      <c r="AC18" s="1087"/>
      <c r="AD18" s="1087"/>
      <c r="AE18" s="1091"/>
      <c r="AF18" s="182"/>
      <c r="AG18" s="204"/>
      <c r="AH18" s="204"/>
      <c r="AI18" s="204"/>
      <c r="AJ18" s="360"/>
      <c r="AK18" s="203">
        <v>32</v>
      </c>
      <c r="AL18" s="203">
        <v>35</v>
      </c>
      <c r="AM18" s="203">
        <v>38</v>
      </c>
      <c r="AN18" s="203">
        <v>40</v>
      </c>
      <c r="AO18" s="203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</row>
    <row r="19" spans="1:69" s="184" customFormat="1" ht="12.75" x14ac:dyDescent="0.2">
      <c r="A19" s="182"/>
      <c r="B19" s="897">
        <v>1</v>
      </c>
      <c r="C19" s="898" t="s">
        <v>464</v>
      </c>
      <c r="D19" s="1086"/>
      <c r="E19" s="1086"/>
      <c r="F19" s="1086"/>
      <c r="G19" s="1083"/>
      <c r="H19" s="1086"/>
      <c r="I19" s="1086"/>
      <c r="J19" s="1086"/>
      <c r="K19" s="1083"/>
      <c r="L19" s="1150"/>
      <c r="M19" s="1150"/>
      <c r="N19" s="1150"/>
      <c r="O19" s="1083"/>
      <c r="P19" s="1095">
        <v>33</v>
      </c>
      <c r="Q19" s="1096">
        <v>4</v>
      </c>
      <c r="R19" s="1096">
        <v>39</v>
      </c>
      <c r="S19" s="1083"/>
      <c r="T19" s="1086"/>
      <c r="U19" s="1329"/>
      <c r="V19" s="1086"/>
      <c r="W19" s="1096"/>
      <c r="X19" s="1085"/>
      <c r="Y19" s="1086"/>
      <c r="Z19" s="1086"/>
      <c r="AA19" s="1084"/>
      <c r="AB19" s="1086"/>
      <c r="AC19" s="1086"/>
      <c r="AD19" s="1086"/>
      <c r="AE19" s="1084"/>
      <c r="AF19" s="182"/>
      <c r="AG19" s="243">
        <f>COUNTIF(D19:AE19,"(1)")</f>
        <v>0</v>
      </c>
      <c r="AH19" s="243">
        <f>COUNTIF(D19:AF19,"(2)")</f>
        <v>0</v>
      </c>
      <c r="AI19" s="243">
        <f>COUNTIF(D19:AG19,"(3)")</f>
        <v>0</v>
      </c>
      <c r="AJ19" s="238">
        <f>SUM(AG19:AI19)</f>
        <v>0</v>
      </c>
      <c r="AK19" s="1322">
        <v>16</v>
      </c>
      <c r="AL19" s="1322">
        <v>16</v>
      </c>
      <c r="AM19" s="1322">
        <v>16</v>
      </c>
      <c r="AN19" s="213"/>
      <c r="AO19" s="203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69" s="184" customFormat="1" ht="12.75" x14ac:dyDescent="0.2">
      <c r="A20" s="182"/>
      <c r="B20" s="217"/>
      <c r="C20" s="218"/>
      <c r="D20" s="1090"/>
      <c r="E20" s="1091"/>
      <c r="F20" s="1091"/>
      <c r="G20" s="1088"/>
      <c r="H20" s="1090"/>
      <c r="I20" s="1091"/>
      <c r="J20" s="1091"/>
      <c r="K20" s="1088"/>
      <c r="L20" s="1090"/>
      <c r="M20" s="1091"/>
      <c r="N20" s="1091"/>
      <c r="O20" s="1088"/>
      <c r="P20" s="1097"/>
      <c r="Q20" s="1089"/>
      <c r="R20" s="1089"/>
      <c r="S20" s="1088"/>
      <c r="T20" s="1090"/>
      <c r="U20" s="1330"/>
      <c r="V20" s="1091"/>
      <c r="W20" s="1088"/>
      <c r="X20" s="1090"/>
      <c r="Y20" s="1091"/>
      <c r="Z20" s="1091"/>
      <c r="AA20" s="1088"/>
      <c r="AB20" s="1090"/>
      <c r="AC20" s="1091"/>
      <c r="AD20" s="1091"/>
      <c r="AE20" s="1092"/>
      <c r="AF20" s="182"/>
      <c r="AG20" s="243">
        <f>COUNTIF(D20:AE20,"(1)")</f>
        <v>0</v>
      </c>
      <c r="AH20" s="243">
        <f>COUNTIF(D20:AF20,"(2)")</f>
        <v>0</v>
      </c>
      <c r="AI20" s="243">
        <f>COUNTIF(D20:AG20,"(3)")</f>
        <v>0</v>
      </c>
      <c r="AJ20" s="238">
        <f>SUM(AG20:AI20)</f>
        <v>0</v>
      </c>
      <c r="AK20" s="368"/>
      <c r="AL20" s="368"/>
      <c r="AM20" s="242"/>
      <c r="AN20" s="243"/>
      <c r="AO20" s="203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</row>
    <row r="21" spans="1:69" s="184" customFormat="1" ht="12.75" x14ac:dyDescent="0.2">
      <c r="A21" s="182"/>
      <c r="B21" s="202"/>
      <c r="C21" s="186"/>
      <c r="D21" s="1080"/>
      <c r="E21" s="1080"/>
      <c r="F21" s="1080"/>
      <c r="G21" s="1080"/>
      <c r="H21" s="1080"/>
      <c r="I21" s="1080"/>
      <c r="J21" s="1080"/>
      <c r="K21" s="1080"/>
      <c r="L21" s="1147"/>
      <c r="M21" s="1147"/>
      <c r="N21" s="1147"/>
      <c r="O21" s="1147"/>
      <c r="P21" s="1080"/>
      <c r="Q21" s="1080"/>
      <c r="R21" s="1080"/>
      <c r="S21" s="1080"/>
      <c r="T21" s="1080"/>
      <c r="U21" s="1328"/>
      <c r="V21" s="1080"/>
      <c r="W21" s="1098"/>
      <c r="X21" s="1080"/>
      <c r="Y21" s="1080"/>
      <c r="Z21" s="1080"/>
      <c r="AA21" s="1080"/>
      <c r="AB21" s="1080"/>
      <c r="AC21" s="1080"/>
      <c r="AD21" s="1080"/>
      <c r="AE21" s="1080"/>
      <c r="AF21" s="182"/>
      <c r="AG21" s="204"/>
      <c r="AH21" s="204"/>
      <c r="AI21" s="204"/>
      <c r="AJ21" s="360"/>
      <c r="AK21" s="222"/>
      <c r="AL21" s="222"/>
      <c r="AM21" s="204"/>
      <c r="AN21" s="204"/>
      <c r="AO21" s="203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</row>
    <row r="22" spans="1:69" s="184" customFormat="1" ht="12.75" x14ac:dyDescent="0.2">
      <c r="A22" s="182"/>
      <c r="B22" s="208"/>
      <c r="C22" s="207" t="s">
        <v>132</v>
      </c>
      <c r="D22" s="1091"/>
      <c r="E22" s="1091"/>
      <c r="F22" s="1091"/>
      <c r="G22" s="1091"/>
      <c r="H22" s="1091"/>
      <c r="I22" s="1091"/>
      <c r="J22" s="1091"/>
      <c r="K22" s="1091"/>
      <c r="L22" s="1091"/>
      <c r="M22" s="1091"/>
      <c r="N22" s="1091"/>
      <c r="O22" s="1091"/>
      <c r="P22" s="1091"/>
      <c r="Q22" s="1091"/>
      <c r="R22" s="1091"/>
      <c r="S22" s="1091"/>
      <c r="T22" s="1091"/>
      <c r="U22" s="1330"/>
      <c r="V22" s="1091"/>
      <c r="W22" s="1089"/>
      <c r="X22" s="1091"/>
      <c r="Y22" s="1091"/>
      <c r="Z22" s="1091"/>
      <c r="AA22" s="1091"/>
      <c r="AB22" s="1091"/>
      <c r="AC22" s="1091"/>
      <c r="AD22" s="1091"/>
      <c r="AE22" s="1091"/>
      <c r="AF22" s="219"/>
      <c r="AG22" s="204"/>
      <c r="AH22" s="204"/>
      <c r="AI22" s="204"/>
      <c r="AJ22" s="360"/>
      <c r="AK22" s="223"/>
      <c r="AL22" s="223"/>
      <c r="AM22" s="209"/>
      <c r="AN22" s="209"/>
      <c r="AO22" s="203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</row>
    <row r="23" spans="1:69" s="184" customFormat="1" ht="12.75" x14ac:dyDescent="0.2">
      <c r="A23" s="182"/>
      <c r="B23" s="897"/>
      <c r="C23" s="898" t="s">
        <v>247</v>
      </c>
      <c r="D23" s="1086"/>
      <c r="E23" s="1086"/>
      <c r="F23" s="1086"/>
      <c r="G23" s="1083"/>
      <c r="H23" s="1086"/>
      <c r="I23" s="1086"/>
      <c r="J23" s="1086"/>
      <c r="K23" s="1083"/>
      <c r="L23" s="1150"/>
      <c r="M23" s="1150"/>
      <c r="N23" s="1150"/>
      <c r="O23" s="1083"/>
      <c r="P23" s="1095"/>
      <c r="Q23" s="1096"/>
      <c r="R23" s="1096"/>
      <c r="S23" s="1083"/>
      <c r="T23" s="1086"/>
      <c r="U23" s="1329"/>
      <c r="V23" s="1086"/>
      <c r="W23" s="1096"/>
      <c r="X23" s="1085"/>
      <c r="Y23" s="1086"/>
      <c r="Z23" s="1086"/>
      <c r="AA23" s="1083"/>
      <c r="AB23" s="1086"/>
      <c r="AC23" s="1086"/>
      <c r="AD23" s="1086"/>
      <c r="AE23" s="1084"/>
      <c r="AF23" s="182"/>
      <c r="AG23" s="243">
        <f>COUNTIF(D23:AE23,"(1)")</f>
        <v>0</v>
      </c>
      <c r="AH23" s="243">
        <f>COUNTIF(D23:AF23,"(2)")</f>
        <v>0</v>
      </c>
      <c r="AI23" s="243">
        <f>COUNTIF(D23:AG23,"(3)")</f>
        <v>0</v>
      </c>
      <c r="AJ23" s="238">
        <f>SUM(AG23:AI23)</f>
        <v>0</v>
      </c>
      <c r="AK23" s="651">
        <v>12</v>
      </c>
      <c r="AL23" s="652">
        <v>12</v>
      </c>
      <c r="AM23" s="652">
        <v>12</v>
      </c>
      <c r="AN23" s="652">
        <v>12</v>
      </c>
      <c r="AO23" s="203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</row>
    <row r="24" spans="1:69" s="184" customFormat="1" ht="12.75" x14ac:dyDescent="0.2">
      <c r="A24" s="182"/>
      <c r="B24" s="217"/>
      <c r="C24" s="218"/>
      <c r="D24" s="1091"/>
      <c r="E24" s="1091"/>
      <c r="F24" s="1091"/>
      <c r="G24" s="1092"/>
      <c r="H24" s="1091"/>
      <c r="I24" s="1091"/>
      <c r="J24" s="1091"/>
      <c r="K24" s="1092"/>
      <c r="L24" s="1091"/>
      <c r="M24" s="1091"/>
      <c r="N24" s="1091"/>
      <c r="O24" s="1092"/>
      <c r="P24" s="1090"/>
      <c r="Q24" s="1091"/>
      <c r="R24" s="1091"/>
      <c r="S24" s="1092"/>
      <c r="T24" s="1091"/>
      <c r="U24" s="1330"/>
      <c r="V24" s="1091"/>
      <c r="W24" s="1088"/>
      <c r="X24" s="1091"/>
      <c r="Y24" s="1091"/>
      <c r="Z24" s="1091"/>
      <c r="AA24" s="1092"/>
      <c r="AB24" s="1091"/>
      <c r="AC24" s="1091"/>
      <c r="AD24" s="1091"/>
      <c r="AE24" s="1092"/>
      <c r="AF24" s="224"/>
      <c r="AG24" s="243">
        <f>COUNTIF(D24:AE24,"(1)")</f>
        <v>0</v>
      </c>
      <c r="AH24" s="243">
        <f>COUNTIF(D24:AF24,"(2)")</f>
        <v>0</v>
      </c>
      <c r="AI24" s="243">
        <f>COUNTIF(D24:AG24,"(3)")</f>
        <v>0</v>
      </c>
      <c r="AJ24" s="238">
        <f>SUM(AG24:AI24)</f>
        <v>0</v>
      </c>
      <c r="AK24" s="225"/>
      <c r="AL24" s="225"/>
      <c r="AM24" s="213"/>
      <c r="AN24" s="213"/>
      <c r="AO24" s="203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</row>
    <row r="25" spans="1:69" s="184" customFormat="1" ht="12.75" x14ac:dyDescent="0.2">
      <c r="A25" s="182"/>
      <c r="B25" s="202"/>
      <c r="C25" s="186"/>
      <c r="D25" s="1080"/>
      <c r="E25" s="1080"/>
      <c r="F25" s="1080"/>
      <c r="G25" s="1080"/>
      <c r="H25" s="1080"/>
      <c r="I25" s="1080"/>
      <c r="J25" s="1080"/>
      <c r="K25" s="1080"/>
      <c r="L25" s="1147"/>
      <c r="M25" s="1147"/>
      <c r="N25" s="1147"/>
      <c r="O25" s="1147"/>
      <c r="P25" s="1080"/>
      <c r="Q25" s="1080"/>
      <c r="R25" s="1080"/>
      <c r="S25" s="1080"/>
      <c r="T25" s="1080"/>
      <c r="U25" s="1328"/>
      <c r="V25" s="1080"/>
      <c r="W25" s="1098"/>
      <c r="X25" s="1080"/>
      <c r="Y25" s="1080"/>
      <c r="Z25" s="1080"/>
      <c r="AA25" s="1080"/>
      <c r="AB25" s="1080"/>
      <c r="AC25" s="1080"/>
      <c r="AD25" s="1080"/>
      <c r="AE25" s="1080"/>
      <c r="AF25" s="186"/>
      <c r="AG25" s="204"/>
      <c r="AH25" s="204"/>
      <c r="AI25" s="204"/>
      <c r="AJ25" s="360"/>
      <c r="AK25" s="222"/>
      <c r="AL25" s="222"/>
      <c r="AM25" s="204"/>
      <c r="AN25" s="204"/>
      <c r="AO25" s="203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</row>
    <row r="26" spans="1:69" s="184" customFormat="1" ht="12.75" x14ac:dyDescent="0.2">
      <c r="A26" s="182"/>
      <c r="B26" s="202"/>
      <c r="C26" s="207" t="s">
        <v>170</v>
      </c>
      <c r="D26" s="1080"/>
      <c r="E26" s="1080"/>
      <c r="F26" s="1080"/>
      <c r="G26" s="1080"/>
      <c r="H26" s="1080"/>
      <c r="I26" s="1080"/>
      <c r="J26" s="1080"/>
      <c r="K26" s="1080"/>
      <c r="L26" s="1147"/>
      <c r="M26" s="1147"/>
      <c r="N26" s="1147"/>
      <c r="O26" s="1147"/>
      <c r="P26" s="1080"/>
      <c r="Q26" s="1080"/>
      <c r="R26" s="1080"/>
      <c r="S26" s="1080"/>
      <c r="T26" s="1080"/>
      <c r="U26" s="1328"/>
      <c r="V26" s="1080"/>
      <c r="W26" s="1098"/>
      <c r="X26" s="1080"/>
      <c r="Y26" s="1080"/>
      <c r="Z26" s="1080"/>
      <c r="AA26" s="1080"/>
      <c r="AB26" s="1080"/>
      <c r="AC26" s="1080"/>
      <c r="AD26" s="1080"/>
      <c r="AE26" s="1080"/>
      <c r="AF26" s="186"/>
      <c r="AG26" s="204"/>
      <c r="AH26" s="204"/>
      <c r="AI26" s="204"/>
      <c r="AJ26" s="360"/>
      <c r="AK26" s="222"/>
      <c r="AL26" s="222"/>
      <c r="AM26" s="204"/>
      <c r="AN26" s="204"/>
      <c r="AO26" s="203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</row>
    <row r="27" spans="1:69" s="184" customFormat="1" ht="12.75" x14ac:dyDescent="0.2">
      <c r="A27" s="182"/>
      <c r="B27" s="897">
        <v>1</v>
      </c>
      <c r="C27" s="898" t="s">
        <v>22</v>
      </c>
      <c r="D27" s="1086"/>
      <c r="E27" s="1086"/>
      <c r="F27" s="1086"/>
      <c r="G27" s="1083"/>
      <c r="H27" s="1086">
        <v>40</v>
      </c>
      <c r="I27" s="1086">
        <v>35</v>
      </c>
      <c r="J27" s="1086">
        <v>122</v>
      </c>
      <c r="K27" s="1125" t="s">
        <v>358</v>
      </c>
      <c r="L27" s="1150">
        <v>40</v>
      </c>
      <c r="M27" s="1150">
        <v>36</v>
      </c>
      <c r="N27" s="1150">
        <v>123</v>
      </c>
      <c r="O27" s="1155" t="s">
        <v>356</v>
      </c>
      <c r="P27" s="1095"/>
      <c r="Q27" s="1096"/>
      <c r="R27" s="1096"/>
      <c r="S27" s="1083"/>
      <c r="T27" s="1086">
        <v>40</v>
      </c>
      <c r="U27" s="1337">
        <v>39</v>
      </c>
      <c r="V27" s="1086">
        <v>133</v>
      </c>
      <c r="W27" s="1340" t="s">
        <v>479</v>
      </c>
      <c r="X27" s="1085"/>
      <c r="Y27" s="1086"/>
      <c r="Z27" s="1086"/>
      <c r="AA27" s="1083"/>
      <c r="AB27" s="1086"/>
      <c r="AC27" s="1086"/>
      <c r="AD27" s="1086"/>
      <c r="AE27" s="1084"/>
      <c r="AF27" s="224"/>
      <c r="AG27" s="243">
        <f>COUNTIF(D27:AE27,"(1)")</f>
        <v>1</v>
      </c>
      <c r="AH27" s="243">
        <f>COUNTIF(D27:AF27,"(2)")</f>
        <v>1</v>
      </c>
      <c r="AI27" s="243">
        <f>COUNTIF(D27:AG27,"(3)")</f>
        <v>0</v>
      </c>
      <c r="AJ27" s="238">
        <f>SUM(AG27:AI27)</f>
        <v>2</v>
      </c>
      <c r="AK27" s="225" t="s">
        <v>54</v>
      </c>
      <c r="AL27" s="225" t="s">
        <v>54</v>
      </c>
      <c r="AM27" s="225" t="s">
        <v>54</v>
      </c>
      <c r="AN27" s="226" t="s">
        <v>144</v>
      </c>
      <c r="AO27" s="203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</row>
    <row r="28" spans="1:69" s="184" customFormat="1" ht="12.75" x14ac:dyDescent="0.2">
      <c r="A28" s="182"/>
      <c r="B28" s="216">
        <v>2</v>
      </c>
      <c r="C28" s="126" t="s">
        <v>336</v>
      </c>
      <c r="D28" s="1080">
        <v>38</v>
      </c>
      <c r="E28" s="1080">
        <v>11</v>
      </c>
      <c r="F28" s="1080">
        <v>83</v>
      </c>
      <c r="G28" s="1099" t="s">
        <v>354</v>
      </c>
      <c r="H28" s="1080">
        <v>40</v>
      </c>
      <c r="I28" s="1080">
        <v>14</v>
      </c>
      <c r="J28" s="1080">
        <v>96</v>
      </c>
      <c r="K28" s="1099" t="s">
        <v>353</v>
      </c>
      <c r="L28" s="1147">
        <v>40</v>
      </c>
      <c r="M28" s="1147">
        <v>12</v>
      </c>
      <c r="N28" s="1147">
        <v>92</v>
      </c>
      <c r="O28" s="1099" t="s">
        <v>365</v>
      </c>
      <c r="P28" s="1100"/>
      <c r="Q28" s="1098"/>
      <c r="R28" s="1098"/>
      <c r="S28" s="1099"/>
      <c r="T28" s="1080"/>
      <c r="U28" s="1328"/>
      <c r="V28" s="1080"/>
      <c r="W28" s="1080"/>
      <c r="X28" s="1101"/>
      <c r="Y28" s="1080"/>
      <c r="Z28" s="1080"/>
      <c r="AA28" s="1099"/>
      <c r="AB28" s="1080"/>
      <c r="AC28" s="1080"/>
      <c r="AD28" s="1080"/>
      <c r="AE28" s="1102"/>
      <c r="AF28" s="186"/>
      <c r="AG28" s="243">
        <f>COUNTIF(D28:AE28,"(1)")</f>
        <v>0</v>
      </c>
      <c r="AH28" s="243">
        <f>COUNTIF(D28:AF28,"(2)")</f>
        <v>0</v>
      </c>
      <c r="AI28" s="243">
        <f>COUNTIF(D28:AG28,"(3)")</f>
        <v>0</v>
      </c>
      <c r="AJ28" s="238">
        <f>SUM(AG28:AI28)</f>
        <v>0</v>
      </c>
      <c r="AK28" s="221">
        <v>15</v>
      </c>
      <c r="AL28" s="221">
        <v>15</v>
      </c>
      <c r="AM28" s="221">
        <v>15</v>
      </c>
      <c r="AN28" s="227"/>
      <c r="AO28" s="203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</row>
    <row r="29" spans="1:69" s="184" customFormat="1" ht="12.75" x14ac:dyDescent="0.2">
      <c r="A29" s="182"/>
      <c r="B29" s="216"/>
      <c r="C29" s="899" t="s">
        <v>264</v>
      </c>
      <c r="D29" s="1080"/>
      <c r="E29" s="1080"/>
      <c r="F29" s="1080"/>
      <c r="G29" s="1099"/>
      <c r="H29" s="1080"/>
      <c r="I29" s="1080"/>
      <c r="J29" s="1080"/>
      <c r="K29" s="1099"/>
      <c r="L29" s="1147"/>
      <c r="M29" s="1147"/>
      <c r="N29" s="1147"/>
      <c r="O29" s="1099"/>
      <c r="P29" s="1100"/>
      <c r="Q29" s="1098"/>
      <c r="R29" s="1098"/>
      <c r="S29" s="1099"/>
      <c r="T29" s="1080"/>
      <c r="U29" s="1328"/>
      <c r="V29" s="1080"/>
      <c r="W29" s="1080"/>
      <c r="X29" s="1101"/>
      <c r="Y29" s="1080"/>
      <c r="Z29" s="1080"/>
      <c r="AA29" s="1099"/>
      <c r="AB29" s="1080"/>
      <c r="AC29" s="1080"/>
      <c r="AD29" s="1080"/>
      <c r="AE29" s="1102"/>
      <c r="AF29" s="186"/>
      <c r="AG29" s="243">
        <f>COUNTIF(D29:AE29,"(1)")</f>
        <v>0</v>
      </c>
      <c r="AH29" s="243">
        <f>COUNTIF(D29:AF29,"(2)")</f>
        <v>0</v>
      </c>
      <c r="AI29" s="243">
        <f>COUNTIF(D29:AG29,"(3)")</f>
        <v>0</v>
      </c>
      <c r="AJ29" s="238">
        <f>SUM(AG29:AI29)</f>
        <v>0</v>
      </c>
      <c r="AK29" s="221">
        <v>12</v>
      </c>
      <c r="AL29" s="221">
        <v>12</v>
      </c>
      <c r="AM29" s="221">
        <v>12</v>
      </c>
      <c r="AN29" s="227">
        <v>12</v>
      </c>
      <c r="AO29" s="203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</row>
    <row r="30" spans="1:69" s="184" customFormat="1" ht="12.75" x14ac:dyDescent="0.2">
      <c r="A30" s="182"/>
      <c r="B30" s="216"/>
      <c r="C30" s="126"/>
      <c r="D30" s="1080"/>
      <c r="E30" s="1080"/>
      <c r="F30" s="1080"/>
      <c r="G30" s="1099"/>
      <c r="H30" s="1080"/>
      <c r="I30" s="1080"/>
      <c r="J30" s="1080"/>
      <c r="K30" s="1099"/>
      <c r="L30" s="1147"/>
      <c r="M30" s="1147"/>
      <c r="N30" s="1147"/>
      <c r="O30" s="1099"/>
      <c r="P30" s="1100"/>
      <c r="Q30" s="1098"/>
      <c r="R30" s="1098"/>
      <c r="S30" s="1099"/>
      <c r="T30" s="1080"/>
      <c r="U30" s="1328"/>
      <c r="V30" s="1080"/>
      <c r="W30" s="1080"/>
      <c r="X30" s="1101"/>
      <c r="Y30" s="1080"/>
      <c r="Z30" s="1080"/>
      <c r="AA30" s="1099"/>
      <c r="AB30" s="1080"/>
      <c r="AC30" s="1080"/>
      <c r="AD30" s="1080"/>
      <c r="AE30" s="1102"/>
      <c r="AF30" s="186"/>
      <c r="AG30" s="243"/>
      <c r="AH30" s="243"/>
      <c r="AI30" s="243"/>
      <c r="AJ30" s="238"/>
      <c r="AK30" s="221"/>
      <c r="AL30" s="221"/>
      <c r="AM30" s="221"/>
      <c r="AN30" s="227"/>
      <c r="AO30" s="203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</row>
    <row r="31" spans="1:69" s="184" customFormat="1" ht="12.75" x14ac:dyDescent="0.2">
      <c r="A31" s="182"/>
      <c r="B31" s="216">
        <v>3</v>
      </c>
      <c r="C31" s="126" t="s">
        <v>331</v>
      </c>
      <c r="D31" s="1080">
        <v>40</v>
      </c>
      <c r="E31" s="1080">
        <v>15</v>
      </c>
      <c r="F31" s="1080">
        <v>99</v>
      </c>
      <c r="G31" s="1128" t="s">
        <v>356</v>
      </c>
      <c r="H31" s="1080"/>
      <c r="I31" s="1080"/>
      <c r="J31" s="1080"/>
      <c r="K31" s="1099"/>
      <c r="L31" s="1147"/>
      <c r="M31" s="1147"/>
      <c r="N31" s="1147"/>
      <c r="O31" s="1099"/>
      <c r="P31" s="1100"/>
      <c r="Q31" s="1098"/>
      <c r="R31" s="1098"/>
      <c r="S31" s="1099"/>
      <c r="T31" s="1080"/>
      <c r="U31" s="1328"/>
      <c r="V31" s="1080"/>
      <c r="W31" s="1080"/>
      <c r="X31" s="1101"/>
      <c r="Y31" s="1080"/>
      <c r="Z31" s="1080"/>
      <c r="AA31" s="1099"/>
      <c r="AB31" s="1080"/>
      <c r="AC31" s="1080"/>
      <c r="AD31" s="1080"/>
      <c r="AE31" s="1102"/>
      <c r="AF31" s="186"/>
      <c r="AG31" s="243">
        <f>COUNTIF(D31:AE31,"(1)")</f>
        <v>1</v>
      </c>
      <c r="AH31" s="243">
        <f>COUNTIF(D31:AF31,"(2)")</f>
        <v>0</v>
      </c>
      <c r="AI31" s="243">
        <f>COUNTIF(D31:AG31,"(3)")</f>
        <v>0</v>
      </c>
      <c r="AJ31" s="238">
        <f>SUM(AG31:AI31)</f>
        <v>1</v>
      </c>
      <c r="AK31" s="221">
        <v>15</v>
      </c>
      <c r="AL31" s="221">
        <v>15</v>
      </c>
      <c r="AM31" s="221">
        <v>15</v>
      </c>
      <c r="AN31" s="227">
        <v>15</v>
      </c>
      <c r="AO31" s="203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</row>
    <row r="32" spans="1:69" s="184" customFormat="1" ht="12.75" x14ac:dyDescent="0.2">
      <c r="A32" s="182"/>
      <c r="B32" s="217"/>
      <c r="C32" s="218" t="s">
        <v>23</v>
      </c>
      <c r="D32" s="1091"/>
      <c r="E32" s="1091"/>
      <c r="F32" s="1091"/>
      <c r="G32" s="1088"/>
      <c r="H32" s="1091"/>
      <c r="I32" s="1091"/>
      <c r="J32" s="1091"/>
      <c r="K32" s="1088"/>
      <c r="L32" s="1091"/>
      <c r="M32" s="1091"/>
      <c r="N32" s="1091"/>
      <c r="O32" s="1088"/>
      <c r="P32" s="1097"/>
      <c r="Q32" s="1089"/>
      <c r="R32" s="1089"/>
      <c r="S32" s="1088"/>
      <c r="T32" s="1091"/>
      <c r="U32" s="1330"/>
      <c r="V32" s="1091"/>
      <c r="W32" s="1089"/>
      <c r="X32" s="1090"/>
      <c r="Y32" s="1091"/>
      <c r="Z32" s="1091"/>
      <c r="AA32" s="1092"/>
      <c r="AB32" s="1091"/>
      <c r="AC32" s="1091"/>
      <c r="AD32" s="1091"/>
      <c r="AE32" s="1092"/>
      <c r="AF32" s="182"/>
      <c r="AG32" s="243">
        <f>COUNTIF(D32:AE32,"(1)")</f>
        <v>0</v>
      </c>
      <c r="AH32" s="243">
        <f>COUNTIF(D32:AF32,"(2)")</f>
        <v>0</v>
      </c>
      <c r="AI32" s="243">
        <f>COUNTIF(D32:AG32,"(3)")</f>
        <v>0</v>
      </c>
      <c r="AJ32" s="238">
        <f>SUM(AG32:AI32)</f>
        <v>0</v>
      </c>
      <c r="AK32" s="221" t="s">
        <v>54</v>
      </c>
      <c r="AL32" s="221" t="s">
        <v>54</v>
      </c>
      <c r="AM32" s="221" t="s">
        <v>54</v>
      </c>
      <c r="AN32" s="221" t="s">
        <v>54</v>
      </c>
      <c r="AO32" s="203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</row>
    <row r="33" spans="1:69" s="184" customFormat="1" ht="12.75" x14ac:dyDescent="0.2">
      <c r="A33" s="182"/>
      <c r="B33" s="183"/>
      <c r="C33" s="182"/>
      <c r="D33" s="1080"/>
      <c r="E33" s="1080"/>
      <c r="F33" s="1080"/>
      <c r="G33" s="1071"/>
      <c r="H33" s="1080"/>
      <c r="I33" s="1080"/>
      <c r="J33" s="1080"/>
      <c r="K33" s="1071"/>
      <c r="L33" s="1147"/>
      <c r="M33" s="1147"/>
      <c r="N33" s="1147"/>
      <c r="O33" s="1151"/>
      <c r="P33" s="1071"/>
      <c r="Q33" s="1071"/>
      <c r="R33" s="1071"/>
      <c r="S33" s="1071"/>
      <c r="T33" s="1080"/>
      <c r="U33" s="1328"/>
      <c r="V33" s="1080"/>
      <c r="W33" s="1071"/>
      <c r="X33" s="1080"/>
      <c r="Y33" s="1080"/>
      <c r="Z33" s="1080"/>
      <c r="AA33" s="1071"/>
      <c r="AB33" s="1080"/>
      <c r="AC33" s="1080"/>
      <c r="AD33" s="1080"/>
      <c r="AE33" s="1071"/>
      <c r="AF33" s="182"/>
      <c r="AG33" s="204"/>
      <c r="AH33" s="204"/>
      <c r="AI33" s="204"/>
      <c r="AJ33" s="360"/>
      <c r="AK33" s="203"/>
      <c r="AL33" s="204"/>
      <c r="AM33" s="204"/>
      <c r="AN33" s="204"/>
      <c r="AO33" s="204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</row>
    <row r="34" spans="1:69" s="184" customFormat="1" ht="12.75" x14ac:dyDescent="0.2">
      <c r="A34" s="182"/>
      <c r="B34" s="208"/>
      <c r="C34" s="207" t="s">
        <v>38</v>
      </c>
      <c r="D34" s="1091"/>
      <c r="E34" s="1091"/>
      <c r="F34" s="1091"/>
      <c r="G34" s="1091"/>
      <c r="H34" s="1091"/>
      <c r="I34" s="1091"/>
      <c r="J34" s="1091"/>
      <c r="K34" s="1091"/>
      <c r="L34" s="1091"/>
      <c r="M34" s="1091"/>
      <c r="N34" s="1091"/>
      <c r="O34" s="1091"/>
      <c r="P34" s="1091"/>
      <c r="Q34" s="1091"/>
      <c r="R34" s="1091"/>
      <c r="S34" s="1091"/>
      <c r="T34" s="1091"/>
      <c r="U34" s="1330"/>
      <c r="V34" s="1091"/>
      <c r="W34" s="1091"/>
      <c r="X34" s="1091"/>
      <c r="Y34" s="1091"/>
      <c r="Z34" s="1091"/>
      <c r="AA34" s="1091"/>
      <c r="AB34" s="1091"/>
      <c r="AC34" s="1091"/>
      <c r="AD34" s="1091"/>
      <c r="AE34" s="1091"/>
      <c r="AF34" s="182"/>
      <c r="AG34" s="204"/>
      <c r="AH34" s="204"/>
      <c r="AI34" s="204"/>
      <c r="AJ34" s="360"/>
      <c r="AK34" s="203">
        <v>32</v>
      </c>
      <c r="AL34" s="203">
        <v>35</v>
      </c>
      <c r="AM34" s="203">
        <v>38</v>
      </c>
      <c r="AN34" s="203">
        <v>40</v>
      </c>
      <c r="AO34" s="203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</row>
    <row r="35" spans="1:69" s="184" customFormat="1" ht="12.75" x14ac:dyDescent="0.2">
      <c r="A35" s="182"/>
      <c r="B35" s="897"/>
      <c r="C35" s="617" t="s">
        <v>253</v>
      </c>
      <c r="D35" s="1085"/>
      <c r="E35" s="1086"/>
      <c r="F35" s="1086"/>
      <c r="G35" s="1083"/>
      <c r="H35" s="1086"/>
      <c r="I35" s="1086"/>
      <c r="J35" s="1086"/>
      <c r="K35" s="1096"/>
      <c r="L35" s="1149"/>
      <c r="M35" s="1150"/>
      <c r="N35" s="1150"/>
      <c r="O35" s="1083"/>
      <c r="P35" s="1096"/>
      <c r="Q35" s="1096"/>
      <c r="R35" s="1096"/>
      <c r="S35" s="1096"/>
      <c r="T35" s="1085"/>
      <c r="U35" s="1329"/>
      <c r="V35" s="1086"/>
      <c r="W35" s="1084"/>
      <c r="X35" s="1086"/>
      <c r="Y35" s="1086"/>
      <c r="Z35" s="1086"/>
      <c r="AA35" s="1086"/>
      <c r="AB35" s="1085"/>
      <c r="AC35" s="1086"/>
      <c r="AD35" s="1086"/>
      <c r="AE35" s="1084"/>
      <c r="AF35" s="182"/>
      <c r="AG35" s="243">
        <f>COUNTIF(D35:AE35,"(1)")</f>
        <v>0</v>
      </c>
      <c r="AH35" s="243">
        <f>COUNTIF(D35:AF35,"(2)")</f>
        <v>0</v>
      </c>
      <c r="AI35" s="243">
        <f>COUNTIF(D35:AG35,"(3)")</f>
        <v>0</v>
      </c>
      <c r="AJ35" s="238">
        <f>SUM(AG35:AI35)</f>
        <v>0</v>
      </c>
      <c r="AK35" s="225">
        <v>12</v>
      </c>
      <c r="AL35" s="220">
        <v>12</v>
      </c>
      <c r="AM35" s="220"/>
      <c r="AN35" s="233"/>
      <c r="AO35" s="203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</row>
    <row r="36" spans="1:69" s="184" customFormat="1" ht="12.75" x14ac:dyDescent="0.2">
      <c r="A36" s="182"/>
      <c r="B36" s="216">
        <v>1</v>
      </c>
      <c r="C36" s="894" t="s">
        <v>319</v>
      </c>
      <c r="D36" s="1101"/>
      <c r="E36" s="1080"/>
      <c r="F36" s="1080"/>
      <c r="G36" s="1099"/>
      <c r="H36" s="1080"/>
      <c r="I36" s="1080"/>
      <c r="J36" s="1080"/>
      <c r="K36" s="1098"/>
      <c r="L36" s="1148"/>
      <c r="M36" s="1147"/>
      <c r="N36" s="1147"/>
      <c r="O36" s="1099"/>
      <c r="P36" s="1098">
        <v>28</v>
      </c>
      <c r="Q36" s="1098">
        <v>5</v>
      </c>
      <c r="R36" s="1098">
        <v>35</v>
      </c>
      <c r="S36" s="1098"/>
      <c r="T36" s="1101"/>
      <c r="U36" s="1328"/>
      <c r="V36" s="1080"/>
      <c r="W36" s="1102"/>
      <c r="X36" s="1080"/>
      <c r="Y36" s="1080"/>
      <c r="Z36" s="1080"/>
      <c r="AA36" s="1080"/>
      <c r="AB36" s="1101"/>
      <c r="AC36" s="1080"/>
      <c r="AD36" s="1080"/>
      <c r="AE36" s="1102"/>
      <c r="AF36" s="182"/>
      <c r="AG36" s="243">
        <f>COUNTIF(D36:AE36,"(1)")</f>
        <v>0</v>
      </c>
      <c r="AH36" s="243">
        <f>COUNTIF(D36:AF36,"(2)")</f>
        <v>0</v>
      </c>
      <c r="AI36" s="243">
        <f>COUNTIF(D36:AG36,"(3)")</f>
        <v>0</v>
      </c>
      <c r="AJ36" s="238">
        <f>SUM(AG36:AI36)</f>
        <v>0</v>
      </c>
      <c r="AK36" s="221">
        <v>15</v>
      </c>
      <c r="AL36" s="221">
        <v>15</v>
      </c>
      <c r="AM36" s="221"/>
      <c r="AN36" s="227"/>
      <c r="AO36" s="203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</row>
    <row r="37" spans="1:69" s="184" customFormat="1" ht="12.75" x14ac:dyDescent="0.2">
      <c r="A37" s="182"/>
      <c r="B37" s="216"/>
      <c r="C37" s="895" t="s">
        <v>159</v>
      </c>
      <c r="D37" s="1101"/>
      <c r="E37" s="1080"/>
      <c r="F37" s="1080"/>
      <c r="G37" s="1099"/>
      <c r="H37" s="1080"/>
      <c r="I37" s="1080"/>
      <c r="J37" s="1080"/>
      <c r="K37" s="1098"/>
      <c r="L37" s="1148"/>
      <c r="M37" s="1147"/>
      <c r="N37" s="1147"/>
      <c r="O37" s="1099"/>
      <c r="P37" s="1098"/>
      <c r="Q37" s="1098"/>
      <c r="R37" s="1098"/>
      <c r="S37" s="1098"/>
      <c r="T37" s="1101"/>
      <c r="U37" s="1328"/>
      <c r="V37" s="1080"/>
      <c r="W37" s="1102"/>
      <c r="X37" s="1080"/>
      <c r="Y37" s="1080"/>
      <c r="Z37" s="1080"/>
      <c r="AA37" s="1080"/>
      <c r="AB37" s="1101"/>
      <c r="AC37" s="1080"/>
      <c r="AD37" s="1080"/>
      <c r="AE37" s="1102"/>
      <c r="AF37" s="182"/>
      <c r="AG37" s="198">
        <f>COUNTIF(D37:AE37,"(1)")</f>
        <v>0</v>
      </c>
      <c r="AH37" s="198">
        <f>COUNTIF(D37:AF37,"(2)")</f>
        <v>0</v>
      </c>
      <c r="AI37" s="198">
        <f>COUNTIF(D37:AG37,"(3)")</f>
        <v>0</v>
      </c>
      <c r="AJ37" s="237">
        <f>SUM(AG37:AI37)</f>
        <v>0</v>
      </c>
      <c r="AK37" s="221" t="s">
        <v>167</v>
      </c>
      <c r="AL37" s="221"/>
      <c r="AM37" s="221"/>
      <c r="AN37" s="199"/>
      <c r="AO37" s="203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</row>
    <row r="38" spans="1:69" s="184" customFormat="1" ht="12.75" x14ac:dyDescent="0.2">
      <c r="A38" s="182"/>
      <c r="B38" s="216">
        <v>2</v>
      </c>
      <c r="C38" s="895" t="s">
        <v>311</v>
      </c>
      <c r="D38" s="1101">
        <v>27</v>
      </c>
      <c r="E38" s="1080">
        <v>4</v>
      </c>
      <c r="F38" s="1080">
        <v>48</v>
      </c>
      <c r="G38" s="1126" t="s">
        <v>358</v>
      </c>
      <c r="H38" s="1080"/>
      <c r="I38" s="1080"/>
      <c r="J38" s="1080"/>
      <c r="K38" s="1098"/>
      <c r="L38" s="1148"/>
      <c r="M38" s="1147"/>
      <c r="N38" s="1147"/>
      <c r="O38" s="1099"/>
      <c r="P38" s="1098"/>
      <c r="Q38" s="1098"/>
      <c r="R38" s="1098"/>
      <c r="S38" s="1098"/>
      <c r="T38" s="1101"/>
      <c r="U38" s="1328"/>
      <c r="V38" s="1080"/>
      <c r="W38" s="1102"/>
      <c r="X38" s="1080"/>
      <c r="Y38" s="1080"/>
      <c r="Z38" s="1080"/>
      <c r="AA38" s="1080"/>
      <c r="AB38" s="1101"/>
      <c r="AC38" s="1080"/>
      <c r="AD38" s="1080"/>
      <c r="AE38" s="1102"/>
      <c r="AF38" s="182"/>
      <c r="AG38" s="198">
        <f>COUNTIF(D38:AE38,"(1)")</f>
        <v>0</v>
      </c>
      <c r="AH38" s="198">
        <f>COUNTIF(D38:AF38,"(2)")</f>
        <v>1</v>
      </c>
      <c r="AI38" s="198">
        <f>COUNTIF(D38:AG38,"(3)")</f>
        <v>0</v>
      </c>
      <c r="AJ38" s="237">
        <f>SUM(AG38:AI38)</f>
        <v>1</v>
      </c>
      <c r="AK38" s="221"/>
      <c r="AL38" s="221"/>
      <c r="AM38" s="221"/>
      <c r="AN38" s="199"/>
      <c r="AO38" s="203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</row>
    <row r="39" spans="1:69" s="184" customFormat="1" ht="12.75" x14ac:dyDescent="0.2">
      <c r="A39" s="182"/>
      <c r="B39" s="217">
        <v>3</v>
      </c>
      <c r="C39" s="896" t="s">
        <v>302</v>
      </c>
      <c r="D39" s="1090">
        <v>37</v>
      </c>
      <c r="E39" s="1091">
        <v>5</v>
      </c>
      <c r="F39" s="1091">
        <v>61</v>
      </c>
      <c r="G39" s="1127" t="s">
        <v>356</v>
      </c>
      <c r="H39" s="1091">
        <v>33</v>
      </c>
      <c r="I39" s="1091">
        <v>4</v>
      </c>
      <c r="J39" s="1091">
        <v>60</v>
      </c>
      <c r="K39" s="1154" t="s">
        <v>358</v>
      </c>
      <c r="L39" s="1090">
        <v>37</v>
      </c>
      <c r="M39" s="1091">
        <v>5</v>
      </c>
      <c r="N39" s="1091">
        <v>67</v>
      </c>
      <c r="O39" s="1088" t="s">
        <v>380</v>
      </c>
      <c r="P39" s="1091">
        <v>37</v>
      </c>
      <c r="Q39" s="1091">
        <v>4</v>
      </c>
      <c r="R39" s="1091">
        <v>44</v>
      </c>
      <c r="S39" s="1091"/>
      <c r="T39" s="1090"/>
      <c r="U39" s="1330"/>
      <c r="V39" s="1091"/>
      <c r="W39" s="1092"/>
      <c r="X39" s="1091"/>
      <c r="Y39" s="1091"/>
      <c r="Z39" s="1091"/>
      <c r="AA39" s="1091"/>
      <c r="AB39" s="1090"/>
      <c r="AC39" s="1091"/>
      <c r="AD39" s="1091"/>
      <c r="AE39" s="1092"/>
      <c r="AF39" s="182"/>
      <c r="AG39" s="198">
        <f>COUNTIF(D39:AE39,"(1)")</f>
        <v>1</v>
      </c>
      <c r="AH39" s="198">
        <f>COUNTIF(D39:AF39,"(2)")</f>
        <v>1</v>
      </c>
      <c r="AI39" s="198">
        <f>COUNTIF(D39:AG39,"(3)")</f>
        <v>0</v>
      </c>
      <c r="AJ39" s="237">
        <f>SUM(AG39:AI39)</f>
        <v>2</v>
      </c>
      <c r="AK39" s="237">
        <v>14</v>
      </c>
      <c r="AL39" s="237">
        <v>14</v>
      </c>
      <c r="AM39" s="237">
        <v>15</v>
      </c>
      <c r="AN39" s="199"/>
      <c r="AO39" s="203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</row>
    <row r="40" spans="1:69" s="184" customFormat="1" ht="12.75" x14ac:dyDescent="0.2">
      <c r="B40" s="228"/>
      <c r="C40" s="228"/>
      <c r="D40" s="1070"/>
      <c r="E40" s="1070"/>
      <c r="F40" s="1070"/>
      <c r="G40" s="1070"/>
      <c r="H40" s="1070"/>
      <c r="I40" s="1070"/>
      <c r="J40" s="1070"/>
      <c r="K40" s="1070"/>
      <c r="L40" s="1070"/>
      <c r="M40" s="1070"/>
      <c r="N40" s="1070"/>
      <c r="O40" s="1070"/>
      <c r="P40" s="1070"/>
      <c r="Q40" s="1070"/>
      <c r="R40" s="1070"/>
      <c r="S40" s="1070"/>
      <c r="T40" s="1070"/>
      <c r="U40" s="1327"/>
      <c r="V40" s="1070"/>
      <c r="W40" s="1070"/>
      <c r="X40" s="1070"/>
      <c r="Y40" s="1070"/>
      <c r="Z40" s="1070"/>
      <c r="AA40" s="1070"/>
      <c r="AB40" s="1070"/>
      <c r="AC40" s="1070"/>
      <c r="AD40" s="1070"/>
      <c r="AE40" s="1070"/>
      <c r="AG40" s="204"/>
      <c r="AH40" s="204"/>
      <c r="AI40" s="204"/>
      <c r="AJ40" s="360"/>
      <c r="AK40" s="1066"/>
      <c r="AL40" s="1066"/>
      <c r="AM40" s="1066"/>
      <c r="AN40" s="1066"/>
    </row>
    <row r="41" spans="1:69" s="184" customFormat="1" ht="12.75" x14ac:dyDescent="0.2">
      <c r="A41" s="182"/>
      <c r="B41" s="202"/>
      <c r="C41" s="186"/>
      <c r="D41" s="1080"/>
      <c r="E41" s="1080"/>
      <c r="F41" s="1080"/>
      <c r="G41" s="1080"/>
      <c r="H41" s="1080"/>
      <c r="I41" s="1080"/>
      <c r="J41" s="1080"/>
      <c r="K41" s="1080"/>
      <c r="L41" s="1147"/>
      <c r="M41" s="1147"/>
      <c r="N41" s="1147"/>
      <c r="O41" s="1147"/>
      <c r="P41" s="1080"/>
      <c r="Q41" s="1080"/>
      <c r="R41" s="1080"/>
      <c r="S41" s="1080"/>
      <c r="T41" s="1080"/>
      <c r="U41" s="1328"/>
      <c r="V41" s="1080"/>
      <c r="W41" s="1080"/>
      <c r="X41" s="1080"/>
      <c r="Y41" s="1080"/>
      <c r="Z41" s="1080"/>
      <c r="AA41" s="1080"/>
      <c r="AB41" s="1080"/>
      <c r="AC41" s="1080"/>
      <c r="AD41" s="1080"/>
      <c r="AE41" s="1080"/>
      <c r="AF41" s="182"/>
      <c r="AG41" s="204"/>
      <c r="AH41" s="204"/>
      <c r="AI41" s="204"/>
      <c r="AJ41" s="360"/>
      <c r="AK41" s="204"/>
      <c r="AL41" s="204"/>
      <c r="AM41" s="204"/>
      <c r="AN41" s="204"/>
      <c r="AO41" s="203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</row>
    <row r="42" spans="1:69" s="184" customFormat="1" ht="12.75" x14ac:dyDescent="0.2">
      <c r="B42" s="229"/>
      <c r="C42" s="207" t="s">
        <v>55</v>
      </c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330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230"/>
      <c r="AG42" s="204"/>
      <c r="AH42" s="204"/>
      <c r="AI42" s="204"/>
      <c r="AJ42" s="360"/>
      <c r="AK42" s="203">
        <v>32</v>
      </c>
      <c r="AL42" s="203">
        <v>35</v>
      </c>
      <c r="AM42" s="203">
        <v>38</v>
      </c>
      <c r="AN42" s="203">
        <v>40</v>
      </c>
      <c r="AO42" s="203"/>
      <c r="AP42" s="203"/>
      <c r="AQ42" s="231"/>
      <c r="AR42" s="203"/>
      <c r="AS42" s="231"/>
      <c r="AT42" s="203"/>
      <c r="AU42" s="230"/>
      <c r="AV42" s="203"/>
      <c r="AW42" s="231"/>
      <c r="AX42" s="203"/>
      <c r="AY42" s="203"/>
      <c r="AZ42" s="203"/>
      <c r="BA42" s="203"/>
      <c r="BB42" s="203"/>
      <c r="BC42" s="203"/>
      <c r="BD42" s="203"/>
      <c r="BF42" s="203"/>
      <c r="BG42" s="232"/>
      <c r="BH42" s="204"/>
      <c r="BI42" s="204"/>
      <c r="BJ42" s="204"/>
      <c r="BK42" s="205"/>
      <c r="BL42" s="204"/>
      <c r="BM42" s="204"/>
      <c r="BN42" s="204"/>
      <c r="BO42" s="204"/>
    </row>
    <row r="43" spans="1:69" s="184" customFormat="1" ht="12.75" x14ac:dyDescent="0.2">
      <c r="A43" s="182"/>
      <c r="B43" s="897"/>
      <c r="C43" s="898"/>
      <c r="D43" s="1086"/>
      <c r="E43" s="1086"/>
      <c r="F43" s="1086"/>
      <c r="G43" s="1083"/>
      <c r="H43" s="1086"/>
      <c r="I43" s="1086"/>
      <c r="J43" s="1086"/>
      <c r="K43" s="1083"/>
      <c r="L43" s="1150"/>
      <c r="M43" s="1150"/>
      <c r="N43" s="1150"/>
      <c r="O43" s="1083"/>
      <c r="P43" s="1095"/>
      <c r="Q43" s="1096"/>
      <c r="R43" s="1096"/>
      <c r="S43" s="1083"/>
      <c r="T43" s="1086"/>
      <c r="U43" s="1329"/>
      <c r="V43" s="1086"/>
      <c r="W43" s="1083"/>
      <c r="X43" s="1086"/>
      <c r="Y43" s="1086"/>
      <c r="Z43" s="1086"/>
      <c r="AA43" s="1083"/>
      <c r="AB43" s="1086"/>
      <c r="AC43" s="1086"/>
      <c r="AD43" s="1086"/>
      <c r="AE43" s="1084"/>
      <c r="AF43" s="182"/>
      <c r="AG43" s="243">
        <f>COUNTIF(D43:AE43,"(1)")</f>
        <v>0</v>
      </c>
      <c r="AH43" s="243">
        <f>COUNTIF(D43:AF43,"(2)")</f>
        <v>0</v>
      </c>
      <c r="AI43" s="243">
        <f>COUNTIF(D43:AG43,"(3)")</f>
        <v>0</v>
      </c>
      <c r="AJ43" s="238">
        <f>SUM(AG43:AI43)</f>
        <v>0</v>
      </c>
      <c r="AK43" s="225"/>
      <c r="AL43" s="225"/>
      <c r="AM43" s="233"/>
      <c r="AN43" s="213"/>
      <c r="AO43" s="203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</row>
    <row r="44" spans="1:69" s="184" customFormat="1" ht="12.75" x14ac:dyDescent="0.2">
      <c r="A44" s="182"/>
      <c r="B44" s="217"/>
      <c r="C44" s="218"/>
      <c r="D44" s="1090"/>
      <c r="E44" s="1091"/>
      <c r="F44" s="1091"/>
      <c r="G44" s="1088"/>
      <c r="H44" s="1090"/>
      <c r="I44" s="1091"/>
      <c r="J44" s="1091"/>
      <c r="K44" s="1088"/>
      <c r="L44" s="1090"/>
      <c r="M44" s="1091"/>
      <c r="N44" s="1091"/>
      <c r="O44" s="1088"/>
      <c r="P44" s="1097"/>
      <c r="Q44" s="1089"/>
      <c r="R44" s="1089"/>
      <c r="S44" s="1088"/>
      <c r="T44" s="1090"/>
      <c r="U44" s="1330"/>
      <c r="V44" s="1091"/>
      <c r="W44" s="1088"/>
      <c r="X44" s="1090"/>
      <c r="Y44" s="1091"/>
      <c r="Z44" s="1091"/>
      <c r="AA44" s="1088"/>
      <c r="AB44" s="1090"/>
      <c r="AC44" s="1091"/>
      <c r="AD44" s="1091"/>
      <c r="AE44" s="1092"/>
      <c r="AF44" s="182"/>
      <c r="AG44" s="243">
        <f>COUNTIF(D44:AE44,"(1)")</f>
        <v>0</v>
      </c>
      <c r="AH44" s="243">
        <f>COUNTIF(D44:AF44,"(2)")</f>
        <v>0</v>
      </c>
      <c r="AI44" s="243">
        <f>COUNTIF(D44:AG44,"(3)")</f>
        <v>0</v>
      </c>
      <c r="AJ44" s="238">
        <f>SUM(AG44:AI44)</f>
        <v>0</v>
      </c>
      <c r="AK44" s="368"/>
      <c r="AL44" s="368"/>
      <c r="AM44" s="242"/>
      <c r="AN44" s="243"/>
      <c r="AO44" s="203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</row>
    <row r="45" spans="1:69" s="184" customFormat="1" ht="12.75" x14ac:dyDescent="0.2">
      <c r="A45" s="182"/>
      <c r="B45" s="214"/>
      <c r="C45" s="215"/>
      <c r="D45" s="1086"/>
      <c r="E45" s="1086"/>
      <c r="F45" s="1086"/>
      <c r="G45" s="1086"/>
      <c r="H45" s="1086"/>
      <c r="I45" s="1086"/>
      <c r="J45" s="1086"/>
      <c r="K45" s="1086"/>
      <c r="L45" s="1150"/>
      <c r="M45" s="1150"/>
      <c r="N45" s="1150"/>
      <c r="O45" s="1150"/>
      <c r="P45" s="1086"/>
      <c r="Q45" s="1086"/>
      <c r="R45" s="1086"/>
      <c r="S45" s="1086"/>
      <c r="T45" s="1080"/>
      <c r="U45" s="1328"/>
      <c r="V45" s="1080"/>
      <c r="W45" s="1071"/>
      <c r="X45" s="1086"/>
      <c r="Y45" s="1086"/>
      <c r="Z45" s="1086"/>
      <c r="AA45" s="1086"/>
      <c r="AB45" s="1086"/>
      <c r="AC45" s="1086"/>
      <c r="AD45" s="1086"/>
      <c r="AE45" s="1086"/>
      <c r="AF45" s="182"/>
      <c r="AG45" s="523"/>
      <c r="AH45" s="523"/>
      <c r="AI45" s="523"/>
      <c r="AJ45" s="524"/>
      <c r="AK45" s="204"/>
      <c r="AL45" s="204"/>
      <c r="AM45" s="204"/>
      <c r="AN45" s="204"/>
      <c r="AO45" s="203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</row>
    <row r="46" spans="1:69" s="184" customFormat="1" ht="12.75" x14ac:dyDescent="0.2">
      <c r="B46" s="229"/>
      <c r="C46" s="207" t="s">
        <v>25</v>
      </c>
      <c r="D46" s="1091"/>
      <c r="E46" s="1091"/>
      <c r="F46" s="1091"/>
      <c r="G46" s="1091"/>
      <c r="H46" s="1091"/>
      <c r="I46" s="1091"/>
      <c r="J46" s="1091"/>
      <c r="K46" s="1091"/>
      <c r="L46" s="1091"/>
      <c r="M46" s="1091"/>
      <c r="N46" s="1091"/>
      <c r="O46" s="1091"/>
      <c r="P46" s="1091"/>
      <c r="Q46" s="1091"/>
      <c r="R46" s="1091"/>
      <c r="S46" s="1091"/>
      <c r="T46" s="1091"/>
      <c r="U46" s="1330"/>
      <c r="V46" s="1091"/>
      <c r="W46" s="1091"/>
      <c r="X46" s="1091"/>
      <c r="Y46" s="1091"/>
      <c r="Z46" s="1091"/>
      <c r="AA46" s="1091"/>
      <c r="AB46" s="1091"/>
      <c r="AC46" s="1091"/>
      <c r="AD46" s="1091"/>
      <c r="AE46" s="1091"/>
      <c r="AF46" s="230"/>
      <c r="AG46" s="209"/>
      <c r="AH46" s="209"/>
      <c r="AI46" s="209"/>
      <c r="AJ46" s="210"/>
      <c r="AK46" s="203">
        <v>32</v>
      </c>
      <c r="AL46" s="203">
        <v>35</v>
      </c>
      <c r="AM46" s="203">
        <v>38</v>
      </c>
      <c r="AN46" s="203">
        <v>40</v>
      </c>
      <c r="AO46" s="203"/>
      <c r="AP46" s="203"/>
      <c r="AQ46" s="231"/>
      <c r="AR46" s="203"/>
      <c r="AS46" s="231"/>
      <c r="AT46" s="203"/>
      <c r="AU46" s="230"/>
      <c r="AV46" s="203"/>
      <c r="AW46" s="231"/>
      <c r="AX46" s="203"/>
      <c r="AY46" s="203"/>
      <c r="AZ46" s="203"/>
      <c r="BA46" s="203"/>
      <c r="BB46" s="203"/>
      <c r="BC46" s="203"/>
      <c r="BD46" s="203"/>
      <c r="BF46" s="203"/>
      <c r="BG46" s="232"/>
      <c r="BH46" s="204"/>
      <c r="BI46" s="204"/>
      <c r="BJ46" s="204"/>
      <c r="BK46" s="205"/>
      <c r="BL46" s="204"/>
      <c r="BM46" s="204"/>
      <c r="BN46" s="204"/>
      <c r="BO46" s="204"/>
    </row>
    <row r="47" spans="1:69" s="184" customFormat="1" ht="12.75" x14ac:dyDescent="0.2">
      <c r="B47" s="241"/>
      <c r="C47" s="901" t="s">
        <v>243</v>
      </c>
      <c r="D47" s="1085"/>
      <c r="E47" s="1086"/>
      <c r="F47" s="1086"/>
      <c r="G47" s="1083"/>
      <c r="H47" s="1086"/>
      <c r="I47" s="1086"/>
      <c r="J47" s="1086"/>
      <c r="K47" s="1096"/>
      <c r="L47" s="1149"/>
      <c r="M47" s="1150"/>
      <c r="N47" s="1150"/>
      <c r="O47" s="1083"/>
      <c r="P47" s="1086"/>
      <c r="Q47" s="1086"/>
      <c r="R47" s="1086"/>
      <c r="S47" s="1096"/>
      <c r="T47" s="1085"/>
      <c r="U47" s="1329"/>
      <c r="V47" s="1086"/>
      <c r="W47" s="1084"/>
      <c r="X47" s="1086"/>
      <c r="Y47" s="1086"/>
      <c r="Z47" s="1086"/>
      <c r="AA47" s="1086"/>
      <c r="AB47" s="1085"/>
      <c r="AC47" s="1086"/>
      <c r="AD47" s="1086"/>
      <c r="AE47" s="1084"/>
      <c r="AF47" s="230"/>
      <c r="AG47" s="243">
        <f>COUNTIF(D47:AE47,"(1)")</f>
        <v>0</v>
      </c>
      <c r="AH47" s="243">
        <f>COUNTIF(D47:AF47,"(2)")</f>
        <v>0</v>
      </c>
      <c r="AI47" s="243">
        <f>COUNTIF(D47:AG47,"(3)")</f>
        <v>0</v>
      </c>
      <c r="AJ47" s="238">
        <f>SUM(AG47:AI47)</f>
        <v>0</v>
      </c>
      <c r="AK47" s="243"/>
      <c r="AL47" s="243"/>
      <c r="AM47" s="243"/>
      <c r="AN47" s="243"/>
      <c r="AO47" s="203"/>
      <c r="AP47" s="203"/>
      <c r="AQ47" s="231"/>
      <c r="AR47" s="203"/>
      <c r="AS47" s="231"/>
      <c r="AT47" s="203"/>
      <c r="AU47" s="230"/>
      <c r="AV47" s="203"/>
      <c r="AW47" s="231"/>
      <c r="AX47" s="203"/>
      <c r="AY47" s="203"/>
      <c r="AZ47" s="203"/>
      <c r="BA47" s="203"/>
      <c r="BB47" s="203"/>
      <c r="BC47" s="203"/>
      <c r="BD47" s="203"/>
      <c r="BF47" s="203"/>
      <c r="BG47" s="232"/>
      <c r="BH47" s="204"/>
      <c r="BI47" s="204"/>
      <c r="BJ47" s="204"/>
      <c r="BK47" s="205"/>
      <c r="BL47" s="204"/>
      <c r="BM47" s="204"/>
      <c r="BN47" s="204"/>
      <c r="BO47" s="204"/>
    </row>
    <row r="48" spans="1:69" s="184" customFormat="1" ht="12.75" x14ac:dyDescent="0.2">
      <c r="A48" s="182"/>
      <c r="B48" s="217">
        <v>1</v>
      </c>
      <c r="C48" s="218" t="s">
        <v>134</v>
      </c>
      <c r="D48" s="1091"/>
      <c r="E48" s="1091"/>
      <c r="F48" s="1091"/>
      <c r="G48" s="1088"/>
      <c r="H48" s="1091"/>
      <c r="I48" s="1091"/>
      <c r="J48" s="1091"/>
      <c r="K48" s="1089"/>
      <c r="L48" s="1090"/>
      <c r="M48" s="1091"/>
      <c r="N48" s="1091"/>
      <c r="O48" s="1088"/>
      <c r="P48" s="1089">
        <v>38</v>
      </c>
      <c r="Q48" s="1089">
        <v>11</v>
      </c>
      <c r="R48" s="1089">
        <v>55</v>
      </c>
      <c r="S48" s="1088"/>
      <c r="T48" s="1091"/>
      <c r="U48" s="1330"/>
      <c r="V48" s="1091"/>
      <c r="W48" s="1091"/>
      <c r="X48" s="1090"/>
      <c r="Y48" s="1091"/>
      <c r="Z48" s="1091"/>
      <c r="AA48" s="1088"/>
      <c r="AB48" s="1091"/>
      <c r="AC48" s="1091"/>
      <c r="AD48" s="1091"/>
      <c r="AE48" s="1092"/>
      <c r="AF48" s="182"/>
      <c r="AG48" s="243">
        <f>COUNTIF(D48:AE48,"(1)")</f>
        <v>0</v>
      </c>
      <c r="AH48" s="243">
        <f>COUNTIF(D48:AF48,"(2)")</f>
        <v>0</v>
      </c>
      <c r="AI48" s="243">
        <f>COUNTIF(D48:AG48,"(3)")</f>
        <v>0</v>
      </c>
      <c r="AJ48" s="361">
        <f>SUM(AG48:AI48)</f>
        <v>0</v>
      </c>
      <c r="AK48" s="226" t="s">
        <v>144</v>
      </c>
      <c r="AL48" s="226" t="s">
        <v>144</v>
      </c>
      <c r="AM48" s="226" t="s">
        <v>144</v>
      </c>
      <c r="AN48" s="233" t="s">
        <v>167</v>
      </c>
      <c r="AO48" s="203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</row>
    <row r="49" spans="1:69" s="184" customFormat="1" ht="12.75" x14ac:dyDescent="0.2">
      <c r="A49" s="182"/>
      <c r="B49" s="183"/>
      <c r="C49" s="182"/>
      <c r="D49" s="1071"/>
      <c r="E49" s="1071"/>
      <c r="F49" s="1071"/>
      <c r="G49" s="1071"/>
      <c r="H49" s="1071"/>
      <c r="I49" s="1071"/>
      <c r="J49" s="1071"/>
      <c r="K49" s="1071"/>
      <c r="L49" s="1151"/>
      <c r="M49" s="1151"/>
      <c r="N49" s="1151"/>
      <c r="O49" s="1151"/>
      <c r="P49" s="1071"/>
      <c r="Q49" s="1071"/>
      <c r="R49" s="1071"/>
      <c r="S49" s="1071"/>
      <c r="T49" s="1071"/>
      <c r="U49" s="1331"/>
      <c r="V49" s="1071"/>
      <c r="W49" s="1071"/>
      <c r="X49" s="1071"/>
      <c r="Y49" s="1071"/>
      <c r="Z49" s="1071"/>
      <c r="AA49" s="1071"/>
      <c r="AB49" s="1071"/>
      <c r="AC49" s="1071"/>
      <c r="AD49" s="1071"/>
      <c r="AE49" s="1071"/>
      <c r="AF49" s="182"/>
      <c r="AG49" s="204"/>
      <c r="AH49" s="204"/>
      <c r="AI49" s="204"/>
      <c r="AJ49" s="360"/>
      <c r="AK49" s="204"/>
      <c r="AL49" s="204"/>
      <c r="AM49" s="204"/>
      <c r="AN49" s="204"/>
      <c r="AO49" s="203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</row>
    <row r="50" spans="1:69" s="184" customFormat="1" ht="12.75" x14ac:dyDescent="0.2">
      <c r="B50" s="229"/>
      <c r="C50" s="207" t="s">
        <v>181</v>
      </c>
      <c r="D50" s="1091"/>
      <c r="E50" s="1091"/>
      <c r="F50" s="1091"/>
      <c r="G50" s="1091"/>
      <c r="H50" s="1091"/>
      <c r="I50" s="1091"/>
      <c r="J50" s="1091"/>
      <c r="K50" s="1091"/>
      <c r="L50" s="1091"/>
      <c r="M50" s="1091"/>
      <c r="N50" s="1091"/>
      <c r="O50" s="1091"/>
      <c r="P50" s="1091"/>
      <c r="Q50" s="1091"/>
      <c r="R50" s="1091"/>
      <c r="S50" s="1091"/>
      <c r="T50" s="1091"/>
      <c r="U50" s="1330"/>
      <c r="V50" s="1091"/>
      <c r="W50" s="1091"/>
      <c r="X50" s="1091"/>
      <c r="Y50" s="1091"/>
      <c r="Z50" s="1091"/>
      <c r="AA50" s="1091"/>
      <c r="AB50" s="1091"/>
      <c r="AC50" s="1091"/>
      <c r="AD50" s="1091"/>
      <c r="AE50" s="1091"/>
      <c r="AF50" s="230"/>
      <c r="AG50" s="204"/>
      <c r="AH50" s="204"/>
      <c r="AI50" s="204"/>
      <c r="AJ50" s="360"/>
      <c r="AK50" s="203">
        <v>32</v>
      </c>
      <c r="AL50" s="203">
        <v>35</v>
      </c>
      <c r="AM50" s="203">
        <v>38</v>
      </c>
      <c r="AN50" s="203">
        <v>40</v>
      </c>
      <c r="AO50" s="203"/>
      <c r="AP50" s="203"/>
      <c r="AQ50" s="231"/>
      <c r="AR50" s="203"/>
      <c r="AS50" s="231"/>
      <c r="AT50" s="203"/>
      <c r="AU50" s="230"/>
      <c r="AV50" s="203"/>
      <c r="AW50" s="231"/>
      <c r="AX50" s="203"/>
      <c r="AY50" s="203"/>
      <c r="AZ50" s="203"/>
      <c r="BA50" s="203"/>
      <c r="BB50" s="203"/>
      <c r="BC50" s="203"/>
      <c r="BD50" s="203"/>
      <c r="BF50" s="203"/>
      <c r="BG50" s="232"/>
      <c r="BH50" s="204"/>
      <c r="BI50" s="204"/>
      <c r="BJ50" s="204"/>
      <c r="BK50" s="205"/>
      <c r="BL50" s="204"/>
      <c r="BM50" s="204"/>
      <c r="BN50" s="204"/>
      <c r="BO50" s="204"/>
    </row>
    <row r="51" spans="1:69" s="184" customFormat="1" ht="12.75" x14ac:dyDescent="0.2">
      <c r="B51" s="211"/>
      <c r="C51" s="212"/>
      <c r="D51" s="1071"/>
      <c r="E51" s="1071"/>
      <c r="F51" s="1071"/>
      <c r="G51" s="1099"/>
      <c r="H51" s="1071"/>
      <c r="I51" s="1071"/>
      <c r="J51" s="1071"/>
      <c r="K51" s="1099"/>
      <c r="L51" s="1151"/>
      <c r="M51" s="1151"/>
      <c r="N51" s="1151"/>
      <c r="O51" s="1099"/>
      <c r="P51" s="1103"/>
      <c r="Q51" s="1074"/>
      <c r="R51" s="1074"/>
      <c r="S51" s="1076"/>
      <c r="T51" s="1071"/>
      <c r="U51" s="1331"/>
      <c r="V51" s="1071"/>
      <c r="W51" s="1092"/>
      <c r="X51" s="1071"/>
      <c r="Y51" s="1071"/>
      <c r="Z51" s="1071"/>
      <c r="AA51" s="1102"/>
      <c r="AB51" s="1071"/>
      <c r="AC51" s="1071"/>
      <c r="AD51" s="1071"/>
      <c r="AE51" s="1102"/>
      <c r="AG51" s="243">
        <f>COUNTIF(D51:AE51,"(1)")</f>
        <v>0</v>
      </c>
      <c r="AH51" s="243">
        <f>COUNTIF(D51:AF51,"(2)")</f>
        <v>0</v>
      </c>
      <c r="AI51" s="243">
        <f>COUNTIF(D51:AG51,"(3)")</f>
        <v>0</v>
      </c>
      <c r="AJ51" s="238">
        <f>SUM(AG51:AI51)</f>
        <v>0</v>
      </c>
      <c r="AK51" s="233"/>
      <c r="AL51" s="233"/>
      <c r="AM51" s="213"/>
      <c r="AN51" s="213"/>
      <c r="AO51" s="203"/>
    </row>
    <row r="52" spans="1:69" s="184" customFormat="1" ht="12.75" x14ac:dyDescent="0.2">
      <c r="A52" s="182"/>
      <c r="B52" s="214"/>
      <c r="C52" s="215"/>
      <c r="D52" s="1086"/>
      <c r="E52" s="1086"/>
      <c r="F52" s="1086"/>
      <c r="G52" s="1086"/>
      <c r="H52" s="1086"/>
      <c r="I52" s="1086"/>
      <c r="J52" s="1086"/>
      <c r="K52" s="1086"/>
      <c r="L52" s="1150"/>
      <c r="M52" s="1150"/>
      <c r="N52" s="1150"/>
      <c r="O52" s="1150"/>
      <c r="P52" s="1086"/>
      <c r="Q52" s="1086"/>
      <c r="R52" s="1086"/>
      <c r="S52" s="1086"/>
      <c r="T52" s="1086"/>
      <c r="U52" s="1329"/>
      <c r="V52" s="1086"/>
      <c r="W52" s="1071"/>
      <c r="X52" s="1086"/>
      <c r="Y52" s="1086"/>
      <c r="Z52" s="1086"/>
      <c r="AA52" s="1086"/>
      <c r="AB52" s="1086"/>
      <c r="AC52" s="1086"/>
      <c r="AD52" s="1086"/>
      <c r="AE52" s="1086"/>
      <c r="AF52" s="182"/>
      <c r="AG52" s="204"/>
      <c r="AH52" s="204"/>
      <c r="AI52" s="204"/>
      <c r="AJ52" s="360"/>
      <c r="AK52" s="204"/>
      <c r="AL52" s="204"/>
      <c r="AM52" s="204"/>
      <c r="AN52" s="204"/>
      <c r="AO52" s="203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</row>
    <row r="53" spans="1:69" s="184" customFormat="1" ht="12.75" x14ac:dyDescent="0.2">
      <c r="B53" s="183"/>
      <c r="D53" s="1080"/>
      <c r="E53" s="1080"/>
      <c r="F53" s="1080"/>
      <c r="G53" s="1071"/>
      <c r="H53" s="1080"/>
      <c r="I53" s="1080"/>
      <c r="J53" s="1080"/>
      <c r="K53" s="1071"/>
      <c r="L53" s="1147"/>
      <c r="M53" s="1147"/>
      <c r="N53" s="1147"/>
      <c r="O53" s="1151"/>
      <c r="P53" s="1071"/>
      <c r="Q53" s="1071"/>
      <c r="R53" s="1071"/>
      <c r="S53" s="1071"/>
      <c r="T53" s="1080"/>
      <c r="U53" s="1328"/>
      <c r="V53" s="1080"/>
      <c r="W53" s="1071"/>
      <c r="X53" s="1080"/>
      <c r="Y53" s="1080"/>
      <c r="Z53" s="1080"/>
      <c r="AA53" s="1071"/>
      <c r="AB53" s="1080"/>
      <c r="AC53" s="1080"/>
      <c r="AD53" s="1080"/>
      <c r="AE53" s="1071"/>
      <c r="AG53" s="204"/>
      <c r="AH53" s="204"/>
      <c r="AI53" s="204"/>
      <c r="AJ53" s="360"/>
      <c r="AK53" s="204"/>
      <c r="AL53" s="204"/>
      <c r="AM53" s="204"/>
      <c r="AN53" s="204"/>
      <c r="AO53" s="204"/>
    </row>
    <row r="54" spans="1:69" s="184" customFormat="1" ht="12.75" x14ac:dyDescent="0.2">
      <c r="B54" s="229"/>
      <c r="C54" s="207" t="s">
        <v>28</v>
      </c>
      <c r="D54" s="1091"/>
      <c r="E54" s="1091"/>
      <c r="F54" s="1091"/>
      <c r="G54" s="1091"/>
      <c r="H54" s="1091"/>
      <c r="I54" s="1091"/>
      <c r="J54" s="1091"/>
      <c r="K54" s="1091"/>
      <c r="L54" s="1091"/>
      <c r="M54" s="1091"/>
      <c r="N54" s="1091"/>
      <c r="O54" s="1091"/>
      <c r="P54" s="1091"/>
      <c r="Q54" s="1091"/>
      <c r="R54" s="1091"/>
      <c r="S54" s="1091"/>
      <c r="T54" s="1091"/>
      <c r="U54" s="1330"/>
      <c r="V54" s="1091"/>
      <c r="W54" s="1091"/>
      <c r="X54" s="1091"/>
      <c r="Y54" s="1091"/>
      <c r="Z54" s="1091"/>
      <c r="AA54" s="1091"/>
      <c r="AB54" s="1091"/>
      <c r="AC54" s="1091"/>
      <c r="AD54" s="1091"/>
      <c r="AE54" s="1091"/>
      <c r="AF54" s="230"/>
      <c r="AG54" s="204"/>
      <c r="AH54" s="204"/>
      <c r="AI54" s="204"/>
      <c r="AJ54" s="360"/>
      <c r="AK54" s="203">
        <v>32</v>
      </c>
      <c r="AL54" s="203">
        <v>35</v>
      </c>
      <c r="AM54" s="203">
        <v>38</v>
      </c>
      <c r="AN54" s="203">
        <v>40</v>
      </c>
      <c r="AO54" s="203"/>
      <c r="AP54" s="203"/>
      <c r="AQ54" s="231"/>
      <c r="AR54" s="203"/>
      <c r="AS54" s="231"/>
      <c r="AT54" s="203"/>
      <c r="AU54" s="230"/>
      <c r="AV54" s="203"/>
      <c r="AW54" s="231"/>
      <c r="AX54" s="203"/>
      <c r="AY54" s="203"/>
      <c r="AZ54" s="203"/>
      <c r="BA54" s="203"/>
      <c r="BB54" s="203"/>
      <c r="BC54" s="203"/>
      <c r="BD54" s="203"/>
      <c r="BF54" s="203"/>
      <c r="BG54" s="232"/>
      <c r="BH54" s="204"/>
      <c r="BI54" s="204"/>
      <c r="BJ54" s="204"/>
      <c r="BK54" s="205"/>
      <c r="BL54" s="204"/>
      <c r="BM54" s="204"/>
      <c r="BN54" s="204"/>
      <c r="BO54" s="204"/>
    </row>
    <row r="55" spans="1:69" s="184" customFormat="1" ht="12.75" x14ac:dyDescent="0.2">
      <c r="B55" s="241"/>
      <c r="C55" s="898" t="s">
        <v>192</v>
      </c>
      <c r="D55" s="1086"/>
      <c r="E55" s="1086"/>
      <c r="F55" s="1086"/>
      <c r="G55" s="1083"/>
      <c r="H55" s="1086"/>
      <c r="I55" s="1086"/>
      <c r="J55" s="1086"/>
      <c r="K55" s="1083"/>
      <c r="L55" s="1150"/>
      <c r="M55" s="1150"/>
      <c r="N55" s="1150"/>
      <c r="O55" s="1083"/>
      <c r="P55" s="1085"/>
      <c r="Q55" s="1086"/>
      <c r="R55" s="1086"/>
      <c r="S55" s="1084"/>
      <c r="T55" s="1086"/>
      <c r="U55" s="1329"/>
      <c r="V55" s="1086"/>
      <c r="W55" s="1083"/>
      <c r="X55" s="1086"/>
      <c r="Y55" s="1086"/>
      <c r="Z55" s="1086"/>
      <c r="AA55" s="1083"/>
      <c r="AB55" s="1086"/>
      <c r="AC55" s="1086"/>
      <c r="AD55" s="1086"/>
      <c r="AE55" s="1084"/>
      <c r="AG55" s="243">
        <f>COUNTIF(D55:AE55,"(1)")</f>
        <v>0</v>
      </c>
      <c r="AH55" s="243">
        <f>COUNTIF(D55:AF55,"(2)")</f>
        <v>0</v>
      </c>
      <c r="AI55" s="243">
        <f>COUNTIF(D55:AG55,"(3)")</f>
        <v>0</v>
      </c>
      <c r="AJ55" s="238">
        <f>SUM(AG55:AI55)</f>
        <v>0</v>
      </c>
      <c r="AK55" s="233" t="s">
        <v>194</v>
      </c>
      <c r="AL55" s="233" t="s">
        <v>194</v>
      </c>
      <c r="AM55" s="233" t="s">
        <v>194</v>
      </c>
      <c r="AN55" s="233" t="s">
        <v>194</v>
      </c>
      <c r="AO55" s="203"/>
    </row>
    <row r="56" spans="1:69" s="184" customFormat="1" ht="12.75" x14ac:dyDescent="0.2">
      <c r="B56" s="235">
        <v>1</v>
      </c>
      <c r="C56" s="218" t="s">
        <v>304</v>
      </c>
      <c r="D56" s="1091"/>
      <c r="E56" s="1091"/>
      <c r="F56" s="1091"/>
      <c r="G56" s="1088"/>
      <c r="H56" s="1091"/>
      <c r="I56" s="1091"/>
      <c r="J56" s="1091"/>
      <c r="K56" s="1088"/>
      <c r="L56" s="1091"/>
      <c r="M56" s="1091"/>
      <c r="N56" s="1091"/>
      <c r="O56" s="1088"/>
      <c r="P56" s="1097">
        <v>40</v>
      </c>
      <c r="Q56" s="1089">
        <v>17</v>
      </c>
      <c r="R56" s="1089">
        <v>61</v>
      </c>
      <c r="S56" s="1088"/>
      <c r="T56" s="1091"/>
      <c r="U56" s="1330"/>
      <c r="V56" s="1091"/>
      <c r="W56" s="1088"/>
      <c r="X56" s="1091"/>
      <c r="Y56" s="1091"/>
      <c r="Z56" s="1091"/>
      <c r="AA56" s="1088"/>
      <c r="AB56" s="1091"/>
      <c r="AC56" s="1091"/>
      <c r="AD56" s="1091"/>
      <c r="AE56" s="1092"/>
      <c r="AG56" s="243">
        <f>COUNTIF(D56:AE56,"(1)")</f>
        <v>0</v>
      </c>
      <c r="AH56" s="243">
        <f>COUNTIF(D56:AF56,"(2)")</f>
        <v>0</v>
      </c>
      <c r="AI56" s="243">
        <f>COUNTIF(D56:AG56,"(3)")</f>
        <v>0</v>
      </c>
      <c r="AJ56" s="238">
        <f>SUM(AG56:AI56)</f>
        <v>0</v>
      </c>
      <c r="AK56" s="227">
        <v>15</v>
      </c>
      <c r="AL56" s="234">
        <v>15</v>
      </c>
      <c r="AM56" s="234">
        <v>15</v>
      </c>
      <c r="AN56" s="233">
        <v>15</v>
      </c>
      <c r="AO56" s="203"/>
    </row>
    <row r="57" spans="1:69" s="184" customFormat="1" ht="12.75" x14ac:dyDescent="0.2">
      <c r="B57" s="183"/>
      <c r="D57" s="1080"/>
      <c r="E57" s="1080"/>
      <c r="F57" s="1080"/>
      <c r="G57" s="1071"/>
      <c r="H57" s="1080"/>
      <c r="I57" s="1080"/>
      <c r="J57" s="1080"/>
      <c r="K57" s="1071"/>
      <c r="L57" s="1147"/>
      <c r="M57" s="1147"/>
      <c r="N57" s="1147"/>
      <c r="O57" s="1151"/>
      <c r="P57" s="1071"/>
      <c r="Q57" s="1071"/>
      <c r="R57" s="1071"/>
      <c r="S57" s="1071"/>
      <c r="T57" s="1080"/>
      <c r="U57" s="1328"/>
      <c r="V57" s="1080"/>
      <c r="W57" s="1071"/>
      <c r="X57" s="1080"/>
      <c r="Y57" s="1080"/>
      <c r="Z57" s="1080"/>
      <c r="AA57" s="1071"/>
      <c r="AB57" s="1080"/>
      <c r="AC57" s="1080"/>
      <c r="AD57" s="1080"/>
      <c r="AE57" s="1071"/>
      <c r="AG57" s="204"/>
      <c r="AH57" s="204"/>
      <c r="AI57" s="204"/>
      <c r="AJ57" s="360"/>
      <c r="AK57" s="204"/>
      <c r="AL57" s="204"/>
      <c r="AM57" s="204"/>
      <c r="AN57" s="204"/>
      <c r="AO57" s="204"/>
    </row>
    <row r="58" spans="1:69" s="184" customFormat="1" ht="12.75" x14ac:dyDescent="0.2">
      <c r="B58" s="229"/>
      <c r="C58" s="207" t="s">
        <v>29</v>
      </c>
      <c r="D58" s="1091"/>
      <c r="E58" s="1091"/>
      <c r="F58" s="1091"/>
      <c r="G58" s="1091"/>
      <c r="H58" s="1091"/>
      <c r="I58" s="1091"/>
      <c r="J58" s="1091"/>
      <c r="K58" s="1091"/>
      <c r="L58" s="1091"/>
      <c r="M58" s="1091"/>
      <c r="N58" s="1091"/>
      <c r="O58" s="1091"/>
      <c r="P58" s="1091"/>
      <c r="Q58" s="1091"/>
      <c r="R58" s="1091"/>
      <c r="S58" s="1091"/>
      <c r="T58" s="1091"/>
      <c r="U58" s="1330"/>
      <c r="V58" s="1091"/>
      <c r="W58" s="1091"/>
      <c r="X58" s="1091"/>
      <c r="Y58" s="1091"/>
      <c r="Z58" s="1091"/>
      <c r="AA58" s="1091"/>
      <c r="AB58" s="1091"/>
      <c r="AC58" s="1091"/>
      <c r="AD58" s="1091"/>
      <c r="AE58" s="1091"/>
      <c r="AF58" s="230"/>
      <c r="AG58" s="204"/>
      <c r="AH58" s="204"/>
      <c r="AI58" s="204"/>
      <c r="AJ58" s="360"/>
      <c r="AK58" s="203">
        <v>32</v>
      </c>
      <c r="AL58" s="203">
        <v>35</v>
      </c>
      <c r="AM58" s="203">
        <v>38</v>
      </c>
      <c r="AN58" s="203">
        <v>40</v>
      </c>
      <c r="AO58" s="203"/>
      <c r="AP58" s="203"/>
      <c r="AQ58" s="231"/>
      <c r="AR58" s="203"/>
      <c r="AS58" s="231"/>
      <c r="AT58" s="203"/>
      <c r="AU58" s="230"/>
      <c r="AV58" s="203"/>
      <c r="AW58" s="231"/>
      <c r="AX58" s="203"/>
      <c r="AY58" s="203"/>
      <c r="AZ58" s="203"/>
      <c r="BA58" s="203"/>
      <c r="BB58" s="203"/>
      <c r="BC58" s="203"/>
      <c r="BD58" s="203"/>
      <c r="BF58" s="203"/>
      <c r="BG58" s="232"/>
      <c r="BH58" s="204"/>
      <c r="BI58" s="204"/>
      <c r="BJ58" s="204"/>
      <c r="BK58" s="205"/>
      <c r="BL58" s="204"/>
      <c r="BM58" s="204"/>
      <c r="BN58" s="204"/>
      <c r="BO58" s="204"/>
    </row>
    <row r="59" spans="1:69" s="184" customFormat="1" ht="12.75" x14ac:dyDescent="0.2">
      <c r="A59" s="182"/>
      <c r="B59" s="897">
        <v>1</v>
      </c>
      <c r="C59" s="898" t="s">
        <v>137</v>
      </c>
      <c r="D59" s="1146"/>
      <c r="E59" s="1146"/>
      <c r="F59" s="1146"/>
      <c r="G59" s="1083"/>
      <c r="H59" s="1146">
        <v>27</v>
      </c>
      <c r="I59" s="1146">
        <v>1</v>
      </c>
      <c r="J59" s="1146">
        <v>37</v>
      </c>
      <c r="K59" s="1155" t="s">
        <v>356</v>
      </c>
      <c r="L59" s="1150">
        <v>30</v>
      </c>
      <c r="M59" s="1150">
        <v>4</v>
      </c>
      <c r="N59" s="1150">
        <v>51</v>
      </c>
      <c r="O59" s="1155" t="s">
        <v>356</v>
      </c>
      <c r="P59" s="1095">
        <v>29</v>
      </c>
      <c r="Q59" s="1096">
        <v>5</v>
      </c>
      <c r="R59" s="1096">
        <v>34</v>
      </c>
      <c r="S59" s="1083"/>
      <c r="T59" s="1146"/>
      <c r="U59" s="1329"/>
      <c r="V59" s="1146"/>
      <c r="W59" s="1083"/>
      <c r="X59" s="1146"/>
      <c r="Y59" s="1146"/>
      <c r="Z59" s="1146"/>
      <c r="AA59" s="1083"/>
      <c r="AB59" s="1146"/>
      <c r="AC59" s="1146"/>
      <c r="AD59" s="1146"/>
      <c r="AE59" s="1084"/>
      <c r="AF59" s="182"/>
      <c r="AG59" s="243">
        <f>COUNTIF(D59:AE59,"(1)")</f>
        <v>2</v>
      </c>
      <c r="AH59" s="243">
        <f>COUNTIF(D59:AF59,"(2)")</f>
        <v>0</v>
      </c>
      <c r="AI59" s="243">
        <f>COUNTIF(D59:AG59,"(3)")</f>
        <v>0</v>
      </c>
      <c r="AJ59" s="238">
        <f>SUM(AG59:AI59)</f>
        <v>2</v>
      </c>
      <c r="AK59" s="225" t="s">
        <v>168</v>
      </c>
      <c r="AL59" s="225" t="s">
        <v>168</v>
      </c>
      <c r="AM59" s="233" t="s">
        <v>168</v>
      </c>
      <c r="AN59" s="213"/>
      <c r="AO59" s="203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</row>
    <row r="60" spans="1:69" s="184" customFormat="1" ht="12.75" x14ac:dyDescent="0.2">
      <c r="B60" s="235"/>
      <c r="C60" s="218"/>
      <c r="D60" s="1091"/>
      <c r="E60" s="1091"/>
      <c r="F60" s="1091"/>
      <c r="G60" s="1092"/>
      <c r="H60" s="1091"/>
      <c r="I60" s="1091"/>
      <c r="J60" s="1091"/>
      <c r="K60" s="1092"/>
      <c r="L60" s="1091"/>
      <c r="M60" s="1091"/>
      <c r="N60" s="1091"/>
      <c r="O60" s="1092"/>
      <c r="P60" s="1090"/>
      <c r="Q60" s="1091"/>
      <c r="R60" s="1091"/>
      <c r="S60" s="1092"/>
      <c r="T60" s="1091"/>
      <c r="U60" s="1330"/>
      <c r="V60" s="1091"/>
      <c r="W60" s="1091"/>
      <c r="X60" s="1090"/>
      <c r="Y60" s="1091"/>
      <c r="Z60" s="1091"/>
      <c r="AA60" s="1092"/>
      <c r="AB60" s="1091"/>
      <c r="AC60" s="1091"/>
      <c r="AD60" s="1091"/>
      <c r="AE60" s="1092"/>
      <c r="AG60" s="198">
        <f>COUNTIF(D60:AE60,"(1)")</f>
        <v>0</v>
      </c>
      <c r="AH60" s="198">
        <f>COUNTIF(D60:AF60,"(2)")</f>
        <v>0</v>
      </c>
      <c r="AI60" s="198">
        <f>COUNTIF(D60:AG60,"(3)")</f>
        <v>0</v>
      </c>
      <c r="AJ60" s="237">
        <f>SUM(AG60:AI60)</f>
        <v>0</v>
      </c>
      <c r="AK60" s="199"/>
      <c r="AL60" s="199"/>
      <c r="AM60" s="199"/>
      <c r="AN60" s="199"/>
      <c r="AO60" s="203"/>
    </row>
    <row r="61" spans="1:69" s="184" customFormat="1" ht="12.75" x14ac:dyDescent="0.2">
      <c r="A61" s="182"/>
      <c r="B61" s="182"/>
      <c r="C61" s="182"/>
      <c r="D61" s="1070"/>
      <c r="E61" s="1070"/>
      <c r="F61" s="1070"/>
      <c r="G61" s="1070"/>
      <c r="H61" s="1070"/>
      <c r="I61" s="1070"/>
      <c r="J61" s="1070"/>
      <c r="K61" s="1070"/>
      <c r="L61" s="1070"/>
      <c r="M61" s="1070"/>
      <c r="N61" s="1070"/>
      <c r="O61" s="1070"/>
      <c r="P61" s="1070"/>
      <c r="Q61" s="1070"/>
      <c r="R61" s="1070"/>
      <c r="S61" s="1070"/>
      <c r="T61" s="1070"/>
      <c r="U61" s="1327"/>
      <c r="V61" s="1070"/>
      <c r="W61" s="1070"/>
      <c r="X61" s="1070"/>
      <c r="Y61" s="1070"/>
      <c r="Z61" s="1070"/>
      <c r="AA61" s="1070"/>
      <c r="AB61" s="1070"/>
      <c r="AC61" s="1070"/>
      <c r="AD61" s="1070"/>
      <c r="AE61" s="1070"/>
      <c r="AF61" s="182"/>
      <c r="AG61" s="204"/>
      <c r="AH61" s="204"/>
      <c r="AI61" s="204"/>
      <c r="AJ61" s="360"/>
      <c r="AK61" s="204"/>
      <c r="AL61" s="204"/>
      <c r="AM61" s="204"/>
      <c r="AN61" s="204"/>
      <c r="AO61" s="204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</row>
    <row r="62" spans="1:69" s="184" customFormat="1" ht="12.75" x14ac:dyDescent="0.2">
      <c r="B62" s="229"/>
      <c r="C62" s="207" t="s">
        <v>158</v>
      </c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330"/>
      <c r="V62" s="1091"/>
      <c r="W62" s="1091"/>
      <c r="X62" s="1091"/>
      <c r="Y62" s="1091"/>
      <c r="Z62" s="1091"/>
      <c r="AA62" s="1091"/>
      <c r="AB62" s="1091"/>
      <c r="AC62" s="1091"/>
      <c r="AD62" s="1091"/>
      <c r="AE62" s="1091"/>
      <c r="AF62" s="230"/>
      <c r="AG62" s="204"/>
      <c r="AH62" s="204"/>
      <c r="AI62" s="204"/>
      <c r="AJ62" s="360"/>
      <c r="AK62" s="203">
        <v>32</v>
      </c>
      <c r="AL62" s="203">
        <v>35</v>
      </c>
      <c r="AM62" s="203">
        <v>38</v>
      </c>
      <c r="AN62" s="203">
        <v>40</v>
      </c>
      <c r="AO62" s="203"/>
      <c r="AP62" s="203"/>
      <c r="AQ62" s="231"/>
      <c r="AR62" s="203"/>
      <c r="AS62" s="231"/>
      <c r="AT62" s="203"/>
      <c r="AU62" s="230"/>
      <c r="AV62" s="203"/>
      <c r="AW62" s="231"/>
      <c r="AX62" s="203"/>
      <c r="AY62" s="203"/>
      <c r="AZ62" s="203"/>
      <c r="BA62" s="203"/>
      <c r="BB62" s="203"/>
      <c r="BC62" s="203"/>
      <c r="BD62" s="203"/>
      <c r="BF62" s="203"/>
      <c r="BG62" s="232"/>
      <c r="BH62" s="204"/>
      <c r="BI62" s="204"/>
      <c r="BJ62" s="204"/>
      <c r="BK62" s="205"/>
      <c r="BL62" s="204"/>
      <c r="BM62" s="204"/>
      <c r="BN62" s="204"/>
      <c r="BO62" s="204"/>
    </row>
    <row r="63" spans="1:69" s="184" customFormat="1" ht="12.75" x14ac:dyDescent="0.2">
      <c r="B63" s="211">
        <v>1</v>
      </c>
      <c r="C63" s="212" t="s">
        <v>26</v>
      </c>
      <c r="D63" s="1071">
        <v>34</v>
      </c>
      <c r="E63" s="1071">
        <v>5</v>
      </c>
      <c r="F63" s="1071">
        <v>67</v>
      </c>
      <c r="G63" s="1128" t="s">
        <v>356</v>
      </c>
      <c r="H63" s="1071">
        <v>31</v>
      </c>
      <c r="I63" s="1071">
        <v>5</v>
      </c>
      <c r="J63" s="1071">
        <v>54</v>
      </c>
      <c r="K63" s="1156" t="s">
        <v>357</v>
      </c>
      <c r="L63" s="1151">
        <v>27</v>
      </c>
      <c r="M63" s="1151">
        <v>6</v>
      </c>
      <c r="N63" s="1151">
        <v>52</v>
      </c>
      <c r="O63" s="1099" t="s">
        <v>353</v>
      </c>
      <c r="P63" s="1095"/>
      <c r="Q63" s="1096"/>
      <c r="R63" s="1096"/>
      <c r="S63" s="1083"/>
      <c r="T63" s="1071"/>
      <c r="U63" s="1331"/>
      <c r="V63" s="1071"/>
      <c r="W63" s="1099"/>
      <c r="X63" s="1071"/>
      <c r="Y63" s="1071"/>
      <c r="Z63" s="1071"/>
      <c r="AA63" s="1099"/>
      <c r="AB63" s="1071"/>
      <c r="AC63" s="1071"/>
      <c r="AD63" s="1071"/>
      <c r="AE63" s="1102"/>
      <c r="AG63" s="243">
        <f>COUNTIF(D63:AE63,"(1)")</f>
        <v>1</v>
      </c>
      <c r="AH63" s="243">
        <f>COUNTIF(D63:AF63,"(2)")</f>
        <v>0</v>
      </c>
      <c r="AI63" s="243">
        <f>COUNTIF(D63:AG63,"(3)")</f>
        <v>1</v>
      </c>
      <c r="AJ63" s="238">
        <f>SUM(AG63:AI63)</f>
        <v>2</v>
      </c>
      <c r="AK63" s="238">
        <v>93</v>
      </c>
      <c r="AL63" s="238">
        <v>93</v>
      </c>
      <c r="AM63" s="238">
        <v>94</v>
      </c>
      <c r="AN63" s="233">
        <v>96</v>
      </c>
      <c r="AO63" s="203"/>
    </row>
    <row r="64" spans="1:69" s="184" customFormat="1" ht="12.75" x14ac:dyDescent="0.2">
      <c r="B64" s="211"/>
      <c r="C64" s="212" t="s">
        <v>136</v>
      </c>
      <c r="D64" s="1071"/>
      <c r="E64" s="1071"/>
      <c r="F64" s="1071"/>
      <c r="G64" s="1099"/>
      <c r="H64" s="1071"/>
      <c r="I64" s="1071"/>
      <c r="J64" s="1071"/>
      <c r="K64" s="1099"/>
      <c r="L64" s="1151"/>
      <c r="M64" s="1151"/>
      <c r="N64" s="1151"/>
      <c r="O64" s="1099"/>
      <c r="P64" s="1100"/>
      <c r="Q64" s="1098"/>
      <c r="R64" s="1098"/>
      <c r="S64" s="1099"/>
      <c r="T64" s="1071"/>
      <c r="U64" s="1331"/>
      <c r="V64" s="1071"/>
      <c r="W64" s="1098"/>
      <c r="X64" s="1101"/>
      <c r="Y64" s="1080"/>
      <c r="Z64" s="1071"/>
      <c r="AA64" s="1099"/>
      <c r="AB64" s="1071"/>
      <c r="AC64" s="1071"/>
      <c r="AD64" s="1071"/>
      <c r="AE64" s="1102"/>
      <c r="AG64" s="198">
        <f>COUNTIF(D64:AE64,"(1)")</f>
        <v>0</v>
      </c>
      <c r="AH64" s="198">
        <f>COUNTIF(D64:AF64,"(2)")</f>
        <v>0</v>
      </c>
      <c r="AI64" s="198">
        <f>COUNTIF(D64:AG64,"(3)")</f>
        <v>0</v>
      </c>
      <c r="AJ64" s="237">
        <f>SUM(AG64:AI64)</f>
        <v>0</v>
      </c>
      <c r="AK64" s="233" t="s">
        <v>220</v>
      </c>
      <c r="AL64" s="237"/>
      <c r="AM64" s="237"/>
      <c r="AN64" s="227"/>
      <c r="AO64" s="203"/>
    </row>
    <row r="65" spans="1:69" s="184" customFormat="1" ht="12.75" x14ac:dyDescent="0.2">
      <c r="B65" s="211"/>
      <c r="C65" s="212" t="s">
        <v>238</v>
      </c>
      <c r="D65" s="1080"/>
      <c r="E65" s="1080"/>
      <c r="F65" s="1080"/>
      <c r="G65" s="1099"/>
      <c r="H65" s="1080"/>
      <c r="I65" s="1080"/>
      <c r="J65" s="1080"/>
      <c r="K65" s="1099"/>
      <c r="L65" s="1147"/>
      <c r="M65" s="1147"/>
      <c r="N65" s="1147"/>
      <c r="O65" s="1099"/>
      <c r="P65" s="1100"/>
      <c r="Q65" s="1098"/>
      <c r="R65" s="1098"/>
      <c r="S65" s="1099"/>
      <c r="T65" s="1080"/>
      <c r="U65" s="1328"/>
      <c r="V65" s="1080"/>
      <c r="W65" s="1080"/>
      <c r="X65" s="1101"/>
      <c r="Y65" s="1080"/>
      <c r="Z65" s="1080"/>
      <c r="AA65" s="1102"/>
      <c r="AB65" s="1080"/>
      <c r="AC65" s="1080"/>
      <c r="AD65" s="1080"/>
      <c r="AE65" s="1102"/>
      <c r="AG65" s="198">
        <f>COUNTIF(D65:AE65,"(1)")</f>
        <v>0</v>
      </c>
      <c r="AH65" s="198">
        <f>COUNTIF(D65:AF65,"(2)")</f>
        <v>0</v>
      </c>
      <c r="AI65" s="198">
        <f>COUNTIF(D65:AG65,"(3)")</f>
        <v>0</v>
      </c>
      <c r="AJ65" s="237">
        <f>SUM(AG65:AI65)</f>
        <v>0</v>
      </c>
      <c r="AK65" s="237">
        <v>15</v>
      </c>
      <c r="AL65" s="237">
        <v>15</v>
      </c>
      <c r="AM65" s="199"/>
      <c r="AN65" s="199"/>
      <c r="AO65" s="203"/>
    </row>
    <row r="66" spans="1:69" s="184" customFormat="1" ht="12.75" x14ac:dyDescent="0.2">
      <c r="B66" s="211">
        <v>2</v>
      </c>
      <c r="C66" s="212" t="s">
        <v>312</v>
      </c>
      <c r="D66" s="1080"/>
      <c r="E66" s="1080"/>
      <c r="F66" s="1080"/>
      <c r="G66" s="1099"/>
      <c r="H66" s="1080">
        <v>9</v>
      </c>
      <c r="I66" s="1080">
        <v>1</v>
      </c>
      <c r="J66" s="1080">
        <v>14</v>
      </c>
      <c r="K66" s="1099" t="s">
        <v>380</v>
      </c>
      <c r="L66" s="1147"/>
      <c r="M66" s="1147"/>
      <c r="N66" s="1147"/>
      <c r="O66" s="1099"/>
      <c r="P66" s="1100"/>
      <c r="Q66" s="1098"/>
      <c r="R66" s="1098"/>
      <c r="S66" s="1099"/>
      <c r="T66" s="1080"/>
      <c r="U66" s="1328"/>
      <c r="V66" s="1080"/>
      <c r="W66" s="1098"/>
      <c r="X66" s="1101"/>
      <c r="Y66" s="1080"/>
      <c r="Z66" s="1080"/>
      <c r="AA66" s="1099"/>
      <c r="AB66" s="1080"/>
      <c r="AC66" s="1080"/>
      <c r="AD66" s="1080"/>
      <c r="AE66" s="1102"/>
      <c r="AG66" s="198">
        <f>COUNTIF(D66:AE66,"(1)")</f>
        <v>0</v>
      </c>
      <c r="AH66" s="198">
        <f>COUNTIF(D66:AF66,"(2)")</f>
        <v>0</v>
      </c>
      <c r="AI66" s="198">
        <f>COUNTIF(D66:AG66,"(3)")</f>
        <v>0</v>
      </c>
      <c r="AJ66" s="195">
        <f>SUM(AG66:AI66)</f>
        <v>0</v>
      </c>
      <c r="AK66" s="226"/>
      <c r="AL66" s="233"/>
      <c r="AM66" s="233"/>
      <c r="AN66" s="199"/>
      <c r="AO66" s="203"/>
    </row>
    <row r="67" spans="1:69" s="184" customFormat="1" ht="12.75" x14ac:dyDescent="0.2">
      <c r="B67" s="235"/>
      <c r="C67" s="218"/>
      <c r="D67" s="1091"/>
      <c r="E67" s="1091"/>
      <c r="F67" s="1091"/>
      <c r="G67" s="1088"/>
      <c r="H67" s="1091"/>
      <c r="I67" s="1091"/>
      <c r="J67" s="1091"/>
      <c r="K67" s="1088"/>
      <c r="L67" s="1091"/>
      <c r="M67" s="1091"/>
      <c r="N67" s="1091"/>
      <c r="O67" s="1088"/>
      <c r="P67" s="1097"/>
      <c r="Q67" s="1089"/>
      <c r="R67" s="1089"/>
      <c r="S67" s="1088"/>
      <c r="T67" s="1091"/>
      <c r="U67" s="1330"/>
      <c r="V67" s="1091"/>
      <c r="W67" s="1089"/>
      <c r="X67" s="1090"/>
      <c r="Y67" s="1091"/>
      <c r="Z67" s="1091"/>
      <c r="AA67" s="1092"/>
      <c r="AB67" s="1091"/>
      <c r="AC67" s="1091"/>
      <c r="AD67" s="1091"/>
      <c r="AE67" s="1092"/>
      <c r="AG67" s="198">
        <f>COUNTIF(D67:AE67,"(1)")</f>
        <v>0</v>
      </c>
      <c r="AH67" s="198">
        <f>COUNTIF(D67:AF67,"(2)")</f>
        <v>0</v>
      </c>
      <c r="AI67" s="198">
        <f>COUNTIF(D67:AG67,"(3)")</f>
        <v>0</v>
      </c>
      <c r="AJ67" s="195">
        <f>SUM(AG67:AI67)</f>
        <v>0</v>
      </c>
      <c r="AK67" s="236"/>
      <c r="AL67" s="237"/>
      <c r="AM67" s="237"/>
      <c r="AN67" s="199"/>
      <c r="AO67" s="203"/>
    </row>
    <row r="68" spans="1:69" s="184" customFormat="1" ht="12.75" x14ac:dyDescent="0.2">
      <c r="B68" s="239"/>
      <c r="C68" s="186"/>
      <c r="D68" s="1080"/>
      <c r="E68" s="1080"/>
      <c r="F68" s="1080"/>
      <c r="G68" s="1080"/>
      <c r="H68" s="1080"/>
      <c r="I68" s="1080"/>
      <c r="J68" s="1080"/>
      <c r="K68" s="1080"/>
      <c r="L68" s="1147"/>
      <c r="M68" s="1147"/>
      <c r="N68" s="1147"/>
      <c r="O68" s="1147"/>
      <c r="P68" s="1080"/>
      <c r="Q68" s="1080"/>
      <c r="R68" s="1080"/>
      <c r="S68" s="1080"/>
      <c r="T68" s="1080"/>
      <c r="U68" s="1328"/>
      <c r="V68" s="1080"/>
      <c r="W68" s="1080"/>
      <c r="X68" s="1080"/>
      <c r="Y68" s="1080"/>
      <c r="Z68" s="1080"/>
      <c r="AA68" s="1080"/>
      <c r="AB68" s="1080"/>
      <c r="AC68" s="1080"/>
      <c r="AD68" s="1080"/>
      <c r="AE68" s="1080"/>
      <c r="AG68" s="204"/>
      <c r="AH68" s="204"/>
      <c r="AI68" s="204"/>
      <c r="AJ68" s="360"/>
      <c r="AK68" s="204"/>
      <c r="AL68" s="204"/>
      <c r="AM68" s="204"/>
      <c r="AN68" s="204"/>
      <c r="AO68" s="203"/>
    </row>
    <row r="69" spans="1:69" s="184" customFormat="1" ht="12.75" x14ac:dyDescent="0.2">
      <c r="B69" s="239"/>
      <c r="C69" s="240" t="s">
        <v>33</v>
      </c>
      <c r="D69" s="1080"/>
      <c r="E69" s="1080"/>
      <c r="F69" s="1080"/>
      <c r="G69" s="1080"/>
      <c r="H69" s="1080"/>
      <c r="I69" s="1080"/>
      <c r="J69" s="1080"/>
      <c r="K69" s="1080"/>
      <c r="L69" s="1147"/>
      <c r="M69" s="1147"/>
      <c r="N69" s="1147"/>
      <c r="O69" s="1147"/>
      <c r="P69" s="1080"/>
      <c r="Q69" s="1080"/>
      <c r="R69" s="1080"/>
      <c r="S69" s="1080"/>
      <c r="T69" s="1080"/>
      <c r="U69" s="1328"/>
      <c r="V69" s="1080"/>
      <c r="W69" s="1080"/>
      <c r="X69" s="1080"/>
      <c r="Y69" s="1080"/>
      <c r="Z69" s="1080"/>
      <c r="AA69" s="1080"/>
      <c r="AB69" s="1080"/>
      <c r="AC69" s="1080"/>
      <c r="AD69" s="1080"/>
      <c r="AE69" s="1080"/>
      <c r="AG69" s="204"/>
      <c r="AH69" s="204"/>
      <c r="AI69" s="204"/>
      <c r="AJ69" s="360"/>
      <c r="AK69" s="204">
        <v>32</v>
      </c>
      <c r="AL69" s="204">
        <v>35</v>
      </c>
      <c r="AM69" s="204">
        <v>38</v>
      </c>
      <c r="AN69" s="204">
        <v>40</v>
      </c>
      <c r="AO69" s="203"/>
    </row>
    <row r="70" spans="1:69" s="184" customFormat="1" ht="12.75" x14ac:dyDescent="0.2">
      <c r="B70" s="241">
        <v>1</v>
      </c>
      <c r="C70" s="215" t="s">
        <v>34</v>
      </c>
      <c r="D70" s="1085">
        <v>29</v>
      </c>
      <c r="E70" s="1086">
        <v>2</v>
      </c>
      <c r="F70" s="1086">
        <v>47</v>
      </c>
      <c r="G70" s="1130" t="s">
        <v>357</v>
      </c>
      <c r="H70" s="1085">
        <v>37</v>
      </c>
      <c r="I70" s="1086">
        <v>15</v>
      </c>
      <c r="J70" s="1086">
        <v>84</v>
      </c>
      <c r="K70" s="1083" t="s">
        <v>353</v>
      </c>
      <c r="L70" s="1149"/>
      <c r="M70" s="1150"/>
      <c r="N70" s="1150"/>
      <c r="O70" s="1083"/>
      <c r="P70" s="1085">
        <v>33</v>
      </c>
      <c r="Q70" s="1086">
        <v>4</v>
      </c>
      <c r="R70" s="1086">
        <v>39</v>
      </c>
      <c r="S70" s="1084"/>
      <c r="T70" s="1085"/>
      <c r="U70" s="1329"/>
      <c r="V70" s="1086"/>
      <c r="W70" s="1084"/>
      <c r="X70" s="1086"/>
      <c r="Y70" s="1086"/>
      <c r="Z70" s="1086"/>
      <c r="AA70" s="1086"/>
      <c r="AB70" s="1085"/>
      <c r="AC70" s="1086"/>
      <c r="AD70" s="1086"/>
      <c r="AE70" s="1084"/>
      <c r="AG70" s="243">
        <f>COUNTIF(D70:AE70,"(1)")</f>
        <v>0</v>
      </c>
      <c r="AH70" s="243">
        <f>COUNTIF(D70:AF70,"(2)")</f>
        <v>0</v>
      </c>
      <c r="AI70" s="243">
        <f>COUNTIF(D70:AG70,"(3)")</f>
        <v>1</v>
      </c>
      <c r="AJ70" s="238">
        <f>SUM(AG70:AI70)</f>
        <v>1</v>
      </c>
      <c r="AK70" s="233" t="s">
        <v>20</v>
      </c>
      <c r="AL70" s="242" t="s">
        <v>20</v>
      </c>
      <c r="AM70" s="242" t="s">
        <v>20</v>
      </c>
      <c r="AN70" s="243"/>
      <c r="AO70" s="203"/>
    </row>
    <row r="71" spans="1:69" s="184" customFormat="1" ht="12.75" x14ac:dyDescent="0.2">
      <c r="B71" s="211"/>
      <c r="C71" s="212" t="s">
        <v>136</v>
      </c>
      <c r="D71" s="1080"/>
      <c r="E71" s="1080"/>
      <c r="F71" s="1080"/>
      <c r="G71" s="1099"/>
      <c r="H71" s="1080">
        <v>32</v>
      </c>
      <c r="I71" s="1080">
        <v>3</v>
      </c>
      <c r="J71" s="1080">
        <v>58</v>
      </c>
      <c r="K71" s="1099" t="s">
        <v>369</v>
      </c>
      <c r="L71" s="1147"/>
      <c r="M71" s="1147"/>
      <c r="N71" s="1147"/>
      <c r="O71" s="1099"/>
      <c r="P71" s="1101"/>
      <c r="Q71" s="1080"/>
      <c r="R71" s="1080"/>
      <c r="S71" s="1102"/>
      <c r="T71" s="1080"/>
      <c r="U71" s="1328"/>
      <c r="V71" s="1080"/>
      <c r="W71" s="1102"/>
      <c r="X71" s="1080"/>
      <c r="Y71" s="1080"/>
      <c r="Z71" s="1080"/>
      <c r="AA71" s="1080"/>
      <c r="AB71" s="1101"/>
      <c r="AC71" s="1080"/>
      <c r="AD71" s="1080"/>
      <c r="AE71" s="1102"/>
      <c r="AG71" s="243">
        <f>COUNTIF(D71:AE71,"(1)")</f>
        <v>0</v>
      </c>
      <c r="AH71" s="243">
        <f>COUNTIF(D71:AF71,"(2)")</f>
        <v>0</v>
      </c>
      <c r="AI71" s="243">
        <f>COUNTIF(D71:AG71,"(3)")</f>
        <v>0</v>
      </c>
      <c r="AJ71" s="238">
        <f>SUM(AG71:AI71)</f>
        <v>0</v>
      </c>
      <c r="AK71" s="227">
        <v>9</v>
      </c>
      <c r="AL71" s="227">
        <v>14</v>
      </c>
      <c r="AM71" s="227"/>
      <c r="AN71" s="213"/>
      <c r="AO71" s="203"/>
    </row>
    <row r="72" spans="1:69" s="184" customFormat="1" ht="12.75" x14ac:dyDescent="0.2">
      <c r="B72" s="211">
        <v>2</v>
      </c>
      <c r="C72" s="212" t="s">
        <v>135</v>
      </c>
      <c r="D72" s="1080"/>
      <c r="E72" s="1080"/>
      <c r="F72" s="1080"/>
      <c r="G72" s="1099"/>
      <c r="H72" s="1080">
        <v>40</v>
      </c>
      <c r="I72" s="1080">
        <v>26</v>
      </c>
      <c r="J72" s="1080">
        <v>112</v>
      </c>
      <c r="K72" s="1128" t="s">
        <v>356</v>
      </c>
      <c r="L72" s="1147">
        <v>40</v>
      </c>
      <c r="M72" s="1147">
        <v>21</v>
      </c>
      <c r="N72" s="1147">
        <v>108</v>
      </c>
      <c r="O72" s="1126" t="s">
        <v>358</v>
      </c>
      <c r="P72" s="1100">
        <v>40</v>
      </c>
      <c r="Q72" s="1098">
        <v>26</v>
      </c>
      <c r="R72" s="1098">
        <v>76</v>
      </c>
      <c r="S72" s="1099"/>
      <c r="T72" s="1080">
        <v>40</v>
      </c>
      <c r="U72" s="1339">
        <v>22</v>
      </c>
      <c r="V72" s="1080">
        <v>108</v>
      </c>
      <c r="W72" s="1099" t="s">
        <v>366</v>
      </c>
      <c r="X72" s="1080"/>
      <c r="Y72" s="1080"/>
      <c r="Z72" s="1080"/>
      <c r="AA72" s="1098"/>
      <c r="AB72" s="1101"/>
      <c r="AC72" s="1080"/>
      <c r="AD72" s="1080"/>
      <c r="AE72" s="1102"/>
      <c r="AG72" s="198">
        <f>COUNTIF(D72:AE72,"(1)")</f>
        <v>1</v>
      </c>
      <c r="AH72" s="198">
        <f>COUNTIF(D72:AF72,"(2)")</f>
        <v>1</v>
      </c>
      <c r="AI72" s="198">
        <f>COUNTIF(D72:AG72,"(3)")</f>
        <v>0</v>
      </c>
      <c r="AJ72" s="237">
        <f>SUM(AG72:AI72)</f>
        <v>2</v>
      </c>
      <c r="AK72" s="227" t="s">
        <v>144</v>
      </c>
      <c r="AL72" s="234" t="s">
        <v>144</v>
      </c>
      <c r="AM72" s="234" t="s">
        <v>144</v>
      </c>
      <c r="AN72" s="233" t="s">
        <v>144</v>
      </c>
      <c r="AO72" s="203"/>
    </row>
    <row r="73" spans="1:69" s="184" customFormat="1" ht="12.75" x14ac:dyDescent="0.2">
      <c r="A73" s="182"/>
      <c r="B73" s="217">
        <v>3</v>
      </c>
      <c r="C73" s="219" t="s">
        <v>27</v>
      </c>
      <c r="D73" s="1093">
        <v>39</v>
      </c>
      <c r="E73" s="1087">
        <v>9</v>
      </c>
      <c r="F73" s="1087">
        <v>81</v>
      </c>
      <c r="G73" s="1129" t="s">
        <v>356</v>
      </c>
      <c r="H73" s="1105"/>
      <c r="I73" s="1106"/>
      <c r="J73" s="1087"/>
      <c r="K73" s="1104"/>
      <c r="L73" s="1105"/>
      <c r="M73" s="1106"/>
      <c r="N73" s="1152"/>
      <c r="O73" s="1104"/>
      <c r="P73" s="1093"/>
      <c r="Q73" s="1087"/>
      <c r="R73" s="1087"/>
      <c r="S73" s="1104"/>
      <c r="T73" s="1093"/>
      <c r="U73" s="1332"/>
      <c r="V73" s="1087"/>
      <c r="W73" s="1107"/>
      <c r="X73" s="1087"/>
      <c r="Y73" s="1087"/>
      <c r="Z73" s="1087"/>
      <c r="AA73" s="1087"/>
      <c r="AB73" s="1093"/>
      <c r="AC73" s="1087"/>
      <c r="AD73" s="1087"/>
      <c r="AE73" s="1107"/>
      <c r="AF73" s="182"/>
      <c r="AG73" s="198">
        <f>COUNTIF(D73:AE73,"(1)")</f>
        <v>1</v>
      </c>
      <c r="AH73" s="198">
        <f>COUNTIF(D73:AF73,"(2)")</f>
        <v>0</v>
      </c>
      <c r="AI73" s="198">
        <f>COUNTIF(D73:AG73,"(3)")</f>
        <v>0</v>
      </c>
      <c r="AJ73" s="237">
        <f>SUM(AG73:AI73)</f>
        <v>1</v>
      </c>
      <c r="AK73" s="233" t="s">
        <v>220</v>
      </c>
      <c r="AL73" s="233" t="s">
        <v>220</v>
      </c>
      <c r="AM73" s="233" t="s">
        <v>220</v>
      </c>
      <c r="AN73" s="233" t="s">
        <v>220</v>
      </c>
      <c r="AO73" s="204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</row>
    <row r="74" spans="1:69" s="184" customFormat="1" ht="12" thickBot="1" x14ac:dyDescent="0.25">
      <c r="A74" s="186"/>
      <c r="B74" s="186"/>
      <c r="C74" s="186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1333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182"/>
      <c r="AG74" s="204"/>
      <c r="AH74" s="204"/>
      <c r="AI74" s="204"/>
      <c r="AJ74" s="204"/>
      <c r="AK74" s="204"/>
      <c r="AL74" s="204"/>
      <c r="AM74" s="204"/>
      <c r="AN74" s="204"/>
      <c r="AO74" s="204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</row>
    <row r="75" spans="1:69" s="184" customFormat="1" ht="16.5" thickBot="1" x14ac:dyDescent="0.3">
      <c r="A75" s="186"/>
      <c r="B75" s="186"/>
      <c r="C75" s="186" t="s">
        <v>35</v>
      </c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1522">
        <f>COUNT(B9:B73)</f>
        <v>17</v>
      </c>
      <c r="Q75" s="1523"/>
      <c r="R75" s="1524"/>
      <c r="S75" s="369"/>
      <c r="T75" s="369"/>
      <c r="U75" s="1334"/>
      <c r="V75" s="369"/>
      <c r="W75" s="369"/>
      <c r="X75" s="369"/>
      <c r="Y75" s="369"/>
      <c r="Z75" s="310"/>
      <c r="AA75" s="309"/>
      <c r="AB75" s="309"/>
      <c r="AC75" s="309"/>
      <c r="AD75" s="309"/>
      <c r="AE75" s="309"/>
      <c r="AF75" s="182"/>
      <c r="AG75" s="244">
        <f>SUM(AG9:AG73)</f>
        <v>11</v>
      </c>
      <c r="AH75" s="245">
        <f>SUM(AH9:AH73)</f>
        <v>6</v>
      </c>
      <c r="AI75" s="246">
        <f>SUM(AI8:AI73)</f>
        <v>3</v>
      </c>
      <c r="AJ75" s="238">
        <f>SUM(AJ8:AJ73)</f>
        <v>20</v>
      </c>
      <c r="AL75" s="1063"/>
      <c r="AM75" s="1063"/>
      <c r="AN75" s="1063"/>
      <c r="AO75" s="247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</row>
    <row r="76" spans="1:69" s="184" customFormat="1" x14ac:dyDescent="0.2">
      <c r="A76" s="186"/>
      <c r="B76" s="186"/>
      <c r="C76" s="186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1333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186"/>
      <c r="AG76" s="186"/>
      <c r="AH76" s="186"/>
      <c r="AI76" s="186"/>
      <c r="AJ76" s="186"/>
      <c r="AK76" s="202"/>
      <c r="AL76" s="202"/>
      <c r="AM76" s="202"/>
      <c r="AN76" s="202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</row>
    <row r="77" spans="1:69" x14ac:dyDescent="0.2">
      <c r="A77" s="51"/>
      <c r="B77" s="251"/>
      <c r="C77" s="51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1517">
        <f ca="1">TODAY()</f>
        <v>42646</v>
      </c>
      <c r="Q77" s="1517"/>
      <c r="R77" s="1517"/>
      <c r="S77" s="1517"/>
      <c r="T77" s="273"/>
      <c r="U77" s="1335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51"/>
      <c r="AG77" s="51"/>
      <c r="AH77" s="51"/>
      <c r="AI77" s="51"/>
      <c r="AJ77" s="51"/>
      <c r="AK77" s="697"/>
      <c r="AL77" s="697"/>
      <c r="AM77" s="697"/>
      <c r="AN77" s="697"/>
      <c r="AO77" s="2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</row>
    <row r="78" spans="1:69" x14ac:dyDescent="0.2">
      <c r="A78" s="51"/>
      <c r="B78" s="251"/>
      <c r="C78" s="51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1335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51"/>
      <c r="AG78" s="51"/>
      <c r="AH78" s="51"/>
      <c r="AI78" s="51"/>
      <c r="AJ78" s="51"/>
      <c r="AK78" s="697"/>
      <c r="AL78" s="697"/>
      <c r="AM78" s="697"/>
      <c r="AN78" s="697"/>
      <c r="AO78" s="2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</row>
    <row r="79" spans="1:69" x14ac:dyDescent="0.2">
      <c r="A79" s="51"/>
      <c r="B79" s="251"/>
      <c r="C79" s="51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1335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51"/>
      <c r="AG79" s="51"/>
      <c r="AH79" s="51"/>
      <c r="AI79" s="51"/>
      <c r="AJ79" s="51"/>
      <c r="AK79" s="697"/>
      <c r="AL79" s="697"/>
      <c r="AM79" s="697"/>
      <c r="AN79" s="697"/>
      <c r="AO79" s="2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</row>
    <row r="80" spans="1:69" x14ac:dyDescent="0.2">
      <c r="A80" s="51"/>
      <c r="B80" s="251"/>
      <c r="C80" s="51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1335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51"/>
      <c r="AG80" s="51"/>
      <c r="AH80" s="81"/>
      <c r="AI80" s="81"/>
      <c r="AJ80" s="81"/>
      <c r="AK80" s="697"/>
      <c r="AL80" s="697"/>
      <c r="AM80" s="697"/>
      <c r="AN80" s="697"/>
      <c r="AO80" s="2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</row>
    <row r="81" spans="1:69" x14ac:dyDescent="0.2">
      <c r="A81" s="51"/>
      <c r="B81" s="251"/>
      <c r="C81" s="51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1335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51"/>
      <c r="AG81" s="51"/>
      <c r="AH81" s="51"/>
      <c r="AI81" s="51"/>
      <c r="AJ81" s="51"/>
      <c r="AK81" s="697"/>
      <c r="AL81" s="697"/>
      <c r="AM81" s="697"/>
      <c r="AN81" s="697"/>
      <c r="AO81" s="2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</row>
    <row r="82" spans="1:69" x14ac:dyDescent="0.2">
      <c r="A82" s="51"/>
      <c r="B82" s="251"/>
      <c r="C82" s="51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1335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51"/>
      <c r="AG82" s="51"/>
      <c r="AH82" s="51"/>
      <c r="AI82" s="51"/>
      <c r="AJ82" s="51"/>
      <c r="AK82" s="697"/>
      <c r="AL82" s="697"/>
      <c r="AM82" s="697"/>
      <c r="AN82" s="697"/>
      <c r="AO82" s="2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</row>
    <row r="83" spans="1:69" x14ac:dyDescent="0.2">
      <c r="A83" s="51"/>
      <c r="B83" s="251"/>
      <c r="C83" s="51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1335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51"/>
      <c r="AG83" s="51"/>
      <c r="AH83" s="51"/>
      <c r="AI83" s="51"/>
      <c r="AJ83" s="51"/>
      <c r="AK83" s="697"/>
      <c r="AL83" s="697"/>
      <c r="AM83" s="697"/>
      <c r="AN83" s="697"/>
      <c r="AO83" s="2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</row>
    <row r="84" spans="1:69" x14ac:dyDescent="0.2">
      <c r="A84" s="51"/>
      <c r="B84" s="251"/>
      <c r="C84" s="51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1335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51"/>
      <c r="AG84" s="51"/>
      <c r="AH84" s="51"/>
      <c r="AI84" s="51"/>
      <c r="AJ84" s="51"/>
      <c r="AK84" s="697"/>
      <c r="AL84" s="697"/>
      <c r="AM84" s="697"/>
      <c r="AN84" s="697"/>
      <c r="AO84" s="2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</row>
    <row r="85" spans="1:69" x14ac:dyDescent="0.2">
      <c r="A85" s="51"/>
      <c r="B85" s="251"/>
      <c r="C85" s="51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1335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51"/>
      <c r="AG85" s="51"/>
      <c r="AH85" s="51"/>
      <c r="AI85" s="51"/>
      <c r="AJ85" s="51"/>
      <c r="AK85" s="697"/>
      <c r="AL85" s="697"/>
      <c r="AM85" s="697"/>
      <c r="AN85" s="697"/>
      <c r="AO85" s="2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</row>
    <row r="86" spans="1:69" x14ac:dyDescent="0.2">
      <c r="A86" s="51"/>
      <c r="B86" s="251"/>
      <c r="C86" s="51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1335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51"/>
      <c r="AG86" s="51"/>
      <c r="AH86" s="51"/>
      <c r="AI86" s="51"/>
      <c r="AJ86" s="51"/>
      <c r="AK86" s="697"/>
      <c r="AL86" s="697"/>
      <c r="AM86" s="697"/>
      <c r="AN86" s="697"/>
      <c r="AO86" s="2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</row>
    <row r="87" spans="1:69" x14ac:dyDescent="0.2">
      <c r="A87" s="51"/>
      <c r="B87" s="251"/>
      <c r="C87" s="51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1335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51"/>
      <c r="AG87" s="51"/>
      <c r="AH87" s="51"/>
      <c r="AI87" s="51"/>
      <c r="AJ87" s="51"/>
      <c r="AK87" s="697"/>
      <c r="AL87" s="697"/>
      <c r="AM87" s="697"/>
      <c r="AN87" s="697"/>
      <c r="AO87" s="2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</row>
    <row r="88" spans="1:69" x14ac:dyDescent="0.2">
      <c r="A88" s="51"/>
      <c r="B88" s="251"/>
      <c r="C88" s="51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1335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51"/>
      <c r="AG88" s="51"/>
      <c r="AH88" s="51"/>
      <c r="AI88" s="51"/>
      <c r="AJ88" s="51"/>
      <c r="AK88" s="697"/>
      <c r="AL88" s="697"/>
      <c r="AM88" s="697"/>
      <c r="AN88" s="697"/>
      <c r="AO88" s="2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</row>
    <row r="89" spans="1:69" x14ac:dyDescent="0.2">
      <c r="A89" s="51"/>
      <c r="B89" s="251"/>
      <c r="C89" s="51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1335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51"/>
      <c r="AG89" s="51"/>
      <c r="AH89" s="51"/>
      <c r="AI89" s="51"/>
      <c r="AJ89" s="51"/>
      <c r="AK89" s="697"/>
      <c r="AL89" s="697"/>
      <c r="AM89" s="697"/>
      <c r="AN89" s="697"/>
      <c r="AO89" s="2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</row>
    <row r="90" spans="1:69" x14ac:dyDescent="0.2">
      <c r="A90" s="51"/>
      <c r="B90" s="251"/>
      <c r="C90" s="51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1335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51"/>
      <c r="AG90" s="51"/>
      <c r="AH90" s="51"/>
      <c r="AI90" s="51"/>
      <c r="AJ90" s="51"/>
      <c r="AK90" s="697"/>
      <c r="AL90" s="697"/>
      <c r="AM90" s="697"/>
      <c r="AN90" s="697"/>
      <c r="AO90" s="2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</row>
    <row r="91" spans="1:69" x14ac:dyDescent="0.2">
      <c r="A91" s="51"/>
      <c r="B91" s="251"/>
      <c r="C91" s="51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1335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51"/>
      <c r="AG91" s="51"/>
      <c r="AH91" s="51"/>
      <c r="AI91" s="51"/>
      <c r="AJ91" s="51"/>
      <c r="AK91" s="697"/>
      <c r="AL91" s="697"/>
      <c r="AM91" s="697"/>
      <c r="AN91" s="697"/>
      <c r="AO91" s="2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</row>
    <row r="92" spans="1:69" x14ac:dyDescent="0.2">
      <c r="A92" s="51"/>
      <c r="B92" s="251"/>
      <c r="C92" s="51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1335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51"/>
      <c r="AG92" s="51"/>
      <c r="AH92" s="51"/>
      <c r="AI92" s="51"/>
      <c r="AJ92" s="51"/>
      <c r="AK92" s="697"/>
      <c r="AL92" s="697"/>
      <c r="AM92" s="697"/>
      <c r="AN92" s="697"/>
      <c r="AO92" s="2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</row>
    <row r="93" spans="1:69" x14ac:dyDescent="0.2">
      <c r="A93" s="51"/>
      <c r="B93" s="251"/>
      <c r="C93" s="51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1335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51"/>
      <c r="AG93" s="51"/>
      <c r="AH93" s="51"/>
      <c r="AI93" s="51"/>
      <c r="AJ93" s="51"/>
      <c r="AK93" s="697"/>
      <c r="AL93" s="697"/>
      <c r="AM93" s="697"/>
      <c r="AN93" s="697"/>
      <c r="AO93" s="2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</row>
    <row r="94" spans="1:69" x14ac:dyDescent="0.2">
      <c r="A94" s="51"/>
      <c r="B94" s="251"/>
      <c r="C94" s="51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1335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51"/>
      <c r="AG94" s="51"/>
      <c r="AH94" s="51"/>
      <c r="AI94" s="51"/>
      <c r="AJ94" s="51"/>
      <c r="AK94" s="697"/>
      <c r="AL94" s="697"/>
      <c r="AM94" s="697"/>
      <c r="AN94" s="697"/>
      <c r="AO94" s="2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</row>
    <row r="95" spans="1:69" x14ac:dyDescent="0.2">
      <c r="A95" s="51"/>
      <c r="B95" s="251"/>
      <c r="C95" s="51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1335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51"/>
      <c r="AG95" s="51"/>
      <c r="AH95" s="51"/>
      <c r="AI95" s="51"/>
      <c r="AJ95" s="51"/>
      <c r="AK95" s="697"/>
      <c r="AL95" s="697"/>
      <c r="AM95" s="697"/>
      <c r="AN95" s="697"/>
      <c r="AO95" s="2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</row>
    <row r="96" spans="1:69" x14ac:dyDescent="0.2">
      <c r="A96" s="51"/>
      <c r="B96" s="251"/>
      <c r="C96" s="51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1335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51"/>
      <c r="AG96" s="51"/>
      <c r="AH96" s="51"/>
      <c r="AI96" s="51"/>
      <c r="AJ96" s="51"/>
      <c r="AK96" s="697"/>
      <c r="AL96" s="697"/>
      <c r="AM96" s="697"/>
      <c r="AN96" s="697"/>
      <c r="AO96" s="2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</row>
    <row r="97" spans="1:69" x14ac:dyDescent="0.2">
      <c r="A97" s="51"/>
      <c r="B97" s="251"/>
      <c r="C97" s="51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1335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51"/>
      <c r="AG97" s="51"/>
      <c r="AH97" s="51"/>
      <c r="AI97" s="51"/>
      <c r="AJ97" s="51"/>
      <c r="AK97" s="697"/>
      <c r="AL97" s="697"/>
      <c r="AM97" s="697"/>
      <c r="AN97" s="697"/>
      <c r="AO97" s="2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</row>
    <row r="98" spans="1:69" x14ac:dyDescent="0.2">
      <c r="A98" s="51"/>
      <c r="B98" s="251"/>
      <c r="C98" s="51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1335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51"/>
      <c r="AG98" s="51"/>
      <c r="AH98" s="51"/>
      <c r="AI98" s="51"/>
      <c r="AJ98" s="51"/>
      <c r="AK98" s="697"/>
      <c r="AL98" s="697"/>
      <c r="AM98" s="697"/>
      <c r="AN98" s="697"/>
      <c r="AO98" s="2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</row>
    <row r="99" spans="1:69" x14ac:dyDescent="0.2">
      <c r="A99" s="51"/>
      <c r="B99" s="251"/>
      <c r="C99" s="51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1335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51"/>
      <c r="AG99" s="51"/>
      <c r="AH99" s="51"/>
      <c r="AI99" s="51"/>
      <c r="AJ99" s="51"/>
      <c r="AK99" s="697"/>
      <c r="AL99" s="697"/>
      <c r="AM99" s="697"/>
      <c r="AN99" s="697"/>
      <c r="AO99" s="2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</row>
    <row r="100" spans="1:69" x14ac:dyDescent="0.2">
      <c r="A100" s="51"/>
      <c r="B100" s="251"/>
      <c r="C100" s="51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1335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51"/>
      <c r="AG100" s="51"/>
      <c r="AH100" s="51"/>
      <c r="AI100" s="51"/>
      <c r="AJ100" s="51"/>
      <c r="AK100" s="697"/>
      <c r="AL100" s="697"/>
      <c r="AM100" s="697"/>
      <c r="AN100" s="697"/>
      <c r="AO100" s="2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</row>
    <row r="101" spans="1:69" x14ac:dyDescent="0.2">
      <c r="A101" s="51"/>
      <c r="B101" s="251"/>
      <c r="C101" s="51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1335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51"/>
      <c r="AG101" s="51"/>
      <c r="AH101" s="51"/>
      <c r="AI101" s="51"/>
      <c r="AJ101" s="51"/>
      <c r="AK101" s="697"/>
      <c r="AL101" s="697"/>
      <c r="AM101" s="697"/>
      <c r="AN101" s="697"/>
      <c r="AO101" s="2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</row>
    <row r="102" spans="1:69" x14ac:dyDescent="0.2">
      <c r="A102" s="51"/>
      <c r="B102" s="251"/>
      <c r="C102" s="51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1335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51"/>
      <c r="AG102" s="51"/>
      <c r="AH102" s="51"/>
      <c r="AI102" s="51"/>
      <c r="AJ102" s="51"/>
      <c r="AK102" s="697"/>
      <c r="AL102" s="697"/>
      <c r="AM102" s="697"/>
      <c r="AN102" s="697"/>
      <c r="AO102" s="2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</row>
    <row r="103" spans="1:69" x14ac:dyDescent="0.2">
      <c r="A103" s="51"/>
      <c r="B103" s="251"/>
      <c r="C103" s="51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1335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51"/>
      <c r="AG103" s="51"/>
      <c r="AH103" s="51"/>
      <c r="AI103" s="51"/>
      <c r="AJ103" s="51"/>
      <c r="AK103" s="697"/>
      <c r="AL103" s="697"/>
      <c r="AM103" s="697"/>
      <c r="AN103" s="697"/>
      <c r="AO103" s="2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</row>
    <row r="104" spans="1:69" x14ac:dyDescent="0.2">
      <c r="A104" s="51"/>
      <c r="B104" s="251"/>
      <c r="C104" s="51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1335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51"/>
      <c r="AG104" s="51"/>
      <c r="AH104" s="51"/>
      <c r="AI104" s="51"/>
      <c r="AJ104" s="51"/>
      <c r="AK104" s="697"/>
      <c r="AL104" s="697"/>
      <c r="AM104" s="697"/>
      <c r="AN104" s="697"/>
      <c r="AO104" s="2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</row>
    <row r="105" spans="1:69" x14ac:dyDescent="0.2">
      <c r="A105" s="51"/>
      <c r="B105" s="251"/>
      <c r="C105" s="51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1335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51"/>
      <c r="AG105" s="51"/>
      <c r="AH105" s="51"/>
      <c r="AI105" s="51"/>
      <c r="AJ105" s="51"/>
      <c r="AK105" s="697"/>
      <c r="AL105" s="697"/>
      <c r="AM105" s="697"/>
      <c r="AN105" s="697"/>
      <c r="AO105" s="2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</row>
    <row r="106" spans="1:69" x14ac:dyDescent="0.2">
      <c r="A106" s="51"/>
      <c r="B106" s="251"/>
      <c r="C106" s="51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1335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51"/>
      <c r="AG106" s="51"/>
      <c r="AH106" s="51"/>
      <c r="AI106" s="51"/>
      <c r="AJ106" s="51"/>
      <c r="AK106" s="697"/>
      <c r="AL106" s="697"/>
      <c r="AM106" s="697"/>
      <c r="AN106" s="697"/>
      <c r="AO106" s="2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</row>
    <row r="107" spans="1:69" x14ac:dyDescent="0.2">
      <c r="A107" s="51"/>
      <c r="B107" s="251"/>
      <c r="C107" s="51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1335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51"/>
      <c r="AG107" s="51"/>
      <c r="AH107" s="51"/>
      <c r="AI107" s="51"/>
      <c r="AJ107" s="51"/>
      <c r="AK107" s="697"/>
      <c r="AL107" s="697"/>
      <c r="AM107" s="697"/>
      <c r="AN107" s="697"/>
      <c r="AO107" s="2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</row>
    <row r="108" spans="1:69" x14ac:dyDescent="0.2">
      <c r="A108" s="51"/>
      <c r="B108" s="251"/>
      <c r="C108" s="51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1335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51"/>
      <c r="AG108" s="51"/>
      <c r="AH108" s="51"/>
      <c r="AI108" s="51"/>
      <c r="AJ108" s="51"/>
      <c r="AK108" s="697"/>
      <c r="AL108" s="697"/>
      <c r="AM108" s="697"/>
      <c r="AN108" s="697"/>
      <c r="AO108" s="2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</row>
    <row r="109" spans="1:69" x14ac:dyDescent="0.2">
      <c r="A109" s="51"/>
      <c r="B109" s="251"/>
      <c r="C109" s="51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1335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51"/>
      <c r="AG109" s="51"/>
      <c r="AH109" s="51"/>
      <c r="AI109" s="51"/>
      <c r="AJ109" s="51"/>
      <c r="AK109" s="697"/>
      <c r="AL109" s="697"/>
      <c r="AM109" s="697"/>
      <c r="AN109" s="697"/>
      <c r="AO109" s="2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</row>
    <row r="110" spans="1:69" x14ac:dyDescent="0.2">
      <c r="A110" s="51"/>
      <c r="B110" s="251"/>
      <c r="C110" s="51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1335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51"/>
      <c r="AG110" s="51"/>
      <c r="AH110" s="51"/>
      <c r="AI110" s="51"/>
      <c r="AJ110" s="51"/>
      <c r="AK110" s="697"/>
      <c r="AL110" s="697"/>
      <c r="AM110" s="697"/>
      <c r="AN110" s="697"/>
      <c r="AO110" s="2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</row>
    <row r="111" spans="1:69" x14ac:dyDescent="0.2">
      <c r="A111" s="51"/>
      <c r="B111" s="251"/>
      <c r="C111" s="51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1335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51"/>
      <c r="AG111" s="51"/>
      <c r="AH111" s="51"/>
      <c r="AI111" s="51"/>
      <c r="AJ111" s="51"/>
      <c r="AK111" s="697"/>
      <c r="AL111" s="697"/>
      <c r="AM111" s="697"/>
      <c r="AN111" s="697"/>
      <c r="AO111" s="2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</row>
    <row r="112" spans="1:69" x14ac:dyDescent="0.2">
      <c r="A112" s="51"/>
      <c r="B112" s="251"/>
      <c r="C112" s="51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1335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51"/>
      <c r="AG112" s="51"/>
      <c r="AH112" s="51"/>
      <c r="AI112" s="51"/>
      <c r="AJ112" s="51"/>
      <c r="AK112" s="697"/>
      <c r="AL112" s="697"/>
      <c r="AM112" s="697"/>
      <c r="AN112" s="697"/>
      <c r="AO112" s="2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</row>
    <row r="113" spans="1:69" x14ac:dyDescent="0.2">
      <c r="A113" s="51"/>
      <c r="B113" s="251"/>
      <c r="C113" s="51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1335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51"/>
      <c r="AG113" s="51"/>
      <c r="AH113" s="51"/>
      <c r="AI113" s="51"/>
      <c r="AJ113" s="51"/>
      <c r="AK113" s="697"/>
      <c r="AL113" s="697"/>
      <c r="AM113" s="697"/>
      <c r="AN113" s="697"/>
      <c r="AO113" s="2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</row>
    <row r="114" spans="1:69" x14ac:dyDescent="0.2">
      <c r="A114" s="51"/>
      <c r="B114" s="251"/>
      <c r="C114" s="51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1335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51"/>
      <c r="AG114" s="51"/>
      <c r="AH114" s="51"/>
      <c r="AI114" s="51"/>
      <c r="AJ114" s="51"/>
      <c r="AK114" s="697"/>
      <c r="AL114" s="697"/>
      <c r="AM114" s="697"/>
      <c r="AN114" s="697"/>
      <c r="AO114" s="2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</row>
    <row r="115" spans="1:69" x14ac:dyDescent="0.2">
      <c r="A115" s="51"/>
      <c r="B115" s="251"/>
      <c r="C115" s="51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1335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51"/>
      <c r="AG115" s="51"/>
      <c r="AH115" s="51"/>
      <c r="AI115" s="51"/>
      <c r="AJ115" s="51"/>
      <c r="AK115" s="697"/>
      <c r="AL115" s="697"/>
      <c r="AM115" s="697"/>
      <c r="AN115" s="697"/>
      <c r="AO115" s="2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</row>
    <row r="116" spans="1:69" x14ac:dyDescent="0.2">
      <c r="A116" s="51"/>
      <c r="B116" s="251"/>
      <c r="C116" s="51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1335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51"/>
      <c r="AG116" s="51"/>
      <c r="AH116" s="51"/>
      <c r="AI116" s="51"/>
      <c r="AJ116" s="51"/>
      <c r="AK116" s="697"/>
      <c r="AL116" s="697"/>
      <c r="AM116" s="697"/>
      <c r="AN116" s="697"/>
      <c r="AO116" s="2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</row>
    <row r="117" spans="1:69" x14ac:dyDescent="0.2">
      <c r="A117" s="51"/>
      <c r="B117" s="251"/>
      <c r="C117" s="51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1335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51"/>
      <c r="AG117" s="51"/>
      <c r="AH117" s="51"/>
      <c r="AI117" s="51"/>
      <c r="AJ117" s="51"/>
      <c r="AK117" s="697"/>
      <c r="AL117" s="697"/>
      <c r="AM117" s="697"/>
      <c r="AN117" s="697"/>
      <c r="AO117" s="2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</row>
    <row r="118" spans="1:69" x14ac:dyDescent="0.2">
      <c r="A118" s="51"/>
      <c r="B118" s="251"/>
      <c r="C118" s="51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1335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51"/>
      <c r="AG118" s="51"/>
      <c r="AH118" s="51"/>
      <c r="AI118" s="51"/>
      <c r="AJ118" s="51"/>
      <c r="AK118" s="697"/>
      <c r="AL118" s="697"/>
      <c r="AM118" s="697"/>
      <c r="AN118" s="697"/>
      <c r="AO118" s="2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</row>
    <row r="119" spans="1:69" x14ac:dyDescent="0.2">
      <c r="A119" s="51"/>
      <c r="B119" s="251"/>
      <c r="C119" s="51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1335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51"/>
      <c r="AG119" s="51"/>
      <c r="AH119" s="51"/>
      <c r="AI119" s="51"/>
      <c r="AJ119" s="51"/>
      <c r="AK119" s="697"/>
      <c r="AL119" s="697"/>
      <c r="AM119" s="697"/>
      <c r="AN119" s="697"/>
      <c r="AO119" s="2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</row>
    <row r="120" spans="1:69" x14ac:dyDescent="0.2">
      <c r="A120" s="51"/>
      <c r="B120" s="251"/>
      <c r="C120" s="51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1335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51"/>
      <c r="AG120" s="51"/>
      <c r="AH120" s="51"/>
      <c r="AI120" s="51"/>
      <c r="AJ120" s="51"/>
      <c r="AK120" s="697"/>
      <c r="AL120" s="697"/>
      <c r="AM120" s="697"/>
      <c r="AN120" s="697"/>
      <c r="AO120" s="2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</row>
    <row r="121" spans="1:69" x14ac:dyDescent="0.2">
      <c r="A121" s="51"/>
      <c r="B121" s="251"/>
      <c r="C121" s="51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1335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51"/>
      <c r="AG121" s="51"/>
      <c r="AH121" s="51"/>
      <c r="AI121" s="51"/>
      <c r="AJ121" s="51"/>
      <c r="AK121" s="697"/>
      <c r="AL121" s="697"/>
      <c r="AM121" s="697"/>
      <c r="AN121" s="697"/>
      <c r="AO121" s="2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</row>
    <row r="122" spans="1:69" x14ac:dyDescent="0.2">
      <c r="A122" s="51"/>
      <c r="B122" s="251"/>
      <c r="C122" s="51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1335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51"/>
      <c r="AG122" s="51"/>
      <c r="AH122" s="51"/>
      <c r="AI122" s="51"/>
      <c r="AJ122" s="51"/>
      <c r="AK122" s="697"/>
      <c r="AL122" s="697"/>
      <c r="AM122" s="697"/>
      <c r="AN122" s="697"/>
      <c r="AO122" s="2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</row>
    <row r="123" spans="1:69" x14ac:dyDescent="0.2">
      <c r="A123" s="51"/>
      <c r="B123" s="251"/>
      <c r="C123" s="51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1335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51"/>
      <c r="AG123" s="51"/>
      <c r="AH123" s="51"/>
      <c r="AI123" s="51"/>
      <c r="AJ123" s="51"/>
      <c r="AK123" s="697"/>
      <c r="AL123" s="697"/>
      <c r="AM123" s="697"/>
      <c r="AN123" s="697"/>
      <c r="AO123" s="2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</row>
    <row r="124" spans="1:69" x14ac:dyDescent="0.2">
      <c r="A124" s="51"/>
      <c r="B124" s="251"/>
      <c r="C124" s="51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1335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51"/>
      <c r="AG124" s="51"/>
      <c r="AH124" s="51"/>
      <c r="AI124" s="51"/>
      <c r="AJ124" s="51"/>
      <c r="AK124" s="697"/>
      <c r="AL124" s="697"/>
      <c r="AM124" s="697"/>
      <c r="AN124" s="697"/>
      <c r="AO124" s="2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</row>
    <row r="125" spans="1:69" x14ac:dyDescent="0.2">
      <c r="A125" s="51"/>
      <c r="B125" s="251"/>
      <c r="C125" s="51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1335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51"/>
      <c r="AG125" s="51"/>
      <c r="AH125" s="51"/>
      <c r="AI125" s="51"/>
      <c r="AJ125" s="51"/>
      <c r="AK125" s="697"/>
      <c r="AL125" s="697"/>
      <c r="AM125" s="697"/>
      <c r="AN125" s="697"/>
      <c r="AO125" s="2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</row>
    <row r="126" spans="1:69" x14ac:dyDescent="0.2">
      <c r="A126" s="51"/>
      <c r="B126" s="251"/>
      <c r="C126" s="51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1335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51"/>
      <c r="AG126" s="51"/>
      <c r="AH126" s="51"/>
      <c r="AI126" s="51"/>
      <c r="AJ126" s="51"/>
      <c r="AK126" s="697"/>
      <c r="AL126" s="697"/>
      <c r="AM126" s="697"/>
      <c r="AN126" s="697"/>
      <c r="AO126" s="2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</row>
    <row r="127" spans="1:69" x14ac:dyDescent="0.2">
      <c r="A127" s="51"/>
      <c r="B127" s="251"/>
      <c r="C127" s="51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1335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51"/>
      <c r="AG127" s="51"/>
      <c r="AH127" s="51"/>
      <c r="AI127" s="51"/>
      <c r="AJ127" s="51"/>
      <c r="AK127" s="697"/>
      <c r="AL127" s="697"/>
      <c r="AM127" s="697"/>
      <c r="AN127" s="697"/>
      <c r="AO127" s="2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</row>
    <row r="128" spans="1:69" x14ac:dyDescent="0.2">
      <c r="A128" s="51"/>
      <c r="B128" s="251"/>
      <c r="C128" s="51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1335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51"/>
      <c r="AG128" s="51"/>
      <c r="AH128" s="51"/>
      <c r="AI128" s="51"/>
      <c r="AJ128" s="51"/>
      <c r="AK128" s="697"/>
      <c r="AL128" s="697"/>
      <c r="AM128" s="697"/>
      <c r="AN128" s="697"/>
      <c r="AO128" s="2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</row>
    <row r="129" spans="1:69" x14ac:dyDescent="0.2">
      <c r="A129" s="51"/>
      <c r="B129" s="251"/>
      <c r="C129" s="51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1335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51"/>
      <c r="AG129" s="51"/>
      <c r="AH129" s="51"/>
      <c r="AI129" s="51"/>
      <c r="AJ129" s="51"/>
      <c r="AK129" s="697"/>
      <c r="AL129" s="697"/>
      <c r="AM129" s="697"/>
      <c r="AN129" s="697"/>
      <c r="AO129" s="2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</row>
    <row r="130" spans="1:69" x14ac:dyDescent="0.2">
      <c r="A130" s="51"/>
      <c r="B130" s="251"/>
      <c r="C130" s="51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1335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51"/>
      <c r="AG130" s="51"/>
      <c r="AH130" s="51"/>
      <c r="AI130" s="51"/>
      <c r="AJ130" s="51"/>
      <c r="AK130" s="697"/>
      <c r="AL130" s="697"/>
      <c r="AM130" s="697"/>
      <c r="AN130" s="697"/>
      <c r="AO130" s="2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</row>
    <row r="131" spans="1:69" x14ac:dyDescent="0.2">
      <c r="A131" s="51"/>
      <c r="B131" s="251"/>
      <c r="C131" s="51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1335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51"/>
      <c r="AG131" s="51"/>
      <c r="AH131" s="51"/>
      <c r="AI131" s="51"/>
      <c r="AJ131" s="51"/>
      <c r="AK131" s="697"/>
      <c r="AL131" s="697"/>
      <c r="AM131" s="697"/>
      <c r="AN131" s="697"/>
      <c r="AO131" s="2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</row>
    <row r="132" spans="1:69" x14ac:dyDescent="0.2">
      <c r="A132" s="51"/>
      <c r="B132" s="251"/>
      <c r="C132" s="51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1335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51"/>
      <c r="AG132" s="51"/>
      <c r="AH132" s="51"/>
      <c r="AI132" s="51"/>
      <c r="AJ132" s="51"/>
      <c r="AK132" s="697"/>
      <c r="AL132" s="697"/>
      <c r="AM132" s="697"/>
      <c r="AN132" s="697"/>
      <c r="AO132" s="2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</row>
    <row r="133" spans="1:69" x14ac:dyDescent="0.2">
      <c r="A133" s="51"/>
      <c r="B133" s="251"/>
      <c r="C133" s="51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1335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51"/>
      <c r="AG133" s="51"/>
      <c r="AH133" s="51"/>
      <c r="AI133" s="51"/>
      <c r="AJ133" s="51"/>
      <c r="AK133" s="697"/>
      <c r="AL133" s="697"/>
      <c r="AM133" s="697"/>
      <c r="AN133" s="697"/>
      <c r="AO133" s="2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</row>
    <row r="134" spans="1:69" x14ac:dyDescent="0.2">
      <c r="A134" s="51"/>
      <c r="B134" s="251"/>
      <c r="C134" s="51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1335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51"/>
      <c r="AG134" s="51"/>
      <c r="AH134" s="51"/>
      <c r="AI134" s="51"/>
      <c r="AJ134" s="51"/>
      <c r="AK134" s="697"/>
      <c r="AL134" s="697"/>
      <c r="AM134" s="697"/>
      <c r="AN134" s="697"/>
      <c r="AO134" s="2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</row>
    <row r="135" spans="1:69" x14ac:dyDescent="0.2">
      <c r="A135" s="51"/>
      <c r="B135" s="251"/>
      <c r="C135" s="51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1335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51"/>
      <c r="AG135" s="51"/>
      <c r="AH135" s="51"/>
      <c r="AI135" s="51"/>
      <c r="AJ135" s="51"/>
      <c r="AK135" s="697"/>
      <c r="AL135" s="697"/>
      <c r="AM135" s="697"/>
      <c r="AN135" s="697"/>
      <c r="AO135" s="2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</row>
    <row r="136" spans="1:69" x14ac:dyDescent="0.2">
      <c r="A136" s="51"/>
      <c r="B136" s="251"/>
      <c r="C136" s="51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1335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51"/>
      <c r="AG136" s="51"/>
      <c r="AH136" s="51"/>
      <c r="AI136" s="51"/>
      <c r="AJ136" s="51"/>
      <c r="AK136" s="697"/>
      <c r="AL136" s="697"/>
      <c r="AM136" s="697"/>
      <c r="AN136" s="697"/>
      <c r="AO136" s="2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</row>
    <row r="137" spans="1:69" x14ac:dyDescent="0.2">
      <c r="A137" s="51"/>
      <c r="B137" s="251"/>
      <c r="C137" s="51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1335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51"/>
      <c r="AG137" s="51"/>
      <c r="AH137" s="51"/>
      <c r="AI137" s="51"/>
      <c r="AJ137" s="51"/>
      <c r="AK137" s="697"/>
      <c r="AL137" s="697"/>
      <c r="AM137" s="697"/>
      <c r="AN137" s="697"/>
      <c r="AO137" s="2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</row>
    <row r="138" spans="1:69" x14ac:dyDescent="0.2">
      <c r="A138" s="51"/>
      <c r="B138" s="251"/>
      <c r="C138" s="51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1335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51"/>
      <c r="AG138" s="51"/>
      <c r="AH138" s="51"/>
      <c r="AI138" s="51"/>
      <c r="AJ138" s="51"/>
      <c r="AK138" s="697"/>
      <c r="AL138" s="697"/>
      <c r="AM138" s="697"/>
      <c r="AN138" s="697"/>
      <c r="AO138" s="2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</row>
    <row r="139" spans="1:69" x14ac:dyDescent="0.2">
      <c r="A139" s="51"/>
      <c r="B139" s="251"/>
      <c r="C139" s="51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1335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51"/>
      <c r="AG139" s="51"/>
      <c r="AH139" s="51"/>
      <c r="AI139" s="51"/>
      <c r="AJ139" s="51"/>
      <c r="AK139" s="697"/>
      <c r="AL139" s="697"/>
      <c r="AM139" s="697"/>
      <c r="AN139" s="697"/>
      <c r="AO139" s="2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</row>
    <row r="140" spans="1:69" x14ac:dyDescent="0.2">
      <c r="A140" s="51"/>
      <c r="B140" s="251"/>
      <c r="C140" s="51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1335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51"/>
      <c r="AG140" s="51"/>
      <c r="AH140" s="51"/>
      <c r="AI140" s="51"/>
      <c r="AJ140" s="51"/>
      <c r="AK140" s="697"/>
      <c r="AL140" s="697"/>
      <c r="AM140" s="697"/>
      <c r="AN140" s="697"/>
      <c r="AO140" s="2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</row>
    <row r="141" spans="1:69" x14ac:dyDescent="0.2">
      <c r="A141" s="51"/>
      <c r="B141" s="251"/>
      <c r="C141" s="51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1335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51"/>
      <c r="AG141" s="51"/>
      <c r="AH141" s="51"/>
      <c r="AI141" s="51"/>
      <c r="AJ141" s="51"/>
      <c r="AK141" s="697"/>
      <c r="AL141" s="697"/>
      <c r="AM141" s="697"/>
      <c r="AN141" s="697"/>
      <c r="AO141" s="2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</row>
    <row r="142" spans="1:69" x14ac:dyDescent="0.2">
      <c r="A142" s="51"/>
      <c r="B142" s="251"/>
      <c r="C142" s="51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1335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51"/>
      <c r="AG142" s="51"/>
      <c r="AH142" s="51"/>
      <c r="AI142" s="51"/>
      <c r="AJ142" s="51"/>
      <c r="AK142" s="697"/>
      <c r="AL142" s="697"/>
      <c r="AM142" s="697"/>
      <c r="AN142" s="697"/>
      <c r="AO142" s="2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</row>
    <row r="143" spans="1:69" x14ac:dyDescent="0.2">
      <c r="A143" s="51"/>
      <c r="B143" s="251"/>
      <c r="C143" s="51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1335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51"/>
      <c r="AG143" s="51"/>
      <c r="AH143" s="51"/>
      <c r="AI143" s="51"/>
      <c r="AJ143" s="51"/>
      <c r="AK143" s="697"/>
      <c r="AL143" s="697"/>
      <c r="AM143" s="697"/>
      <c r="AN143" s="697"/>
      <c r="AO143" s="2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</row>
    <row r="144" spans="1:69" x14ac:dyDescent="0.2">
      <c r="A144" s="51"/>
      <c r="B144" s="251"/>
      <c r="C144" s="51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1335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51"/>
      <c r="AG144" s="51"/>
      <c r="AH144" s="51"/>
      <c r="AI144" s="51"/>
      <c r="AJ144" s="51"/>
      <c r="AK144" s="697"/>
      <c r="AL144" s="697"/>
      <c r="AM144" s="697"/>
      <c r="AN144" s="697"/>
      <c r="AO144" s="2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</row>
    <row r="145" spans="1:69" x14ac:dyDescent="0.2">
      <c r="A145" s="51"/>
      <c r="B145" s="251"/>
      <c r="C145" s="51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1335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51"/>
      <c r="AG145" s="51"/>
      <c r="AH145" s="51"/>
      <c r="AI145" s="51"/>
      <c r="AJ145" s="51"/>
      <c r="AK145" s="697"/>
      <c r="AL145" s="697"/>
      <c r="AM145" s="697"/>
      <c r="AN145" s="697"/>
      <c r="AO145" s="2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</row>
    <row r="146" spans="1:69" x14ac:dyDescent="0.2">
      <c r="A146" s="51"/>
      <c r="B146" s="251"/>
      <c r="C146" s="51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1335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51"/>
      <c r="AG146" s="51"/>
      <c r="AH146" s="51"/>
      <c r="AI146" s="51"/>
      <c r="AJ146" s="51"/>
      <c r="AK146" s="697"/>
      <c r="AL146" s="697"/>
      <c r="AM146" s="697"/>
      <c r="AN146" s="697"/>
      <c r="AO146" s="2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</row>
    <row r="147" spans="1:69" x14ac:dyDescent="0.2">
      <c r="A147" s="51"/>
      <c r="B147" s="251"/>
      <c r="C147" s="51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1335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51"/>
      <c r="AG147" s="51"/>
      <c r="AH147" s="51"/>
      <c r="AI147" s="51"/>
      <c r="AJ147" s="51"/>
      <c r="AK147" s="697"/>
      <c r="AL147" s="697"/>
      <c r="AM147" s="697"/>
      <c r="AN147" s="697"/>
      <c r="AO147" s="2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</row>
    <row r="148" spans="1:69" x14ac:dyDescent="0.2">
      <c r="A148" s="51"/>
      <c r="B148" s="251"/>
      <c r="C148" s="51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1335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51"/>
      <c r="AG148" s="51"/>
      <c r="AH148" s="51"/>
      <c r="AI148" s="51"/>
      <c r="AJ148" s="51"/>
      <c r="AK148" s="697"/>
      <c r="AL148" s="697"/>
      <c r="AM148" s="697"/>
      <c r="AN148" s="697"/>
      <c r="AO148" s="2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</row>
    <row r="149" spans="1:69" x14ac:dyDescent="0.2">
      <c r="A149" s="51"/>
      <c r="B149" s="251"/>
      <c r="C149" s="51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1335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51"/>
      <c r="AG149" s="51"/>
      <c r="AH149" s="51"/>
      <c r="AI149" s="51"/>
      <c r="AJ149" s="51"/>
      <c r="AK149" s="697"/>
      <c r="AL149" s="697"/>
      <c r="AM149" s="697"/>
      <c r="AN149" s="697"/>
      <c r="AO149" s="2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</row>
    <row r="150" spans="1:69" x14ac:dyDescent="0.2">
      <c r="A150" s="51"/>
      <c r="B150" s="251"/>
      <c r="C150" s="51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1335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51"/>
      <c r="AG150" s="51"/>
      <c r="AH150" s="51"/>
      <c r="AI150" s="51"/>
      <c r="AJ150" s="51"/>
      <c r="AK150" s="697"/>
      <c r="AL150" s="697"/>
      <c r="AM150" s="697"/>
      <c r="AN150" s="697"/>
      <c r="AO150" s="2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</row>
    <row r="151" spans="1:69" x14ac:dyDescent="0.2">
      <c r="A151" s="51"/>
      <c r="B151" s="251"/>
      <c r="C151" s="51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1335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51"/>
      <c r="AG151" s="51"/>
      <c r="AH151" s="51"/>
      <c r="AI151" s="51"/>
      <c r="AJ151" s="51"/>
      <c r="AK151" s="697"/>
      <c r="AL151" s="697"/>
      <c r="AM151" s="697"/>
      <c r="AN151" s="697"/>
      <c r="AO151" s="2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</row>
    <row r="152" spans="1:69" x14ac:dyDescent="0.2">
      <c r="A152" s="51"/>
      <c r="B152" s="251"/>
      <c r="C152" s="51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1335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51"/>
      <c r="AG152" s="51"/>
      <c r="AH152" s="51"/>
      <c r="AI152" s="51"/>
      <c r="AJ152" s="51"/>
      <c r="AK152" s="697"/>
      <c r="AL152" s="697"/>
      <c r="AM152" s="697"/>
      <c r="AN152" s="697"/>
      <c r="AO152" s="2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</row>
    <row r="153" spans="1:69" x14ac:dyDescent="0.2">
      <c r="A153" s="51"/>
      <c r="B153" s="251"/>
      <c r="C153" s="51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1335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51"/>
      <c r="AG153" s="51"/>
      <c r="AH153" s="51"/>
      <c r="AI153" s="51"/>
      <c r="AJ153" s="51"/>
      <c r="AK153" s="697"/>
      <c r="AL153" s="697"/>
      <c r="AM153" s="697"/>
      <c r="AN153" s="697"/>
      <c r="AO153" s="2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</row>
    <row r="154" spans="1:69" x14ac:dyDescent="0.2">
      <c r="A154" s="51"/>
      <c r="B154" s="251"/>
      <c r="C154" s="51"/>
      <c r="D154" s="273"/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273"/>
      <c r="S154" s="273"/>
      <c r="T154" s="273"/>
      <c r="U154" s="1335"/>
      <c r="V154" s="273"/>
      <c r="W154" s="273"/>
      <c r="X154" s="273"/>
      <c r="Y154" s="273"/>
      <c r="Z154" s="273"/>
      <c r="AA154" s="273"/>
      <c r="AB154" s="273"/>
      <c r="AC154" s="273"/>
      <c r="AD154" s="273"/>
      <c r="AE154" s="273"/>
      <c r="AF154" s="51"/>
      <c r="AG154" s="51"/>
      <c r="AH154" s="51"/>
      <c r="AI154" s="51"/>
      <c r="AJ154" s="51"/>
      <c r="AK154" s="697"/>
      <c r="AL154" s="697"/>
      <c r="AM154" s="697"/>
      <c r="AN154" s="697"/>
      <c r="AO154" s="2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</row>
    <row r="155" spans="1:69" x14ac:dyDescent="0.2">
      <c r="A155" s="51"/>
      <c r="B155" s="251"/>
      <c r="C155" s="51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1335"/>
      <c r="V155" s="273"/>
      <c r="W155" s="273"/>
      <c r="X155" s="273"/>
      <c r="Y155" s="273"/>
      <c r="Z155" s="273"/>
      <c r="AA155" s="273"/>
      <c r="AB155" s="273"/>
      <c r="AC155" s="273"/>
      <c r="AD155" s="273"/>
      <c r="AE155" s="273"/>
      <c r="AF155" s="51"/>
      <c r="AG155" s="51"/>
      <c r="AH155" s="51"/>
      <c r="AI155" s="51"/>
      <c r="AJ155" s="51"/>
      <c r="AK155" s="697"/>
      <c r="AL155" s="697"/>
      <c r="AM155" s="697"/>
      <c r="AN155" s="697"/>
      <c r="AO155" s="2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</row>
    <row r="156" spans="1:69" x14ac:dyDescent="0.2">
      <c r="A156" s="51"/>
      <c r="B156" s="251"/>
      <c r="C156" s="51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1335"/>
      <c r="V156" s="273"/>
      <c r="W156" s="273"/>
      <c r="X156" s="273"/>
      <c r="Y156" s="273"/>
      <c r="Z156" s="273"/>
      <c r="AA156" s="273"/>
      <c r="AB156" s="273"/>
      <c r="AC156" s="273"/>
      <c r="AD156" s="273"/>
      <c r="AE156" s="273"/>
      <c r="AF156" s="51"/>
      <c r="AG156" s="51"/>
      <c r="AH156" s="51"/>
      <c r="AI156" s="51"/>
      <c r="AJ156" s="51"/>
      <c r="AK156" s="697"/>
      <c r="AL156" s="697"/>
      <c r="AM156" s="697"/>
      <c r="AN156" s="697"/>
      <c r="AO156" s="2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</row>
    <row r="157" spans="1:69" ht="12.75" customHeight="1" x14ac:dyDescent="0.2">
      <c r="A157" s="51"/>
      <c r="B157" s="251"/>
      <c r="C157" s="51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1335"/>
      <c r="V157" s="273"/>
      <c r="W157" s="273"/>
      <c r="X157" s="273"/>
      <c r="Y157" s="273"/>
      <c r="Z157" s="273"/>
      <c r="AA157" s="273"/>
      <c r="AB157" s="273"/>
      <c r="AC157" s="273"/>
      <c r="AD157" s="273"/>
      <c r="AE157" s="273"/>
      <c r="AF157" s="51"/>
      <c r="AG157" s="51"/>
      <c r="AH157" s="51"/>
      <c r="AI157" s="51"/>
      <c r="AJ157" s="51"/>
      <c r="AK157" s="697"/>
      <c r="AL157" s="697"/>
      <c r="AM157" s="697"/>
      <c r="AN157" s="697"/>
      <c r="AO157" s="2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</row>
    <row r="158" spans="1:69" x14ac:dyDescent="0.2">
      <c r="A158" s="51"/>
      <c r="B158" s="251"/>
      <c r="C158" s="51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1335"/>
      <c r="V158" s="273"/>
      <c r="W158" s="273"/>
      <c r="X158" s="273"/>
      <c r="Y158" s="273"/>
      <c r="Z158" s="273"/>
      <c r="AA158" s="273"/>
      <c r="AB158" s="273"/>
      <c r="AC158" s="273"/>
      <c r="AD158" s="273"/>
      <c r="AE158" s="273"/>
      <c r="AF158" s="51"/>
      <c r="AG158" s="51"/>
      <c r="AH158" s="51"/>
      <c r="AI158" s="51"/>
      <c r="AJ158" s="51"/>
      <c r="AK158" s="697"/>
      <c r="AL158" s="697"/>
      <c r="AM158" s="697"/>
      <c r="AN158" s="697"/>
      <c r="AO158" s="2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</row>
    <row r="159" spans="1:69" x14ac:dyDescent="0.2">
      <c r="A159" s="51"/>
      <c r="B159" s="251"/>
      <c r="C159" s="51"/>
      <c r="D159" s="273"/>
      <c r="E159" s="273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273"/>
      <c r="T159" s="273"/>
      <c r="U159" s="1335"/>
      <c r="V159" s="273"/>
      <c r="W159" s="273"/>
      <c r="X159" s="273"/>
      <c r="Y159" s="273"/>
      <c r="Z159" s="273"/>
      <c r="AA159" s="273"/>
      <c r="AB159" s="273"/>
      <c r="AC159" s="273"/>
      <c r="AD159" s="273"/>
      <c r="AE159" s="273"/>
      <c r="AF159" s="51"/>
      <c r="AG159" s="51"/>
      <c r="AH159" s="51"/>
      <c r="AI159" s="51"/>
      <c r="AJ159" s="51"/>
      <c r="AK159" s="697"/>
      <c r="AL159" s="697"/>
      <c r="AM159" s="697"/>
      <c r="AN159" s="697"/>
      <c r="AO159" s="2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</row>
    <row r="160" spans="1:69" x14ac:dyDescent="0.2">
      <c r="A160" s="51"/>
      <c r="B160" s="251"/>
      <c r="C160" s="51"/>
      <c r="D160" s="273"/>
      <c r="E160" s="273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1335"/>
      <c r="V160" s="273"/>
      <c r="W160" s="273"/>
      <c r="X160" s="273"/>
      <c r="Y160" s="273"/>
      <c r="Z160" s="273"/>
      <c r="AA160" s="273"/>
      <c r="AB160" s="273"/>
      <c r="AC160" s="273"/>
      <c r="AD160" s="273"/>
      <c r="AE160" s="273"/>
      <c r="AF160" s="51"/>
      <c r="AG160" s="51"/>
      <c r="AH160" s="51"/>
      <c r="AI160" s="51"/>
      <c r="AJ160" s="51"/>
      <c r="AK160" s="697"/>
      <c r="AL160" s="697"/>
      <c r="AM160" s="697"/>
      <c r="AN160" s="697"/>
      <c r="AO160" s="2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</row>
    <row r="161" spans="1:69" ht="12.75" customHeight="1" x14ac:dyDescent="0.2">
      <c r="A161" s="51"/>
      <c r="B161" s="251"/>
      <c r="C161" s="51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273"/>
      <c r="T161" s="273"/>
      <c r="U161" s="1335"/>
      <c r="V161" s="273"/>
      <c r="W161" s="273"/>
      <c r="X161" s="273"/>
      <c r="Y161" s="273"/>
      <c r="Z161" s="273"/>
      <c r="AA161" s="273"/>
      <c r="AB161" s="273"/>
      <c r="AC161" s="273"/>
      <c r="AD161" s="273"/>
      <c r="AE161" s="273"/>
      <c r="AF161" s="51"/>
      <c r="AG161" s="51"/>
      <c r="AH161" s="51"/>
      <c r="AI161" s="51"/>
      <c r="AJ161" s="51"/>
      <c r="AK161" s="697"/>
      <c r="AL161" s="697"/>
      <c r="AM161" s="697"/>
      <c r="AN161" s="697"/>
      <c r="AO161" s="2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</row>
    <row r="162" spans="1:69" x14ac:dyDescent="0.2">
      <c r="A162" s="51"/>
      <c r="B162" s="251"/>
      <c r="C162" s="51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1335"/>
      <c r="V162" s="273"/>
      <c r="W162" s="273"/>
      <c r="X162" s="273"/>
      <c r="Y162" s="273"/>
      <c r="Z162" s="273"/>
      <c r="AA162" s="273"/>
      <c r="AB162" s="273"/>
      <c r="AC162" s="273"/>
      <c r="AD162" s="273"/>
      <c r="AE162" s="273"/>
      <c r="AF162" s="51"/>
      <c r="AG162" s="51"/>
      <c r="AH162" s="51"/>
      <c r="AI162" s="51"/>
      <c r="AJ162" s="51"/>
      <c r="AK162" s="697"/>
      <c r="AL162" s="697"/>
      <c r="AM162" s="697"/>
      <c r="AN162" s="697"/>
      <c r="AO162" s="2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</row>
    <row r="163" spans="1:69" x14ac:dyDescent="0.2">
      <c r="A163" s="51"/>
      <c r="B163" s="251"/>
      <c r="C163" s="51"/>
      <c r="D163" s="273"/>
      <c r="E163" s="273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1335"/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51"/>
      <c r="AG163" s="51"/>
      <c r="AH163" s="51"/>
      <c r="AI163" s="51"/>
      <c r="AJ163" s="51"/>
      <c r="AK163" s="697"/>
      <c r="AL163" s="697"/>
      <c r="AM163" s="697"/>
      <c r="AN163" s="697"/>
      <c r="AO163" s="2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</row>
    <row r="164" spans="1:69" x14ac:dyDescent="0.2">
      <c r="A164" s="51"/>
      <c r="B164" s="251"/>
      <c r="C164" s="51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1335"/>
      <c r="V164" s="273"/>
      <c r="W164" s="273"/>
      <c r="X164" s="273"/>
      <c r="Y164" s="273"/>
      <c r="Z164" s="273"/>
      <c r="AA164" s="273"/>
      <c r="AB164" s="273"/>
      <c r="AC164" s="273"/>
      <c r="AD164" s="273"/>
      <c r="AE164" s="273"/>
      <c r="AF164" s="51"/>
      <c r="AG164" s="51"/>
      <c r="AH164" s="51"/>
      <c r="AI164" s="51"/>
      <c r="AJ164" s="51"/>
      <c r="AK164" s="697"/>
      <c r="AL164" s="697"/>
      <c r="AM164" s="697"/>
      <c r="AN164" s="697"/>
      <c r="AO164" s="2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</row>
    <row r="165" spans="1:69" x14ac:dyDescent="0.2">
      <c r="A165" s="51"/>
      <c r="B165" s="251"/>
      <c r="C165" s="51"/>
      <c r="D165" s="273"/>
      <c r="E165" s="273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1335"/>
      <c r="V165" s="273"/>
      <c r="W165" s="273"/>
      <c r="X165" s="273"/>
      <c r="Y165" s="273"/>
      <c r="Z165" s="273"/>
      <c r="AA165" s="273"/>
      <c r="AB165" s="273"/>
      <c r="AC165" s="273"/>
      <c r="AD165" s="273"/>
      <c r="AE165" s="273"/>
      <c r="AF165" s="51"/>
      <c r="AG165" s="51"/>
      <c r="AH165" s="51"/>
      <c r="AI165" s="51"/>
      <c r="AJ165" s="51"/>
      <c r="AK165" s="697"/>
      <c r="AL165" s="697"/>
      <c r="AM165" s="697"/>
      <c r="AN165" s="697"/>
      <c r="AO165" s="2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</row>
    <row r="166" spans="1:69" x14ac:dyDescent="0.2">
      <c r="A166" s="51"/>
      <c r="B166" s="251"/>
      <c r="C166" s="51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1335"/>
      <c r="V166" s="273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51"/>
      <c r="AG166" s="51"/>
      <c r="AH166" s="51"/>
      <c r="AI166" s="51"/>
      <c r="AJ166" s="51"/>
      <c r="AK166" s="697"/>
      <c r="AL166" s="697"/>
      <c r="AM166" s="697"/>
      <c r="AN166" s="697"/>
      <c r="AO166" s="2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</row>
    <row r="167" spans="1:69" x14ac:dyDescent="0.2">
      <c r="A167" s="51"/>
      <c r="B167" s="251"/>
      <c r="C167" s="51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1335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51"/>
      <c r="AG167" s="51"/>
      <c r="AH167" s="51"/>
      <c r="AI167" s="51"/>
      <c r="AJ167" s="51"/>
      <c r="AK167" s="697"/>
      <c r="AL167" s="697"/>
      <c r="AM167" s="697"/>
      <c r="AN167" s="697"/>
      <c r="AO167" s="2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</row>
    <row r="168" spans="1:69" x14ac:dyDescent="0.2">
      <c r="A168" s="51"/>
      <c r="B168" s="251"/>
      <c r="C168" s="51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1335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273"/>
      <c r="AF168" s="51"/>
      <c r="AG168" s="51"/>
      <c r="AH168" s="51"/>
      <c r="AI168" s="51"/>
      <c r="AJ168" s="51"/>
      <c r="AK168" s="697"/>
      <c r="AL168" s="697"/>
      <c r="AM168" s="697"/>
      <c r="AN168" s="697"/>
      <c r="AO168" s="2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</row>
    <row r="169" spans="1:69" x14ac:dyDescent="0.2">
      <c r="A169" s="51"/>
      <c r="B169" s="251"/>
      <c r="C169" s="51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1335"/>
      <c r="V169" s="273"/>
      <c r="W169" s="273"/>
      <c r="X169" s="273"/>
      <c r="Y169" s="273"/>
      <c r="Z169" s="273"/>
      <c r="AA169" s="273"/>
      <c r="AB169" s="273"/>
      <c r="AC169" s="273"/>
      <c r="AD169" s="273"/>
      <c r="AE169" s="273"/>
      <c r="AF169" s="51"/>
      <c r="AG169" s="51"/>
      <c r="AH169" s="51"/>
      <c r="AI169" s="51"/>
      <c r="AJ169" s="51"/>
      <c r="AK169" s="697"/>
      <c r="AL169" s="697"/>
      <c r="AM169" s="697"/>
      <c r="AN169" s="697"/>
      <c r="AO169" s="2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</row>
    <row r="170" spans="1:69" x14ac:dyDescent="0.2">
      <c r="A170" s="51"/>
      <c r="B170" s="251"/>
      <c r="C170" s="51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1335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51"/>
      <c r="AG170" s="51"/>
      <c r="AH170" s="51"/>
      <c r="AI170" s="51"/>
      <c r="AJ170" s="51"/>
      <c r="AK170" s="697"/>
      <c r="AL170" s="697"/>
      <c r="AM170" s="697"/>
      <c r="AN170" s="697"/>
      <c r="AO170" s="2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</row>
    <row r="171" spans="1:69" x14ac:dyDescent="0.2">
      <c r="A171" s="51"/>
      <c r="B171" s="251"/>
      <c r="C171" s="51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1335"/>
      <c r="V171" s="273"/>
      <c r="W171" s="273"/>
      <c r="X171" s="273"/>
      <c r="Y171" s="273"/>
      <c r="Z171" s="273"/>
      <c r="AA171" s="273"/>
      <c r="AB171" s="273"/>
      <c r="AC171" s="273"/>
      <c r="AD171" s="273"/>
      <c r="AE171" s="273"/>
      <c r="AF171" s="51"/>
      <c r="AG171" s="51"/>
      <c r="AH171" s="51"/>
      <c r="AI171" s="51"/>
      <c r="AJ171" s="51"/>
      <c r="AK171" s="697"/>
      <c r="AL171" s="697"/>
      <c r="AM171" s="697"/>
      <c r="AN171" s="697"/>
      <c r="AO171" s="2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</row>
    <row r="172" spans="1:69" x14ac:dyDescent="0.2">
      <c r="A172" s="51"/>
      <c r="B172" s="251"/>
      <c r="C172" s="51"/>
      <c r="D172" s="273"/>
      <c r="E172" s="273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1335"/>
      <c r="V172" s="273"/>
      <c r="W172" s="273"/>
      <c r="X172" s="273"/>
      <c r="Y172" s="273"/>
      <c r="Z172" s="273"/>
      <c r="AA172" s="273"/>
      <c r="AB172" s="273"/>
      <c r="AC172" s="273"/>
      <c r="AD172" s="273"/>
      <c r="AE172" s="273"/>
      <c r="AF172" s="51"/>
      <c r="AG172" s="51"/>
      <c r="AH172" s="51"/>
      <c r="AI172" s="51"/>
      <c r="AJ172" s="51"/>
      <c r="AK172" s="697"/>
      <c r="AL172" s="697"/>
      <c r="AM172" s="697"/>
      <c r="AN172" s="697"/>
      <c r="AO172" s="2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</row>
    <row r="173" spans="1:69" x14ac:dyDescent="0.2">
      <c r="A173" s="51"/>
      <c r="B173" s="251"/>
      <c r="C173" s="51"/>
      <c r="D173" s="273"/>
      <c r="E173" s="273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1335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51"/>
      <c r="AG173" s="51"/>
      <c r="AH173" s="51"/>
      <c r="AI173" s="51"/>
      <c r="AJ173" s="51"/>
      <c r="AK173" s="697"/>
      <c r="AL173" s="697"/>
      <c r="AM173" s="697"/>
      <c r="AN173" s="697"/>
      <c r="AO173" s="2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</row>
    <row r="174" spans="1:69" x14ac:dyDescent="0.2">
      <c r="A174" s="51"/>
      <c r="B174" s="251"/>
      <c r="C174" s="51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1335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51"/>
      <c r="AG174" s="51"/>
      <c r="AH174" s="51"/>
      <c r="AI174" s="51"/>
      <c r="AJ174" s="51"/>
      <c r="AK174" s="697"/>
      <c r="AL174" s="697"/>
      <c r="AM174" s="697"/>
      <c r="AN174" s="697"/>
      <c r="AO174" s="2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</row>
    <row r="175" spans="1:69" x14ac:dyDescent="0.2">
      <c r="A175" s="51"/>
      <c r="B175" s="251"/>
      <c r="C175" s="51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1335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51"/>
      <c r="AG175" s="51"/>
      <c r="AH175" s="51"/>
      <c r="AI175" s="51"/>
      <c r="AJ175" s="51"/>
      <c r="AK175" s="697"/>
      <c r="AL175" s="697"/>
      <c r="AM175" s="697"/>
      <c r="AN175" s="697"/>
      <c r="AO175" s="2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</row>
    <row r="176" spans="1:69" x14ac:dyDescent="0.2">
      <c r="A176" s="51"/>
      <c r="B176" s="251"/>
      <c r="C176" s="51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1335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51"/>
      <c r="AG176" s="51"/>
      <c r="AH176" s="51"/>
      <c r="AI176" s="51"/>
      <c r="AJ176" s="51"/>
      <c r="AK176" s="697"/>
      <c r="AL176" s="697"/>
      <c r="AM176" s="697"/>
      <c r="AN176" s="697"/>
      <c r="AO176" s="2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</row>
    <row r="177" spans="1:69" x14ac:dyDescent="0.2">
      <c r="A177" s="51"/>
      <c r="B177" s="251"/>
      <c r="C177" s="51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1335"/>
      <c r="V177" s="273"/>
      <c r="W177" s="273"/>
      <c r="X177" s="273"/>
      <c r="Y177" s="273"/>
      <c r="Z177" s="273"/>
      <c r="AA177" s="273"/>
      <c r="AB177" s="273"/>
      <c r="AC177" s="273"/>
      <c r="AD177" s="273"/>
      <c r="AE177" s="273"/>
      <c r="AF177" s="51"/>
      <c r="AG177" s="51"/>
      <c r="AH177" s="51"/>
      <c r="AI177" s="51"/>
      <c r="AJ177" s="51"/>
      <c r="AK177" s="697"/>
      <c r="AL177" s="697"/>
      <c r="AM177" s="697"/>
      <c r="AN177" s="697"/>
      <c r="AO177" s="2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</row>
    <row r="178" spans="1:69" x14ac:dyDescent="0.2">
      <c r="A178" s="51"/>
      <c r="B178" s="251"/>
      <c r="C178" s="51"/>
      <c r="D178" s="273"/>
      <c r="E178" s="273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1335"/>
      <c r="V178" s="273"/>
      <c r="W178" s="273"/>
      <c r="X178" s="273"/>
      <c r="Y178" s="273"/>
      <c r="Z178" s="273"/>
      <c r="AA178" s="273"/>
      <c r="AB178" s="273"/>
      <c r="AC178" s="273"/>
      <c r="AD178" s="273"/>
      <c r="AE178" s="273"/>
      <c r="AF178" s="51"/>
      <c r="AG178" s="51"/>
      <c r="AH178" s="51"/>
      <c r="AI178" s="51"/>
      <c r="AJ178" s="51"/>
      <c r="AK178" s="697"/>
      <c r="AL178" s="697"/>
      <c r="AM178" s="697"/>
      <c r="AN178" s="697"/>
      <c r="AO178" s="2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</row>
    <row r="179" spans="1:69" x14ac:dyDescent="0.2">
      <c r="A179" s="51"/>
      <c r="B179" s="251"/>
      <c r="C179" s="51"/>
      <c r="D179" s="273"/>
      <c r="E179" s="273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1335"/>
      <c r="V179" s="273"/>
      <c r="W179" s="273"/>
      <c r="X179" s="273"/>
      <c r="Y179" s="273"/>
      <c r="Z179" s="273"/>
      <c r="AA179" s="273"/>
      <c r="AB179" s="273"/>
      <c r="AC179" s="273"/>
      <c r="AD179" s="273"/>
      <c r="AE179" s="273"/>
      <c r="AF179" s="51"/>
      <c r="AG179" s="51"/>
      <c r="AH179" s="51"/>
      <c r="AI179" s="51"/>
      <c r="AJ179" s="51"/>
      <c r="AK179" s="697"/>
      <c r="AL179" s="697"/>
      <c r="AM179" s="697"/>
      <c r="AN179" s="697"/>
      <c r="AO179" s="2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</row>
    <row r="180" spans="1:69" x14ac:dyDescent="0.2">
      <c r="A180" s="51"/>
      <c r="B180" s="251"/>
      <c r="C180" s="51"/>
      <c r="D180" s="273"/>
      <c r="E180" s="273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273"/>
      <c r="T180" s="273"/>
      <c r="U180" s="1335"/>
      <c r="V180" s="273"/>
      <c r="W180" s="273"/>
      <c r="X180" s="273"/>
      <c r="Y180" s="273"/>
      <c r="Z180" s="273"/>
      <c r="AA180" s="273"/>
      <c r="AB180" s="273"/>
      <c r="AC180" s="273"/>
      <c r="AD180" s="273"/>
      <c r="AE180" s="273"/>
      <c r="AF180" s="51"/>
      <c r="AG180" s="51"/>
      <c r="AH180" s="51"/>
      <c r="AI180" s="51"/>
      <c r="AJ180" s="51"/>
      <c r="AK180" s="697"/>
      <c r="AL180" s="697"/>
      <c r="AM180" s="697"/>
      <c r="AN180" s="697"/>
      <c r="AO180" s="2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</row>
    <row r="181" spans="1:69" x14ac:dyDescent="0.2">
      <c r="A181" s="51"/>
      <c r="B181" s="251"/>
      <c r="C181" s="51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1335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51"/>
      <c r="AG181" s="51"/>
      <c r="AH181" s="51"/>
      <c r="AI181" s="51"/>
      <c r="AJ181" s="51"/>
      <c r="AK181" s="697"/>
      <c r="AL181" s="697"/>
      <c r="AM181" s="697"/>
      <c r="AN181" s="697"/>
      <c r="AO181" s="2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</row>
    <row r="182" spans="1:69" x14ac:dyDescent="0.2">
      <c r="A182" s="51"/>
      <c r="B182" s="251"/>
      <c r="C182" s="51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273"/>
      <c r="T182" s="273"/>
      <c r="U182" s="1335"/>
      <c r="V182" s="273"/>
      <c r="W182" s="273"/>
      <c r="X182" s="273"/>
      <c r="Y182" s="273"/>
      <c r="Z182" s="273"/>
      <c r="AA182" s="273"/>
      <c r="AB182" s="273"/>
      <c r="AC182" s="273"/>
      <c r="AD182" s="273"/>
      <c r="AE182" s="273"/>
      <c r="AF182" s="51"/>
      <c r="AG182" s="51"/>
      <c r="AH182" s="51"/>
      <c r="AI182" s="51"/>
      <c r="AJ182" s="51"/>
      <c r="AK182" s="697"/>
      <c r="AL182" s="697"/>
      <c r="AM182" s="697"/>
      <c r="AN182" s="697"/>
      <c r="AO182" s="2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</row>
    <row r="183" spans="1:69" x14ac:dyDescent="0.2">
      <c r="A183" s="51"/>
      <c r="B183" s="251"/>
      <c r="C183" s="51"/>
      <c r="D183" s="273"/>
      <c r="E183" s="273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273"/>
      <c r="T183" s="273"/>
      <c r="U183" s="1335"/>
      <c r="V183" s="273"/>
      <c r="W183" s="273"/>
      <c r="X183" s="273"/>
      <c r="Y183" s="273"/>
      <c r="Z183" s="273"/>
      <c r="AA183" s="273"/>
      <c r="AB183" s="273"/>
      <c r="AC183" s="273"/>
      <c r="AD183" s="273"/>
      <c r="AE183" s="273"/>
      <c r="AF183" s="51"/>
      <c r="AG183" s="51"/>
      <c r="AH183" s="51"/>
      <c r="AI183" s="51"/>
      <c r="AJ183" s="51"/>
      <c r="AK183" s="697"/>
      <c r="AL183" s="697"/>
      <c r="AM183" s="697"/>
      <c r="AN183" s="697"/>
      <c r="AO183" s="2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</row>
    <row r="184" spans="1:69" x14ac:dyDescent="0.2">
      <c r="A184" s="51"/>
      <c r="B184" s="251"/>
      <c r="C184" s="51"/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273"/>
      <c r="T184" s="273"/>
      <c r="U184" s="1335"/>
      <c r="V184" s="273"/>
      <c r="W184" s="273"/>
      <c r="X184" s="273"/>
      <c r="Y184" s="273"/>
      <c r="Z184" s="273"/>
      <c r="AA184" s="273"/>
      <c r="AB184" s="273"/>
      <c r="AC184" s="273"/>
      <c r="AD184" s="273"/>
      <c r="AE184" s="273"/>
      <c r="AF184" s="51"/>
      <c r="AG184" s="51"/>
      <c r="AH184" s="51"/>
      <c r="AI184" s="51"/>
      <c r="AJ184" s="51"/>
      <c r="AK184" s="697"/>
      <c r="AL184" s="697"/>
      <c r="AM184" s="697"/>
      <c r="AN184" s="697"/>
      <c r="AO184" s="2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</row>
    <row r="185" spans="1:69" x14ac:dyDescent="0.2">
      <c r="A185" s="51"/>
      <c r="B185" s="251"/>
      <c r="C185" s="51"/>
      <c r="D185" s="273"/>
      <c r="E185" s="273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273"/>
      <c r="U185" s="1335"/>
      <c r="V185" s="273"/>
      <c r="W185" s="273"/>
      <c r="X185" s="273"/>
      <c r="Y185" s="273"/>
      <c r="Z185" s="273"/>
      <c r="AA185" s="273"/>
      <c r="AB185" s="273"/>
      <c r="AC185" s="273"/>
      <c r="AD185" s="273"/>
      <c r="AE185" s="273"/>
      <c r="AF185" s="51"/>
      <c r="AG185" s="51"/>
      <c r="AH185" s="51"/>
      <c r="AI185" s="51"/>
      <c r="AJ185" s="51"/>
      <c r="AK185" s="697"/>
      <c r="AL185" s="697"/>
      <c r="AM185" s="697"/>
      <c r="AN185" s="697"/>
      <c r="AO185" s="2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</row>
    <row r="186" spans="1:69" x14ac:dyDescent="0.2">
      <c r="A186" s="51"/>
      <c r="B186" s="251"/>
      <c r="C186" s="51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1335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51"/>
      <c r="AG186" s="51"/>
      <c r="AH186" s="51"/>
      <c r="AI186" s="51"/>
      <c r="AJ186" s="51"/>
      <c r="AK186" s="697"/>
      <c r="AL186" s="697"/>
      <c r="AM186" s="697"/>
      <c r="AN186" s="697"/>
      <c r="AO186" s="2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</row>
    <row r="187" spans="1:69" x14ac:dyDescent="0.2">
      <c r="A187" s="51"/>
      <c r="B187" s="251"/>
      <c r="C187" s="51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1335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273"/>
      <c r="AF187" s="51"/>
      <c r="AG187" s="51"/>
      <c r="AH187" s="51"/>
      <c r="AI187" s="51"/>
      <c r="AJ187" s="51"/>
      <c r="AK187" s="697"/>
      <c r="AL187" s="697"/>
      <c r="AM187" s="697"/>
      <c r="AN187" s="697"/>
      <c r="AO187" s="2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</row>
    <row r="188" spans="1:69" x14ac:dyDescent="0.2">
      <c r="A188" s="51"/>
      <c r="B188" s="251"/>
      <c r="C188" s="51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1335"/>
      <c r="V188" s="273"/>
      <c r="W188" s="273"/>
      <c r="X188" s="273"/>
      <c r="Y188" s="273"/>
      <c r="Z188" s="273"/>
      <c r="AA188" s="273"/>
      <c r="AB188" s="273"/>
      <c r="AC188" s="273"/>
      <c r="AD188" s="273"/>
      <c r="AE188" s="273"/>
      <c r="AF188" s="51"/>
      <c r="AG188" s="51"/>
      <c r="AH188" s="51"/>
      <c r="AI188" s="51"/>
      <c r="AJ188" s="51"/>
      <c r="AK188" s="697"/>
      <c r="AL188" s="697"/>
      <c r="AM188" s="697"/>
      <c r="AN188" s="697"/>
      <c r="AO188" s="2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</row>
    <row r="189" spans="1:69" x14ac:dyDescent="0.2">
      <c r="A189" s="51"/>
      <c r="B189" s="251"/>
      <c r="C189" s="51"/>
      <c r="D189" s="273"/>
      <c r="E189" s="273"/>
      <c r="F189" s="273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  <c r="R189" s="273"/>
      <c r="S189" s="273"/>
      <c r="T189" s="273"/>
      <c r="U189" s="1335"/>
      <c r="V189" s="273"/>
      <c r="W189" s="273"/>
      <c r="X189" s="273"/>
      <c r="Y189" s="273"/>
      <c r="Z189" s="273"/>
      <c r="AA189" s="273"/>
      <c r="AB189" s="273"/>
      <c r="AC189" s="273"/>
      <c r="AD189" s="273"/>
      <c r="AE189" s="273"/>
      <c r="AF189" s="51"/>
      <c r="AG189" s="51"/>
      <c r="AH189" s="51"/>
      <c r="AI189" s="51"/>
      <c r="AJ189" s="51"/>
      <c r="AK189" s="697"/>
      <c r="AL189" s="697"/>
      <c r="AM189" s="697"/>
      <c r="AN189" s="697"/>
      <c r="AO189" s="2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</row>
    <row r="190" spans="1:69" x14ac:dyDescent="0.2">
      <c r="A190" s="51"/>
      <c r="B190" s="251"/>
      <c r="C190" s="51"/>
      <c r="D190" s="273"/>
      <c r="E190" s="273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273"/>
      <c r="T190" s="273"/>
      <c r="U190" s="1335"/>
      <c r="V190" s="273"/>
      <c r="W190" s="273"/>
      <c r="X190" s="273"/>
      <c r="Y190" s="273"/>
      <c r="Z190" s="273"/>
      <c r="AA190" s="273"/>
      <c r="AB190" s="273"/>
      <c r="AC190" s="273"/>
      <c r="AD190" s="273"/>
      <c r="AE190" s="273"/>
      <c r="AF190" s="51"/>
      <c r="AG190" s="51"/>
      <c r="AH190" s="51"/>
      <c r="AI190" s="51"/>
      <c r="AJ190" s="51"/>
      <c r="AK190" s="697"/>
      <c r="AL190" s="697"/>
      <c r="AM190" s="697"/>
      <c r="AN190" s="697"/>
      <c r="AO190" s="2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</row>
    <row r="191" spans="1:69" x14ac:dyDescent="0.2">
      <c r="A191" s="51"/>
      <c r="B191" s="251"/>
      <c r="C191" s="51"/>
      <c r="D191" s="273"/>
      <c r="E191" s="273"/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273"/>
      <c r="T191" s="273"/>
      <c r="U191" s="1335"/>
      <c r="V191" s="273"/>
      <c r="W191" s="273"/>
      <c r="X191" s="273"/>
      <c r="Y191" s="273"/>
      <c r="Z191" s="273"/>
      <c r="AA191" s="273"/>
      <c r="AB191" s="273"/>
      <c r="AC191" s="273"/>
      <c r="AD191" s="273"/>
      <c r="AE191" s="273"/>
      <c r="AF191" s="51"/>
      <c r="AG191" s="51"/>
      <c r="AH191" s="51"/>
      <c r="AI191" s="51"/>
      <c r="AJ191" s="51"/>
      <c r="AK191" s="697"/>
      <c r="AL191" s="697"/>
      <c r="AM191" s="697"/>
      <c r="AN191" s="697"/>
      <c r="AO191" s="2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</row>
    <row r="192" spans="1:69" x14ac:dyDescent="0.2">
      <c r="A192" s="51"/>
      <c r="B192" s="251"/>
      <c r="C192" s="51"/>
      <c r="D192" s="273"/>
      <c r="E192" s="273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273"/>
      <c r="T192" s="273"/>
      <c r="U192" s="1335"/>
      <c r="V192" s="273"/>
      <c r="W192" s="273"/>
      <c r="X192" s="273"/>
      <c r="Y192" s="273"/>
      <c r="Z192" s="273"/>
      <c r="AA192" s="273"/>
      <c r="AB192" s="273"/>
      <c r="AC192" s="273"/>
      <c r="AD192" s="273"/>
      <c r="AE192" s="273"/>
      <c r="AF192" s="51"/>
      <c r="AG192" s="51"/>
      <c r="AH192" s="51"/>
      <c r="AI192" s="51"/>
      <c r="AJ192" s="51"/>
      <c r="AK192" s="697"/>
      <c r="AL192" s="697"/>
      <c r="AM192" s="697"/>
      <c r="AN192" s="697"/>
      <c r="AO192" s="2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</row>
    <row r="193" spans="1:69" x14ac:dyDescent="0.2">
      <c r="A193" s="51"/>
      <c r="B193" s="251"/>
      <c r="C193" s="51"/>
      <c r="D193" s="273"/>
      <c r="E193" s="273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1335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F193" s="51"/>
      <c r="AG193" s="51"/>
      <c r="AH193" s="51"/>
      <c r="AI193" s="51"/>
      <c r="AJ193" s="51"/>
      <c r="AK193" s="697"/>
      <c r="AL193" s="697"/>
      <c r="AM193" s="697"/>
      <c r="AN193" s="697"/>
      <c r="AO193" s="2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</row>
    <row r="194" spans="1:69" x14ac:dyDescent="0.2">
      <c r="A194" s="51"/>
      <c r="B194" s="251"/>
      <c r="C194" s="51"/>
      <c r="D194" s="273"/>
      <c r="E194" s="273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273"/>
      <c r="S194" s="273"/>
      <c r="T194" s="273"/>
      <c r="U194" s="1335"/>
      <c r="V194" s="273"/>
      <c r="W194" s="273"/>
      <c r="X194" s="273"/>
      <c r="Y194" s="273"/>
      <c r="Z194" s="273"/>
      <c r="AA194" s="273"/>
      <c r="AB194" s="273"/>
      <c r="AC194" s="273"/>
      <c r="AD194" s="273"/>
      <c r="AE194" s="273"/>
      <c r="AF194" s="51"/>
      <c r="AG194" s="51"/>
      <c r="AH194" s="51"/>
      <c r="AI194" s="51"/>
      <c r="AJ194" s="51"/>
      <c r="AK194" s="697"/>
      <c r="AL194" s="697"/>
      <c r="AM194" s="697"/>
      <c r="AN194" s="697"/>
      <c r="AO194" s="2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</row>
    <row r="195" spans="1:69" x14ac:dyDescent="0.2">
      <c r="A195" s="51"/>
      <c r="B195" s="251"/>
      <c r="C195" s="51"/>
      <c r="D195" s="273"/>
      <c r="E195" s="273"/>
      <c r="F195" s="273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273"/>
      <c r="U195" s="1335"/>
      <c r="V195" s="273"/>
      <c r="W195" s="273"/>
      <c r="X195" s="273"/>
      <c r="Y195" s="273"/>
      <c r="Z195" s="273"/>
      <c r="AA195" s="273"/>
      <c r="AB195" s="273"/>
      <c r="AC195" s="273"/>
      <c r="AD195" s="273"/>
      <c r="AE195" s="273"/>
      <c r="AF195" s="51"/>
      <c r="AG195" s="51"/>
      <c r="AH195" s="51"/>
      <c r="AI195" s="51"/>
      <c r="AJ195" s="51"/>
      <c r="AK195" s="697"/>
      <c r="AL195" s="697"/>
      <c r="AM195" s="697"/>
      <c r="AN195" s="697"/>
      <c r="AO195" s="2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</row>
    <row r="196" spans="1:69" x14ac:dyDescent="0.2">
      <c r="A196" s="51"/>
      <c r="B196" s="251"/>
      <c r="C196" s="51"/>
      <c r="D196" s="273"/>
      <c r="E196" s="273"/>
      <c r="F196" s="273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  <c r="Q196" s="273"/>
      <c r="R196" s="273"/>
      <c r="S196" s="273"/>
      <c r="T196" s="273"/>
      <c r="U196" s="1335"/>
      <c r="V196" s="273"/>
      <c r="W196" s="273"/>
      <c r="X196" s="273"/>
      <c r="Y196" s="273"/>
      <c r="Z196" s="273"/>
      <c r="AA196" s="273"/>
      <c r="AB196" s="273"/>
      <c r="AC196" s="273"/>
      <c r="AD196" s="273"/>
      <c r="AE196" s="273"/>
      <c r="AF196" s="51"/>
      <c r="AG196" s="51"/>
      <c r="AH196" s="51"/>
      <c r="AI196" s="51"/>
      <c r="AJ196" s="51"/>
      <c r="AK196" s="697"/>
      <c r="AL196" s="697"/>
      <c r="AM196" s="697"/>
      <c r="AN196" s="697"/>
      <c r="AO196" s="2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</row>
    <row r="197" spans="1:69" x14ac:dyDescent="0.2">
      <c r="A197" s="51"/>
      <c r="B197" s="251"/>
      <c r="C197" s="51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273"/>
      <c r="T197" s="273"/>
      <c r="U197" s="1335"/>
      <c r="V197" s="273"/>
      <c r="W197" s="273"/>
      <c r="X197" s="273"/>
      <c r="Y197" s="273"/>
      <c r="Z197" s="273"/>
      <c r="AA197" s="273"/>
      <c r="AB197" s="273"/>
      <c r="AC197" s="273"/>
      <c r="AD197" s="273"/>
      <c r="AE197" s="273"/>
      <c r="AF197" s="51"/>
      <c r="AG197" s="51"/>
      <c r="AH197" s="51"/>
      <c r="AI197" s="51"/>
      <c r="AJ197" s="51"/>
      <c r="AK197" s="697"/>
      <c r="AL197" s="697"/>
      <c r="AM197" s="697"/>
      <c r="AN197" s="697"/>
      <c r="AO197" s="2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</row>
    <row r="198" spans="1:69" x14ac:dyDescent="0.2">
      <c r="A198" s="51"/>
      <c r="B198" s="251"/>
      <c r="C198" s="51"/>
      <c r="D198" s="273"/>
      <c r="E198" s="273"/>
      <c r="F198" s="273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  <c r="R198" s="273"/>
      <c r="S198" s="273"/>
      <c r="T198" s="273"/>
      <c r="U198" s="1335"/>
      <c r="V198" s="273"/>
      <c r="W198" s="273"/>
      <c r="X198" s="273"/>
      <c r="Y198" s="273"/>
      <c r="Z198" s="273"/>
      <c r="AA198" s="273"/>
      <c r="AB198" s="273"/>
      <c r="AC198" s="273"/>
      <c r="AD198" s="273"/>
      <c r="AE198" s="273"/>
      <c r="AF198" s="51"/>
      <c r="AG198" s="51"/>
      <c r="AH198" s="51"/>
      <c r="AI198" s="51"/>
      <c r="AJ198" s="51"/>
      <c r="AK198" s="697"/>
      <c r="AL198" s="697"/>
      <c r="AM198" s="697"/>
      <c r="AN198" s="697"/>
      <c r="AO198" s="2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</row>
    <row r="199" spans="1:69" x14ac:dyDescent="0.2">
      <c r="A199" s="51"/>
      <c r="B199" s="251"/>
      <c r="C199" s="51"/>
      <c r="D199" s="273"/>
      <c r="E199" s="273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273"/>
      <c r="T199" s="273"/>
      <c r="U199" s="1335"/>
      <c r="V199" s="273"/>
      <c r="W199" s="273"/>
      <c r="X199" s="273"/>
      <c r="Y199" s="273"/>
      <c r="Z199" s="273"/>
      <c r="AA199" s="273"/>
      <c r="AB199" s="273"/>
      <c r="AC199" s="273"/>
      <c r="AD199" s="273"/>
      <c r="AE199" s="273"/>
      <c r="AF199" s="51"/>
      <c r="AG199" s="51"/>
      <c r="AH199" s="51"/>
      <c r="AI199" s="51"/>
      <c r="AJ199" s="51"/>
      <c r="AK199" s="697"/>
      <c r="AL199" s="697"/>
      <c r="AM199" s="697"/>
      <c r="AN199" s="697"/>
      <c r="AO199" s="2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</row>
    <row r="200" spans="1:69" x14ac:dyDescent="0.2">
      <c r="A200" s="51"/>
      <c r="B200" s="251"/>
      <c r="C200" s="51"/>
      <c r="D200" s="273"/>
      <c r="E200" s="273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273"/>
      <c r="S200" s="273"/>
      <c r="T200" s="273"/>
      <c r="U200" s="1335"/>
      <c r="V200" s="273"/>
      <c r="W200" s="273"/>
      <c r="X200" s="273"/>
      <c r="Y200" s="273"/>
      <c r="Z200" s="273"/>
      <c r="AA200" s="273"/>
      <c r="AB200" s="273"/>
      <c r="AC200" s="273"/>
      <c r="AD200" s="273"/>
      <c r="AE200" s="273"/>
      <c r="AF200" s="51"/>
      <c r="AG200" s="51"/>
      <c r="AH200" s="51"/>
      <c r="AI200" s="51"/>
      <c r="AJ200" s="51"/>
      <c r="AK200" s="697"/>
      <c r="AL200" s="697"/>
      <c r="AM200" s="697"/>
      <c r="AN200" s="697"/>
      <c r="AO200" s="2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</row>
    <row r="201" spans="1:69" x14ac:dyDescent="0.2">
      <c r="A201" s="51"/>
      <c r="B201" s="251"/>
      <c r="C201" s="51"/>
      <c r="D201" s="273"/>
      <c r="E201" s="273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273"/>
      <c r="U201" s="1335"/>
      <c r="V201" s="273"/>
      <c r="W201" s="273"/>
      <c r="X201" s="273"/>
      <c r="Y201" s="273"/>
      <c r="Z201" s="273"/>
      <c r="AA201" s="273"/>
      <c r="AB201" s="273"/>
      <c r="AC201" s="273"/>
      <c r="AD201" s="273"/>
      <c r="AE201" s="273"/>
      <c r="AF201" s="51"/>
      <c r="AG201" s="51"/>
      <c r="AH201" s="51"/>
      <c r="AI201" s="51"/>
      <c r="AJ201" s="51"/>
      <c r="AK201" s="697"/>
      <c r="AL201" s="697"/>
      <c r="AM201" s="697"/>
      <c r="AN201" s="697"/>
      <c r="AO201" s="2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</row>
    <row r="202" spans="1:69" x14ac:dyDescent="0.2">
      <c r="A202" s="51"/>
      <c r="B202" s="251"/>
      <c r="C202" s="51"/>
      <c r="D202" s="273"/>
      <c r="E202" s="273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273"/>
      <c r="T202" s="273"/>
      <c r="U202" s="1335"/>
      <c r="V202" s="273"/>
      <c r="W202" s="273"/>
      <c r="X202" s="273"/>
      <c r="Y202" s="273"/>
      <c r="Z202" s="273"/>
      <c r="AA202" s="273"/>
      <c r="AB202" s="273"/>
      <c r="AC202" s="273"/>
      <c r="AD202" s="273"/>
      <c r="AE202" s="273"/>
      <c r="AF202" s="51"/>
      <c r="AG202" s="51"/>
      <c r="AH202" s="51"/>
      <c r="AI202" s="51"/>
      <c r="AJ202" s="51"/>
      <c r="AK202" s="697"/>
      <c r="AL202" s="697"/>
      <c r="AM202" s="697"/>
      <c r="AN202" s="697"/>
      <c r="AO202" s="2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</row>
    <row r="203" spans="1:69" x14ac:dyDescent="0.2">
      <c r="A203" s="51"/>
      <c r="B203" s="251"/>
      <c r="C203" s="51"/>
      <c r="D203" s="273"/>
      <c r="E203" s="273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73"/>
      <c r="U203" s="1335"/>
      <c r="V203" s="273"/>
      <c r="W203" s="273"/>
      <c r="X203" s="273"/>
      <c r="Y203" s="273"/>
      <c r="Z203" s="273"/>
      <c r="AA203" s="273"/>
      <c r="AB203" s="273"/>
      <c r="AC203" s="273"/>
      <c r="AD203" s="273"/>
      <c r="AE203" s="273"/>
      <c r="AF203" s="51"/>
      <c r="AG203" s="51"/>
      <c r="AH203" s="51"/>
      <c r="AI203" s="51"/>
      <c r="AJ203" s="51"/>
      <c r="AK203" s="697"/>
      <c r="AL203" s="697"/>
      <c r="AM203" s="697"/>
      <c r="AN203" s="697"/>
      <c r="AO203" s="2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</row>
    <row r="204" spans="1:69" x14ac:dyDescent="0.2">
      <c r="A204" s="51"/>
      <c r="B204" s="251"/>
      <c r="C204" s="51"/>
      <c r="D204" s="273"/>
      <c r="E204" s="273"/>
      <c r="F204" s="273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3"/>
      <c r="R204" s="273"/>
      <c r="S204" s="273"/>
      <c r="T204" s="273"/>
      <c r="U204" s="1335"/>
      <c r="V204" s="273"/>
      <c r="W204" s="273"/>
      <c r="X204" s="273"/>
      <c r="Y204" s="273"/>
      <c r="Z204" s="273"/>
      <c r="AA204" s="273"/>
      <c r="AB204" s="273"/>
      <c r="AC204" s="273"/>
      <c r="AD204" s="273"/>
      <c r="AE204" s="273"/>
      <c r="AF204" s="51"/>
      <c r="AG204" s="51"/>
      <c r="AH204" s="51"/>
      <c r="AI204" s="51"/>
      <c r="AJ204" s="51"/>
      <c r="AK204" s="697"/>
      <c r="AL204" s="697"/>
      <c r="AM204" s="697"/>
      <c r="AN204" s="697"/>
      <c r="AO204" s="2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</row>
    <row r="205" spans="1:69" x14ac:dyDescent="0.2">
      <c r="A205" s="51"/>
      <c r="B205" s="251"/>
      <c r="C205" s="51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273"/>
      <c r="S205" s="273"/>
      <c r="T205" s="273"/>
      <c r="U205" s="1335"/>
      <c r="V205" s="273"/>
      <c r="W205" s="273"/>
      <c r="X205" s="273"/>
      <c r="Y205" s="273"/>
      <c r="Z205" s="273"/>
      <c r="AA205" s="273"/>
      <c r="AB205" s="273"/>
      <c r="AC205" s="273"/>
      <c r="AD205" s="273"/>
      <c r="AE205" s="273"/>
      <c r="AF205" s="51"/>
      <c r="AG205" s="51"/>
      <c r="AH205" s="51"/>
      <c r="AI205" s="51"/>
      <c r="AJ205" s="51"/>
      <c r="AK205" s="697"/>
      <c r="AL205" s="697"/>
      <c r="AM205" s="697"/>
      <c r="AN205" s="697"/>
      <c r="AO205" s="2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</row>
    <row r="206" spans="1:69" x14ac:dyDescent="0.2">
      <c r="A206" s="51"/>
      <c r="B206" s="251"/>
      <c r="C206" s="51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  <c r="R206" s="273"/>
      <c r="S206" s="273"/>
      <c r="T206" s="273"/>
      <c r="U206" s="1335"/>
      <c r="V206" s="273"/>
      <c r="W206" s="273"/>
      <c r="X206" s="273"/>
      <c r="Y206" s="273"/>
      <c r="Z206" s="273"/>
      <c r="AA206" s="273"/>
      <c r="AB206" s="273"/>
      <c r="AC206" s="273"/>
      <c r="AD206" s="273"/>
      <c r="AE206" s="273"/>
      <c r="AF206" s="51"/>
      <c r="AG206" s="51"/>
      <c r="AH206" s="51"/>
      <c r="AI206" s="51"/>
      <c r="AJ206" s="51"/>
      <c r="AK206" s="697"/>
      <c r="AL206" s="697"/>
      <c r="AM206" s="697"/>
      <c r="AN206" s="697"/>
      <c r="AO206" s="2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</row>
    <row r="207" spans="1:69" x14ac:dyDescent="0.2">
      <c r="A207" s="51"/>
      <c r="B207" s="251"/>
      <c r="C207" s="51"/>
      <c r="D207" s="273"/>
      <c r="E207" s="273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  <c r="R207" s="273"/>
      <c r="S207" s="273"/>
      <c r="T207" s="273"/>
      <c r="U207" s="1335"/>
      <c r="V207" s="273"/>
      <c r="W207" s="273"/>
      <c r="X207" s="273"/>
      <c r="Y207" s="273"/>
      <c r="Z207" s="273"/>
      <c r="AA207" s="273"/>
      <c r="AB207" s="273"/>
      <c r="AC207" s="273"/>
      <c r="AD207" s="273"/>
      <c r="AE207" s="273"/>
      <c r="AF207" s="51"/>
      <c r="AG207" s="51"/>
      <c r="AH207" s="51"/>
      <c r="AI207" s="51"/>
      <c r="AJ207" s="51"/>
      <c r="AK207" s="697"/>
      <c r="AL207" s="697"/>
      <c r="AM207" s="697"/>
      <c r="AN207" s="697"/>
      <c r="AO207" s="2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</row>
    <row r="208" spans="1:69" x14ac:dyDescent="0.2">
      <c r="A208" s="51"/>
      <c r="B208" s="251"/>
      <c r="C208" s="51"/>
      <c r="D208" s="273"/>
      <c r="E208" s="273"/>
      <c r="F208" s="273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  <c r="R208" s="273"/>
      <c r="S208" s="273"/>
      <c r="T208" s="273"/>
      <c r="U208" s="1335"/>
      <c r="V208" s="273"/>
      <c r="W208" s="273"/>
      <c r="X208" s="273"/>
      <c r="Y208" s="273"/>
      <c r="Z208" s="273"/>
      <c r="AA208" s="273"/>
      <c r="AB208" s="273"/>
      <c r="AC208" s="273"/>
      <c r="AD208" s="273"/>
      <c r="AE208" s="273"/>
      <c r="AF208" s="51"/>
      <c r="AG208" s="51"/>
      <c r="AH208" s="51"/>
      <c r="AI208" s="51"/>
      <c r="AJ208" s="51"/>
      <c r="AK208" s="697"/>
      <c r="AL208" s="697"/>
      <c r="AM208" s="697"/>
      <c r="AN208" s="697"/>
      <c r="AO208" s="2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</row>
    <row r="209" spans="1:69" x14ac:dyDescent="0.2">
      <c r="A209" s="51"/>
      <c r="B209" s="251"/>
      <c r="C209" s="51"/>
      <c r="D209" s="273"/>
      <c r="E209" s="273"/>
      <c r="F209" s="273"/>
      <c r="G209" s="273"/>
      <c r="H209" s="273"/>
      <c r="I209" s="273"/>
      <c r="J209" s="273"/>
      <c r="K209" s="273"/>
      <c r="L209" s="273"/>
      <c r="M209" s="273"/>
      <c r="N209" s="273"/>
      <c r="O209" s="273"/>
      <c r="P209" s="273"/>
      <c r="Q209" s="273"/>
      <c r="R209" s="273"/>
      <c r="S209" s="273"/>
      <c r="T209" s="273"/>
      <c r="U209" s="1335"/>
      <c r="V209" s="273"/>
      <c r="W209" s="273"/>
      <c r="X209" s="273"/>
      <c r="Y209" s="273"/>
      <c r="Z209" s="273"/>
      <c r="AA209" s="273"/>
      <c r="AB209" s="273"/>
      <c r="AC209" s="273"/>
      <c r="AD209" s="273"/>
      <c r="AE209" s="273"/>
      <c r="AF209" s="51"/>
      <c r="AG209" s="51"/>
      <c r="AH209" s="51"/>
      <c r="AI209" s="51"/>
      <c r="AJ209" s="51"/>
      <c r="AK209" s="697"/>
      <c r="AL209" s="697"/>
      <c r="AM209" s="697"/>
      <c r="AN209" s="697"/>
      <c r="AO209" s="2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</row>
    <row r="210" spans="1:69" x14ac:dyDescent="0.2">
      <c r="A210" s="51"/>
      <c r="B210" s="251"/>
      <c r="C210" s="51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1335"/>
      <c r="V210" s="273"/>
      <c r="W210" s="273"/>
      <c r="X210" s="273"/>
      <c r="Y210" s="273"/>
      <c r="Z210" s="273"/>
      <c r="AA210" s="273"/>
      <c r="AB210" s="273"/>
      <c r="AC210" s="273"/>
      <c r="AD210" s="273"/>
      <c r="AE210" s="273"/>
      <c r="AF210" s="51"/>
      <c r="AG210" s="51"/>
      <c r="AH210" s="51"/>
      <c r="AI210" s="51"/>
      <c r="AJ210" s="51"/>
      <c r="AK210" s="697"/>
      <c r="AL210" s="697"/>
      <c r="AM210" s="697"/>
      <c r="AN210" s="697"/>
      <c r="AO210" s="2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</row>
    <row r="211" spans="1:69" x14ac:dyDescent="0.2">
      <c r="A211" s="51"/>
      <c r="B211" s="251"/>
      <c r="C211" s="51"/>
      <c r="D211" s="273"/>
      <c r="E211" s="273"/>
      <c r="F211" s="273"/>
      <c r="G211" s="273"/>
      <c r="H211" s="273"/>
      <c r="I211" s="273"/>
      <c r="J211" s="273"/>
      <c r="K211" s="273"/>
      <c r="L211" s="273"/>
      <c r="M211" s="273"/>
      <c r="N211" s="273"/>
      <c r="O211" s="273"/>
      <c r="P211" s="273"/>
      <c r="Q211" s="273"/>
      <c r="R211" s="273"/>
      <c r="S211" s="273"/>
      <c r="T211" s="273"/>
      <c r="U211" s="1335"/>
      <c r="V211" s="273"/>
      <c r="W211" s="273"/>
      <c r="X211" s="273"/>
      <c r="Y211" s="273"/>
      <c r="Z211" s="273"/>
      <c r="AA211" s="273"/>
      <c r="AB211" s="273"/>
      <c r="AC211" s="273"/>
      <c r="AD211" s="273"/>
      <c r="AE211" s="273"/>
      <c r="AF211" s="51"/>
      <c r="AG211" s="51"/>
      <c r="AH211" s="51"/>
      <c r="AI211" s="51"/>
      <c r="AJ211" s="51"/>
      <c r="AK211" s="697"/>
      <c r="AL211" s="697"/>
      <c r="AM211" s="697"/>
      <c r="AN211" s="697"/>
      <c r="AO211" s="2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</row>
    <row r="212" spans="1:69" x14ac:dyDescent="0.2">
      <c r="A212" s="51"/>
      <c r="B212" s="251"/>
      <c r="C212" s="51"/>
      <c r="D212" s="273"/>
      <c r="E212" s="273"/>
      <c r="F212" s="273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  <c r="Q212" s="273"/>
      <c r="R212" s="273"/>
      <c r="S212" s="273"/>
      <c r="T212" s="273"/>
      <c r="U212" s="1335"/>
      <c r="V212" s="273"/>
      <c r="W212" s="273"/>
      <c r="X212" s="273"/>
      <c r="Y212" s="273"/>
      <c r="Z212" s="273"/>
      <c r="AA212" s="273"/>
      <c r="AB212" s="273"/>
      <c r="AC212" s="273"/>
      <c r="AD212" s="273"/>
      <c r="AE212" s="273"/>
      <c r="AF212" s="51"/>
      <c r="AG212" s="51"/>
      <c r="AH212" s="51"/>
      <c r="AI212" s="51"/>
      <c r="AJ212" s="51"/>
      <c r="AK212" s="697"/>
      <c r="AL212" s="697"/>
      <c r="AM212" s="697"/>
      <c r="AN212" s="697"/>
      <c r="AO212" s="2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</row>
    <row r="213" spans="1:69" x14ac:dyDescent="0.2">
      <c r="A213" s="51"/>
      <c r="B213" s="251"/>
      <c r="C213" s="51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  <c r="Q213" s="273"/>
      <c r="R213" s="273"/>
      <c r="S213" s="273"/>
      <c r="T213" s="273"/>
      <c r="U213" s="1335"/>
      <c r="V213" s="273"/>
      <c r="W213" s="273"/>
      <c r="X213" s="273"/>
      <c r="Y213" s="273"/>
      <c r="Z213" s="273"/>
      <c r="AA213" s="273"/>
      <c r="AB213" s="273"/>
      <c r="AC213" s="273"/>
      <c r="AD213" s="273"/>
      <c r="AE213" s="273"/>
      <c r="AF213" s="51"/>
      <c r="AG213" s="51"/>
      <c r="AH213" s="51"/>
      <c r="AI213" s="51"/>
      <c r="AJ213" s="51"/>
      <c r="AK213" s="697"/>
      <c r="AL213" s="697"/>
      <c r="AM213" s="697"/>
      <c r="AN213" s="697"/>
      <c r="AO213" s="2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</row>
    <row r="214" spans="1:69" x14ac:dyDescent="0.2">
      <c r="A214" s="51"/>
      <c r="B214" s="251"/>
      <c r="C214" s="51"/>
      <c r="D214" s="273"/>
      <c r="E214" s="273"/>
      <c r="F214" s="273"/>
      <c r="G214" s="273"/>
      <c r="H214" s="273"/>
      <c r="I214" s="273"/>
      <c r="J214" s="273"/>
      <c r="K214" s="273"/>
      <c r="L214" s="273"/>
      <c r="M214" s="273"/>
      <c r="N214" s="273"/>
      <c r="O214" s="273"/>
      <c r="P214" s="273"/>
      <c r="Q214" s="273"/>
      <c r="R214" s="273"/>
      <c r="S214" s="273"/>
      <c r="T214" s="273"/>
      <c r="U214" s="1335"/>
      <c r="V214" s="273"/>
      <c r="W214" s="273"/>
      <c r="X214" s="273"/>
      <c r="Y214" s="273"/>
      <c r="Z214" s="273"/>
      <c r="AA214" s="273"/>
      <c r="AB214" s="273"/>
      <c r="AC214" s="273"/>
      <c r="AD214" s="273"/>
      <c r="AE214" s="273"/>
      <c r="AF214" s="51"/>
      <c r="AG214" s="51"/>
      <c r="AH214" s="51"/>
      <c r="AI214" s="51"/>
      <c r="AJ214" s="51"/>
      <c r="AK214" s="697"/>
      <c r="AL214" s="697"/>
      <c r="AM214" s="697"/>
      <c r="AN214" s="697"/>
      <c r="AO214" s="2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</row>
    <row r="215" spans="1:69" x14ac:dyDescent="0.2">
      <c r="A215" s="51"/>
      <c r="B215" s="251"/>
      <c r="C215" s="51"/>
      <c r="D215" s="273"/>
      <c r="E215" s="273"/>
      <c r="F215" s="273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  <c r="Q215" s="273"/>
      <c r="R215" s="273"/>
      <c r="S215" s="273"/>
      <c r="T215" s="273"/>
      <c r="U215" s="1335"/>
      <c r="V215" s="273"/>
      <c r="W215" s="273"/>
      <c r="X215" s="273"/>
      <c r="Y215" s="273"/>
      <c r="Z215" s="273"/>
      <c r="AA215" s="273"/>
      <c r="AB215" s="273"/>
      <c r="AC215" s="273"/>
      <c r="AD215" s="273"/>
      <c r="AE215" s="273"/>
      <c r="AF215" s="51"/>
      <c r="AG215" s="51"/>
      <c r="AH215" s="51"/>
      <c r="AI215" s="51"/>
      <c r="AJ215" s="51"/>
      <c r="AK215" s="697"/>
      <c r="AL215" s="697"/>
      <c r="AM215" s="697"/>
      <c r="AN215" s="697"/>
      <c r="AO215" s="2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</row>
    <row r="216" spans="1:69" x14ac:dyDescent="0.2">
      <c r="A216" s="51"/>
      <c r="B216" s="251"/>
      <c r="C216" s="51"/>
      <c r="D216" s="273"/>
      <c r="E216" s="273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73"/>
      <c r="U216" s="1335"/>
      <c r="V216" s="273"/>
      <c r="W216" s="273"/>
      <c r="X216" s="273"/>
      <c r="Y216" s="273"/>
      <c r="Z216" s="273"/>
      <c r="AA216" s="273"/>
      <c r="AB216" s="273"/>
      <c r="AC216" s="273"/>
      <c r="AD216" s="273"/>
      <c r="AE216" s="273"/>
      <c r="AF216" s="51"/>
      <c r="AG216" s="51"/>
      <c r="AH216" s="51"/>
      <c r="AI216" s="51"/>
      <c r="AJ216" s="51"/>
      <c r="AK216" s="697"/>
      <c r="AL216" s="697"/>
      <c r="AM216" s="697"/>
      <c r="AN216" s="697"/>
      <c r="AO216" s="2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</row>
    <row r="217" spans="1:69" x14ac:dyDescent="0.2">
      <c r="A217" s="51"/>
      <c r="B217" s="251"/>
      <c r="C217" s="51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1335"/>
      <c r="V217" s="273"/>
      <c r="W217" s="273"/>
      <c r="X217" s="273"/>
      <c r="Y217" s="273"/>
      <c r="Z217" s="273"/>
      <c r="AA217" s="273"/>
      <c r="AB217" s="273"/>
      <c r="AC217" s="273"/>
      <c r="AD217" s="273"/>
      <c r="AE217" s="273"/>
      <c r="AF217" s="51"/>
      <c r="AG217" s="51"/>
      <c r="AH217" s="51"/>
      <c r="AI217" s="51"/>
      <c r="AJ217" s="51"/>
      <c r="AK217" s="697"/>
      <c r="AL217" s="697"/>
      <c r="AM217" s="697"/>
      <c r="AN217" s="697"/>
      <c r="AO217" s="2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</row>
    <row r="218" spans="1:69" x14ac:dyDescent="0.2">
      <c r="A218" s="51"/>
      <c r="B218" s="251"/>
      <c r="C218" s="51"/>
      <c r="D218" s="273"/>
      <c r="E218" s="273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  <c r="Q218" s="273"/>
      <c r="R218" s="273"/>
      <c r="S218" s="273"/>
      <c r="T218" s="273"/>
      <c r="U218" s="1335"/>
      <c r="V218" s="273"/>
      <c r="W218" s="273"/>
      <c r="X218" s="273"/>
      <c r="Y218" s="273"/>
      <c r="Z218" s="273"/>
      <c r="AA218" s="273"/>
      <c r="AB218" s="273"/>
      <c r="AC218" s="273"/>
      <c r="AD218" s="273"/>
      <c r="AE218" s="273"/>
      <c r="AF218" s="51"/>
      <c r="AG218" s="51"/>
      <c r="AH218" s="51"/>
      <c r="AI218" s="51"/>
      <c r="AJ218" s="51"/>
      <c r="AK218" s="697"/>
      <c r="AL218" s="697"/>
      <c r="AM218" s="697"/>
      <c r="AN218" s="697"/>
      <c r="AO218" s="2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</row>
    <row r="219" spans="1:69" x14ac:dyDescent="0.2">
      <c r="A219" s="51"/>
      <c r="B219" s="251"/>
      <c r="C219" s="51"/>
      <c r="D219" s="273"/>
      <c r="E219" s="273"/>
      <c r="F219" s="273"/>
      <c r="G219" s="273"/>
      <c r="H219" s="273"/>
      <c r="I219" s="273"/>
      <c r="J219" s="273"/>
      <c r="K219" s="273"/>
      <c r="L219" s="273"/>
      <c r="M219" s="273"/>
      <c r="N219" s="273"/>
      <c r="O219" s="273"/>
      <c r="P219" s="273"/>
      <c r="Q219" s="273"/>
      <c r="R219" s="273"/>
      <c r="S219" s="273"/>
      <c r="T219" s="273"/>
      <c r="U219" s="1335"/>
      <c r="V219" s="273"/>
      <c r="W219" s="273"/>
      <c r="X219" s="273"/>
      <c r="Y219" s="273"/>
      <c r="Z219" s="273"/>
      <c r="AA219" s="273"/>
      <c r="AB219" s="273"/>
      <c r="AC219" s="273"/>
      <c r="AD219" s="273"/>
      <c r="AE219" s="273"/>
      <c r="AF219" s="51"/>
      <c r="AG219" s="51"/>
      <c r="AH219" s="51"/>
      <c r="AI219" s="51"/>
      <c r="AJ219" s="51"/>
      <c r="AK219" s="697"/>
      <c r="AL219" s="697"/>
      <c r="AM219" s="697"/>
      <c r="AN219" s="697"/>
      <c r="AO219" s="2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</row>
    <row r="220" spans="1:69" x14ac:dyDescent="0.2">
      <c r="A220" s="51"/>
      <c r="B220" s="251"/>
      <c r="C220" s="51"/>
      <c r="D220" s="273"/>
      <c r="E220" s="273"/>
      <c r="F220" s="273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273"/>
      <c r="T220" s="273"/>
      <c r="U220" s="1335"/>
      <c r="V220" s="273"/>
      <c r="W220" s="273"/>
      <c r="X220" s="273"/>
      <c r="Y220" s="273"/>
      <c r="Z220" s="273"/>
      <c r="AA220" s="273"/>
      <c r="AB220" s="273"/>
      <c r="AC220" s="273"/>
      <c r="AD220" s="273"/>
      <c r="AE220" s="273"/>
      <c r="AF220" s="51"/>
      <c r="AG220" s="51"/>
      <c r="AH220" s="51"/>
      <c r="AI220" s="51"/>
      <c r="AJ220" s="51"/>
      <c r="AK220" s="697"/>
      <c r="AL220" s="697"/>
      <c r="AM220" s="697"/>
      <c r="AN220" s="697"/>
      <c r="AO220" s="2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</row>
    <row r="221" spans="1:69" x14ac:dyDescent="0.2">
      <c r="A221" s="51"/>
      <c r="B221" s="251"/>
      <c r="C221" s="51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1335"/>
      <c r="V221" s="273"/>
      <c r="W221" s="273"/>
      <c r="X221" s="273"/>
      <c r="Y221" s="273"/>
      <c r="Z221" s="273"/>
      <c r="AA221" s="273"/>
      <c r="AB221" s="273"/>
      <c r="AC221" s="273"/>
      <c r="AD221" s="273"/>
      <c r="AE221" s="273"/>
      <c r="AF221" s="51"/>
      <c r="AG221" s="51"/>
      <c r="AH221" s="51"/>
      <c r="AI221" s="51"/>
      <c r="AJ221" s="51"/>
      <c r="AK221" s="697"/>
      <c r="AL221" s="697"/>
      <c r="AM221" s="697"/>
      <c r="AN221" s="697"/>
      <c r="AO221" s="2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</row>
    <row r="222" spans="1:69" x14ac:dyDescent="0.2">
      <c r="A222" s="51"/>
      <c r="B222" s="251"/>
      <c r="C222" s="51"/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273"/>
      <c r="S222" s="273"/>
      <c r="T222" s="273"/>
      <c r="U222" s="1335"/>
      <c r="V222" s="273"/>
      <c r="W222" s="273"/>
      <c r="X222" s="273"/>
      <c r="Y222" s="273"/>
      <c r="Z222" s="273"/>
      <c r="AA222" s="273"/>
      <c r="AB222" s="273"/>
      <c r="AC222" s="273"/>
      <c r="AD222" s="273"/>
      <c r="AE222" s="273"/>
      <c r="AF222" s="51"/>
      <c r="AG222" s="51"/>
      <c r="AH222" s="51"/>
      <c r="AI222" s="51"/>
      <c r="AJ222" s="51"/>
      <c r="AK222" s="697"/>
      <c r="AL222" s="697"/>
      <c r="AM222" s="697"/>
      <c r="AN222" s="697"/>
      <c r="AO222" s="2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</row>
    <row r="223" spans="1:69" x14ac:dyDescent="0.2">
      <c r="A223" s="51"/>
      <c r="B223" s="251"/>
      <c r="C223" s="51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273"/>
      <c r="T223" s="273"/>
      <c r="U223" s="1335"/>
      <c r="V223" s="273"/>
      <c r="W223" s="273"/>
      <c r="X223" s="273"/>
      <c r="Y223" s="273"/>
      <c r="Z223" s="273"/>
      <c r="AA223" s="273"/>
      <c r="AB223" s="273"/>
      <c r="AC223" s="273"/>
      <c r="AD223" s="273"/>
      <c r="AE223" s="273"/>
      <c r="AF223" s="51"/>
      <c r="AG223" s="51"/>
      <c r="AH223" s="51"/>
      <c r="AI223" s="51"/>
      <c r="AJ223" s="51"/>
      <c r="AK223" s="697"/>
      <c r="AL223" s="697"/>
      <c r="AM223" s="697"/>
      <c r="AN223" s="697"/>
      <c r="AO223" s="2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</row>
    <row r="224" spans="1:69" x14ac:dyDescent="0.2">
      <c r="A224" s="51"/>
      <c r="B224" s="251"/>
      <c r="C224" s="51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1335"/>
      <c r="V224" s="273"/>
      <c r="W224" s="273"/>
      <c r="X224" s="273"/>
      <c r="Y224" s="273"/>
      <c r="Z224" s="273"/>
      <c r="AA224" s="273"/>
      <c r="AB224" s="273"/>
      <c r="AC224" s="273"/>
      <c r="AD224" s="273"/>
      <c r="AE224" s="273"/>
      <c r="AF224" s="51"/>
      <c r="AG224" s="51"/>
      <c r="AH224" s="51"/>
      <c r="AI224" s="51"/>
      <c r="AJ224" s="51"/>
      <c r="AK224" s="697"/>
      <c r="AL224" s="697"/>
      <c r="AM224" s="697"/>
      <c r="AN224" s="697"/>
      <c r="AO224" s="2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</row>
    <row r="225" spans="1:69" x14ac:dyDescent="0.2">
      <c r="A225" s="51"/>
      <c r="B225" s="251"/>
      <c r="C225" s="51"/>
      <c r="D225" s="273"/>
      <c r="E225" s="273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1335"/>
      <c r="V225" s="273"/>
      <c r="W225" s="273"/>
      <c r="X225" s="273"/>
      <c r="Y225" s="273"/>
      <c r="Z225" s="273"/>
      <c r="AA225" s="273"/>
      <c r="AB225" s="273"/>
      <c r="AC225" s="273"/>
      <c r="AD225" s="273"/>
      <c r="AE225" s="273"/>
      <c r="AF225" s="51"/>
      <c r="AG225" s="51"/>
      <c r="AH225" s="51"/>
      <c r="AI225" s="51"/>
      <c r="AJ225" s="51"/>
      <c r="AK225" s="697"/>
      <c r="AL225" s="697"/>
      <c r="AM225" s="697"/>
      <c r="AN225" s="697"/>
      <c r="AO225" s="2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</row>
    <row r="226" spans="1:69" x14ac:dyDescent="0.2">
      <c r="A226" s="51"/>
      <c r="B226" s="251"/>
      <c r="C226" s="51"/>
      <c r="D226" s="273"/>
      <c r="E226" s="273"/>
      <c r="F226" s="273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  <c r="Q226" s="273"/>
      <c r="R226" s="273"/>
      <c r="S226" s="273"/>
      <c r="T226" s="273"/>
      <c r="U226" s="1335"/>
      <c r="V226" s="273"/>
      <c r="W226" s="273"/>
      <c r="X226" s="273"/>
      <c r="Y226" s="273"/>
      <c r="Z226" s="273"/>
      <c r="AA226" s="273"/>
      <c r="AB226" s="273"/>
      <c r="AC226" s="273"/>
      <c r="AD226" s="273"/>
      <c r="AE226" s="273"/>
      <c r="AF226" s="51"/>
      <c r="AG226" s="51"/>
      <c r="AH226" s="51"/>
      <c r="AI226" s="51"/>
      <c r="AJ226" s="51"/>
      <c r="AK226" s="697"/>
      <c r="AL226" s="697"/>
      <c r="AM226" s="697"/>
      <c r="AN226" s="697"/>
      <c r="AO226" s="2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</row>
    <row r="227" spans="1:69" x14ac:dyDescent="0.2">
      <c r="A227" s="51"/>
      <c r="B227" s="251"/>
      <c r="C227" s="51"/>
      <c r="D227" s="273"/>
      <c r="E227" s="273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1335"/>
      <c r="V227" s="273"/>
      <c r="W227" s="273"/>
      <c r="X227" s="273"/>
      <c r="Y227" s="273"/>
      <c r="Z227" s="273"/>
      <c r="AA227" s="273"/>
      <c r="AB227" s="273"/>
      <c r="AC227" s="273"/>
      <c r="AD227" s="273"/>
      <c r="AE227" s="273"/>
      <c r="AF227" s="51"/>
      <c r="AG227" s="51"/>
      <c r="AH227" s="51"/>
      <c r="AI227" s="51"/>
      <c r="AJ227" s="51"/>
      <c r="AK227" s="697"/>
      <c r="AL227" s="697"/>
      <c r="AM227" s="697"/>
      <c r="AN227" s="697"/>
      <c r="AO227" s="2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</row>
    <row r="228" spans="1:69" x14ac:dyDescent="0.2">
      <c r="A228" s="51"/>
      <c r="B228" s="251"/>
      <c r="C228" s="51"/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1335"/>
      <c r="V228" s="273"/>
      <c r="W228" s="273"/>
      <c r="X228" s="273"/>
      <c r="Y228" s="273"/>
      <c r="Z228" s="273"/>
      <c r="AA228" s="273"/>
      <c r="AB228" s="273"/>
      <c r="AC228" s="273"/>
      <c r="AD228" s="273"/>
      <c r="AE228" s="273"/>
      <c r="AF228" s="51"/>
      <c r="AG228" s="51"/>
      <c r="AH228" s="51"/>
      <c r="AI228" s="51"/>
      <c r="AJ228" s="51"/>
      <c r="AK228" s="697"/>
      <c r="AL228" s="697"/>
      <c r="AM228" s="697"/>
      <c r="AN228" s="697"/>
      <c r="AO228" s="2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</row>
    <row r="229" spans="1:69" x14ac:dyDescent="0.2">
      <c r="A229" s="51"/>
      <c r="B229" s="251"/>
      <c r="C229" s="51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1335"/>
      <c r="V229" s="273"/>
      <c r="W229" s="273"/>
      <c r="X229" s="273"/>
      <c r="Y229" s="273"/>
      <c r="Z229" s="273"/>
      <c r="AA229" s="273"/>
      <c r="AB229" s="273"/>
      <c r="AC229" s="273"/>
      <c r="AD229" s="273"/>
      <c r="AE229" s="273"/>
      <c r="AF229" s="51"/>
      <c r="AG229" s="51"/>
      <c r="AH229" s="51"/>
      <c r="AI229" s="51"/>
      <c r="AJ229" s="51"/>
      <c r="AK229" s="697"/>
      <c r="AL229" s="697"/>
      <c r="AM229" s="697"/>
      <c r="AN229" s="697"/>
      <c r="AO229" s="2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</row>
    <row r="230" spans="1:69" x14ac:dyDescent="0.2">
      <c r="A230" s="51"/>
      <c r="B230" s="251"/>
      <c r="C230" s="51"/>
      <c r="D230" s="273"/>
      <c r="E230" s="273"/>
      <c r="F230" s="273"/>
      <c r="G230" s="273"/>
      <c r="H230" s="273"/>
      <c r="I230" s="273"/>
      <c r="J230" s="273"/>
      <c r="K230" s="273"/>
      <c r="L230" s="273"/>
      <c r="M230" s="273"/>
      <c r="N230" s="273"/>
      <c r="O230" s="273"/>
      <c r="P230" s="273"/>
      <c r="Q230" s="273"/>
      <c r="R230" s="273"/>
      <c r="S230" s="273"/>
      <c r="T230" s="273"/>
      <c r="U230" s="1335"/>
      <c r="V230" s="273"/>
      <c r="W230" s="273"/>
      <c r="X230" s="273"/>
      <c r="Y230" s="273"/>
      <c r="Z230" s="273"/>
      <c r="AA230" s="273"/>
      <c r="AB230" s="273"/>
      <c r="AC230" s="273"/>
      <c r="AD230" s="273"/>
      <c r="AE230" s="273"/>
      <c r="AF230" s="51"/>
      <c r="AG230" s="51"/>
      <c r="AH230" s="51"/>
      <c r="AI230" s="51"/>
      <c r="AJ230" s="51"/>
      <c r="AK230" s="697"/>
      <c r="AL230" s="697"/>
      <c r="AM230" s="697"/>
      <c r="AN230" s="697"/>
      <c r="AO230" s="2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</row>
    <row r="231" spans="1:69" x14ac:dyDescent="0.2">
      <c r="A231" s="51"/>
      <c r="B231" s="251"/>
      <c r="C231" s="51"/>
      <c r="D231" s="273"/>
      <c r="E231" s="273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273"/>
      <c r="S231" s="273"/>
      <c r="T231" s="273"/>
      <c r="U231" s="1335"/>
      <c r="V231" s="273"/>
      <c r="W231" s="273"/>
      <c r="X231" s="273"/>
      <c r="Y231" s="273"/>
      <c r="Z231" s="273"/>
      <c r="AA231" s="273"/>
      <c r="AB231" s="273"/>
      <c r="AC231" s="273"/>
      <c r="AD231" s="273"/>
      <c r="AE231" s="273"/>
      <c r="AF231" s="51"/>
      <c r="AG231" s="51"/>
      <c r="AH231" s="51"/>
      <c r="AI231" s="51"/>
      <c r="AJ231" s="51"/>
      <c r="AK231" s="697"/>
      <c r="AL231" s="697"/>
      <c r="AM231" s="697"/>
      <c r="AN231" s="697"/>
      <c r="AO231" s="2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</row>
    <row r="232" spans="1:69" x14ac:dyDescent="0.2">
      <c r="A232" s="51"/>
      <c r="B232" s="251"/>
      <c r="C232" s="51"/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273"/>
      <c r="S232" s="273"/>
      <c r="T232" s="273"/>
      <c r="U232" s="1335"/>
      <c r="V232" s="273"/>
      <c r="W232" s="273"/>
      <c r="X232" s="273"/>
      <c r="Y232" s="273"/>
      <c r="Z232" s="273"/>
      <c r="AA232" s="273"/>
      <c r="AB232" s="273"/>
      <c r="AC232" s="273"/>
      <c r="AD232" s="273"/>
      <c r="AE232" s="273"/>
      <c r="AF232" s="51"/>
      <c r="AG232" s="51"/>
      <c r="AH232" s="51"/>
      <c r="AI232" s="51"/>
      <c r="AJ232" s="51"/>
      <c r="AK232" s="697"/>
      <c r="AL232" s="697"/>
      <c r="AM232" s="697"/>
      <c r="AN232" s="697"/>
      <c r="AO232" s="2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</row>
    <row r="233" spans="1:69" x14ac:dyDescent="0.2">
      <c r="A233" s="51"/>
      <c r="B233" s="251"/>
      <c r="C233" s="51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273"/>
      <c r="T233" s="273"/>
      <c r="U233" s="1335"/>
      <c r="V233" s="273"/>
      <c r="W233" s="273"/>
      <c r="X233" s="273"/>
      <c r="Y233" s="273"/>
      <c r="Z233" s="273"/>
      <c r="AA233" s="273"/>
      <c r="AB233" s="273"/>
      <c r="AC233" s="273"/>
      <c r="AD233" s="273"/>
      <c r="AE233" s="273"/>
      <c r="AF233" s="51"/>
      <c r="AG233" s="51"/>
      <c r="AH233" s="51"/>
      <c r="AI233" s="51"/>
      <c r="AJ233" s="51"/>
      <c r="AK233" s="697"/>
      <c r="AL233" s="697"/>
      <c r="AM233" s="697"/>
      <c r="AN233" s="697"/>
      <c r="AO233" s="2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</row>
  </sheetData>
  <mergeCells count="37">
    <mergeCell ref="P77:S77"/>
    <mergeCell ref="X3:AA3"/>
    <mergeCell ref="X5:AA5"/>
    <mergeCell ref="AB6:AE6"/>
    <mergeCell ref="AB2:AE2"/>
    <mergeCell ref="AB5:AE5"/>
    <mergeCell ref="P75:R75"/>
    <mergeCell ref="X6:AA6"/>
    <mergeCell ref="T6:W6"/>
    <mergeCell ref="P3:S3"/>
    <mergeCell ref="T2:W2"/>
    <mergeCell ref="X2:AA2"/>
    <mergeCell ref="T5:W5"/>
    <mergeCell ref="T3:W3"/>
    <mergeCell ref="AB4:AE4"/>
    <mergeCell ref="T4:W4"/>
    <mergeCell ref="L2:O2"/>
    <mergeCell ref="L3:O3"/>
    <mergeCell ref="X4:AA4"/>
    <mergeCell ref="AB3:AE3"/>
    <mergeCell ref="P2:S2"/>
    <mergeCell ref="D2:G2"/>
    <mergeCell ref="D3:G3"/>
    <mergeCell ref="D4:G4"/>
    <mergeCell ref="D5:G5"/>
    <mergeCell ref="H2:K2"/>
    <mergeCell ref="H4:K4"/>
    <mergeCell ref="H5:K5"/>
    <mergeCell ref="D6:G6"/>
    <mergeCell ref="P6:S6"/>
    <mergeCell ref="L4:O4"/>
    <mergeCell ref="L5:O5"/>
    <mergeCell ref="H3:K3"/>
    <mergeCell ref="H6:K6"/>
    <mergeCell ref="P4:S4"/>
    <mergeCell ref="P5:S5"/>
    <mergeCell ref="L6:O6"/>
  </mergeCells>
  <phoneticPr fontId="0" type="noConversion"/>
  <printOptions horizontalCentered="1"/>
  <pageMargins left="0.43307086614173229" right="0.51181102362204722" top="0.39370078740157483" bottom="0.6692913385826772" header="0.27559055118110237" footer="0.47244094488188981"/>
  <pageSetup paperSize="9" scale="5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232"/>
  <sheetViews>
    <sheetView zoomScale="85" workbookViewId="0">
      <pane ySplit="6" topLeftCell="A7" activePane="bottomLeft" state="frozen"/>
      <selection activeCell="B1" sqref="B1"/>
      <selection pane="bottomLeft" activeCell="AI35" sqref="AI35:AI36"/>
    </sheetView>
  </sheetViews>
  <sheetFormatPr baseColWidth="10" defaultRowHeight="12.75" x14ac:dyDescent="0.2"/>
  <cols>
    <col min="1" max="1" width="2" customWidth="1"/>
    <col min="2" max="2" width="2.85546875" style="401" customWidth="1"/>
    <col min="3" max="3" width="23" customWidth="1"/>
    <col min="4" max="8" width="4.28515625" style="367" customWidth="1"/>
    <col min="9" max="9" width="3.5703125" style="367" customWidth="1"/>
    <col min="10" max="10" width="4.28515625" style="367" customWidth="1"/>
    <col min="11" max="11" width="3.5703125" style="367" customWidth="1"/>
    <col min="12" max="12" width="4.28515625" style="367" customWidth="1"/>
    <col min="13" max="13" width="3.5703125" style="367" customWidth="1"/>
    <col min="14" max="14" width="5" style="367" customWidth="1"/>
    <col min="15" max="15" width="3.7109375" style="367" customWidth="1"/>
    <col min="16" max="16" width="5.140625" style="367" customWidth="1"/>
    <col min="17" max="17" width="2.7109375" style="367" customWidth="1"/>
    <col min="18" max="18" width="5.140625" style="367" customWidth="1"/>
    <col min="19" max="19" width="2.7109375" style="367" customWidth="1"/>
    <col min="20" max="20" width="4.28515625" style="367" customWidth="1"/>
    <col min="21" max="21" width="3" style="367" customWidth="1"/>
    <col min="22" max="22" width="4.28515625" style="367" customWidth="1"/>
    <col min="23" max="25" width="4.140625" style="367" customWidth="1"/>
    <col min="26" max="27" width="4.140625" style="648" customWidth="1"/>
    <col min="28" max="31" width="4.140625" style="367" customWidth="1"/>
    <col min="32" max="35" width="4.140625" style="413" customWidth="1"/>
    <col min="36" max="36" width="5.140625" style="413" customWidth="1"/>
    <col min="37" max="37" width="4.140625" style="413" customWidth="1"/>
    <col min="38" max="38" width="4.28515625" style="367" customWidth="1"/>
    <col min="39" max="39" width="4.140625" style="367" customWidth="1"/>
    <col min="40" max="40" width="3" style="1" customWidth="1"/>
    <col min="41" max="41" width="5.85546875" customWidth="1"/>
    <col min="42" max="45" width="4.28515625" customWidth="1"/>
    <col min="46" max="47" width="4.140625" style="292" customWidth="1"/>
    <col min="48" max="48" width="4.28515625" style="292" customWidth="1"/>
    <col min="49" max="49" width="4.85546875" style="292" customWidth="1"/>
    <col min="50" max="50" width="4" style="292" customWidth="1"/>
    <col min="51" max="51" width="4" style="118" customWidth="1"/>
  </cols>
  <sheetData>
    <row r="1" spans="1:52" x14ac:dyDescent="0.2">
      <c r="A1" s="2"/>
      <c r="B1" s="3"/>
      <c r="C1" s="2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AB1" s="366"/>
      <c r="AC1" s="366"/>
      <c r="AD1" s="366"/>
      <c r="AE1" s="366"/>
      <c r="AL1" s="366"/>
      <c r="AM1" s="366"/>
      <c r="AN1" s="3"/>
      <c r="AO1" s="2"/>
      <c r="AP1" s="2"/>
      <c r="AQ1" s="2"/>
      <c r="AR1" s="2"/>
      <c r="AS1" s="2"/>
      <c r="AT1" s="115"/>
      <c r="AU1" s="115"/>
      <c r="AV1" s="115"/>
      <c r="AW1" s="115"/>
      <c r="AX1" s="115"/>
    </row>
    <row r="2" spans="1:52" x14ac:dyDescent="0.2">
      <c r="A2" s="2"/>
      <c r="B2" s="1588"/>
      <c r="C2" s="1589"/>
      <c r="D2" s="1427" t="s">
        <v>398</v>
      </c>
      <c r="E2" s="1389"/>
      <c r="F2" s="1388" t="s">
        <v>420</v>
      </c>
      <c r="G2" s="1587"/>
      <c r="H2" s="1427" t="s">
        <v>402</v>
      </c>
      <c r="I2" s="1469"/>
      <c r="J2" s="1427" t="s">
        <v>413</v>
      </c>
      <c r="K2" s="1469"/>
      <c r="L2" s="1427" t="s">
        <v>407</v>
      </c>
      <c r="M2" s="1469"/>
      <c r="N2" s="1388" t="s">
        <v>420</v>
      </c>
      <c r="O2" s="1587"/>
      <c r="P2" s="1388" t="s">
        <v>428</v>
      </c>
      <c r="Q2" s="1587"/>
      <c r="R2" s="1427" t="s">
        <v>429</v>
      </c>
      <c r="S2" s="1469"/>
      <c r="T2" s="1427" t="s">
        <v>431</v>
      </c>
      <c r="U2" s="1469"/>
      <c r="V2" s="1388" t="s">
        <v>419</v>
      </c>
      <c r="W2" s="1576"/>
      <c r="X2" s="1394" t="s">
        <v>443</v>
      </c>
      <c r="Y2" s="1395"/>
      <c r="Z2" s="1347" t="s">
        <v>451</v>
      </c>
      <c r="AA2" s="1553"/>
      <c r="AB2" s="1548" t="s">
        <v>419</v>
      </c>
      <c r="AC2" s="1549"/>
      <c r="AD2" s="1548" t="s">
        <v>455</v>
      </c>
      <c r="AE2" s="1549"/>
      <c r="AF2" s="1558" t="s">
        <v>465</v>
      </c>
      <c r="AG2" s="1559"/>
      <c r="AH2" s="1570"/>
      <c r="AI2" s="1571"/>
      <c r="AJ2" s="1573"/>
      <c r="AK2" s="1574"/>
      <c r="AL2" s="1566"/>
      <c r="AM2" s="1567"/>
      <c r="AN2" s="19"/>
      <c r="AO2" s="4"/>
      <c r="AP2" s="4"/>
      <c r="AQ2" s="4"/>
      <c r="AR2" s="4"/>
      <c r="AS2" s="4"/>
      <c r="AT2" s="290"/>
      <c r="AU2" s="290"/>
      <c r="AV2" s="290"/>
      <c r="AW2" s="290"/>
      <c r="AX2" s="290"/>
    </row>
    <row r="3" spans="1:52" ht="13.5" thickBot="1" x14ac:dyDescent="0.25">
      <c r="A3" s="2"/>
      <c r="B3" s="1588"/>
      <c r="C3" s="1589"/>
      <c r="D3" s="1435">
        <v>3</v>
      </c>
      <c r="E3" s="1458"/>
      <c r="F3" s="1577">
        <v>9</v>
      </c>
      <c r="G3" s="1578"/>
      <c r="H3" s="1435">
        <v>10</v>
      </c>
      <c r="I3" s="1472"/>
      <c r="J3" s="1435">
        <v>17</v>
      </c>
      <c r="K3" s="1472"/>
      <c r="L3" s="1435">
        <v>24</v>
      </c>
      <c r="M3" s="1472"/>
      <c r="N3" s="1577">
        <v>15</v>
      </c>
      <c r="O3" s="1578"/>
      <c r="P3" s="1577">
        <v>22</v>
      </c>
      <c r="Q3" s="1578"/>
      <c r="R3" s="1577">
        <v>29</v>
      </c>
      <c r="S3" s="1578"/>
      <c r="T3" s="1577">
        <v>5</v>
      </c>
      <c r="U3" s="1578"/>
      <c r="V3" s="1577">
        <v>26</v>
      </c>
      <c r="W3" s="1579"/>
      <c r="X3" s="1447">
        <v>10</v>
      </c>
      <c r="Y3" s="1555"/>
      <c r="Z3" s="1341">
        <v>17</v>
      </c>
      <c r="AA3" s="1551"/>
      <c r="AB3" s="1550">
        <v>24</v>
      </c>
      <c r="AC3" s="1551"/>
      <c r="AD3" s="1550">
        <v>31</v>
      </c>
      <c r="AE3" s="1551"/>
      <c r="AF3" s="1560">
        <v>14</v>
      </c>
      <c r="AG3" s="1561"/>
      <c r="AH3" s="1544"/>
      <c r="AI3" s="1572"/>
      <c r="AJ3" s="1544"/>
      <c r="AK3" s="1545"/>
      <c r="AL3" s="1568"/>
      <c r="AM3" s="1569"/>
      <c r="AN3" s="19"/>
      <c r="AO3" s="4"/>
      <c r="AP3" s="4"/>
      <c r="AQ3" s="4"/>
      <c r="AR3" s="4"/>
      <c r="AS3" s="4"/>
      <c r="AT3" s="290"/>
      <c r="AU3" s="290"/>
      <c r="AV3" s="290"/>
      <c r="AW3" s="290"/>
      <c r="AX3" s="290"/>
    </row>
    <row r="4" spans="1:52" x14ac:dyDescent="0.2">
      <c r="A4" s="2"/>
      <c r="B4" s="1588"/>
      <c r="C4" s="1589"/>
      <c r="D4" s="1435" t="s">
        <v>399</v>
      </c>
      <c r="E4" s="1458"/>
      <c r="F4" s="1577" t="s">
        <v>399</v>
      </c>
      <c r="G4" s="1578"/>
      <c r="H4" s="1435" t="s">
        <v>399</v>
      </c>
      <c r="I4" s="1472"/>
      <c r="J4" s="1435" t="s">
        <v>399</v>
      </c>
      <c r="K4" s="1472"/>
      <c r="L4" s="1435" t="s">
        <v>399</v>
      </c>
      <c r="M4" s="1472"/>
      <c r="N4" s="1577" t="s">
        <v>414</v>
      </c>
      <c r="O4" s="1578"/>
      <c r="P4" s="1577" t="s">
        <v>414</v>
      </c>
      <c r="Q4" s="1578"/>
      <c r="R4" s="1577" t="s">
        <v>414</v>
      </c>
      <c r="S4" s="1578"/>
      <c r="T4" s="1577" t="s">
        <v>432</v>
      </c>
      <c r="U4" s="1578"/>
      <c r="V4" s="1577" t="s">
        <v>432</v>
      </c>
      <c r="W4" s="1579"/>
      <c r="X4" s="1447" t="s">
        <v>442</v>
      </c>
      <c r="Y4" s="1555"/>
      <c r="Z4" s="1341" t="s">
        <v>442</v>
      </c>
      <c r="AA4" s="1551"/>
      <c r="AB4" s="1550" t="s">
        <v>442</v>
      </c>
      <c r="AC4" s="1551"/>
      <c r="AD4" s="1550" t="s">
        <v>442</v>
      </c>
      <c r="AE4" s="1551"/>
      <c r="AF4" s="1562" t="s">
        <v>458</v>
      </c>
      <c r="AG4" s="1563"/>
      <c r="AH4" s="1544"/>
      <c r="AI4" s="1572"/>
      <c r="AJ4" s="1542"/>
      <c r="AK4" s="1543"/>
      <c r="AL4" s="1568"/>
      <c r="AM4" s="1569"/>
      <c r="AN4" s="19" t="s">
        <v>0</v>
      </c>
      <c r="AO4" s="5" t="s">
        <v>1</v>
      </c>
      <c r="AP4" s="7" t="s">
        <v>2</v>
      </c>
      <c r="AQ4" s="8"/>
      <c r="AR4" s="8"/>
      <c r="AS4" s="9"/>
      <c r="AT4" s="252"/>
      <c r="AU4" s="311"/>
      <c r="AV4" s="311"/>
      <c r="AW4" s="311"/>
      <c r="AX4" s="311"/>
      <c r="AY4" s="312"/>
    </row>
    <row r="5" spans="1:52" x14ac:dyDescent="0.2">
      <c r="A5" s="2"/>
      <c r="B5" s="1588"/>
      <c r="C5" s="1589"/>
      <c r="D5" s="1435">
        <v>2016</v>
      </c>
      <c r="E5" s="1458"/>
      <c r="F5" s="1577">
        <v>2016</v>
      </c>
      <c r="G5" s="1578"/>
      <c r="H5" s="1435">
        <v>2016</v>
      </c>
      <c r="I5" s="1472"/>
      <c r="J5" s="1435">
        <v>2016</v>
      </c>
      <c r="K5" s="1472"/>
      <c r="L5" s="1435">
        <v>2016</v>
      </c>
      <c r="M5" s="1472"/>
      <c r="N5" s="1577">
        <v>2016</v>
      </c>
      <c r="O5" s="1578"/>
      <c r="P5" s="1577">
        <v>2016</v>
      </c>
      <c r="Q5" s="1578"/>
      <c r="R5" s="1577">
        <v>2016</v>
      </c>
      <c r="S5" s="1578"/>
      <c r="T5" s="1577">
        <v>2016</v>
      </c>
      <c r="U5" s="1578"/>
      <c r="V5" s="1577">
        <v>2016</v>
      </c>
      <c r="W5" s="1579"/>
      <c r="X5" s="1447">
        <v>2016</v>
      </c>
      <c r="Y5" s="1555"/>
      <c r="Z5" s="1341">
        <v>2016</v>
      </c>
      <c r="AA5" s="1551"/>
      <c r="AB5" s="1550">
        <v>2016</v>
      </c>
      <c r="AC5" s="1551"/>
      <c r="AD5" s="1550">
        <v>2016</v>
      </c>
      <c r="AE5" s="1551"/>
      <c r="AF5" s="1560">
        <v>2016</v>
      </c>
      <c r="AG5" s="1561"/>
      <c r="AH5" s="1544"/>
      <c r="AI5" s="1572"/>
      <c r="AJ5" s="1544"/>
      <c r="AK5" s="1545"/>
      <c r="AL5" s="1568"/>
      <c r="AM5" s="1569"/>
      <c r="AN5" s="19"/>
      <c r="AO5" s="10" t="s">
        <v>4</v>
      </c>
      <c r="AP5" s="11" t="s">
        <v>5</v>
      </c>
      <c r="AQ5" s="12" t="s">
        <v>6</v>
      </c>
      <c r="AR5" s="13" t="s">
        <v>7</v>
      </c>
      <c r="AS5" s="14" t="s">
        <v>8</v>
      </c>
      <c r="AT5" s="313" t="s">
        <v>3</v>
      </c>
      <c r="AU5" s="314"/>
      <c r="AV5" s="314"/>
      <c r="AW5" s="314"/>
      <c r="AX5" s="315"/>
      <c r="AY5" s="316"/>
    </row>
    <row r="6" spans="1:52" ht="16.5" customHeight="1" thickBot="1" x14ac:dyDescent="0.25">
      <c r="A6" s="2"/>
      <c r="B6" s="1588"/>
      <c r="C6" s="1589"/>
      <c r="D6" s="1556"/>
      <c r="E6" s="1575"/>
      <c r="F6" s="1117"/>
      <c r="G6" s="744"/>
      <c r="H6" s="1583" t="s">
        <v>403</v>
      </c>
      <c r="I6" s="1584"/>
      <c r="J6" s="1459"/>
      <c r="K6" s="1582"/>
      <c r="L6" s="1459"/>
      <c r="M6" s="1582"/>
      <c r="N6" s="1593"/>
      <c r="O6" s="1594"/>
      <c r="P6" s="1593"/>
      <c r="Q6" s="1594"/>
      <c r="R6" s="1580" t="s">
        <v>387</v>
      </c>
      <c r="S6" s="1581"/>
      <c r="T6" s="1556"/>
      <c r="U6" s="1557"/>
      <c r="V6" s="1585"/>
      <c r="W6" s="1586"/>
      <c r="X6" s="1431"/>
      <c r="Y6" s="1554"/>
      <c r="Z6" s="1540"/>
      <c r="AA6" s="1541"/>
      <c r="AB6" s="1552"/>
      <c r="AC6" s="1541"/>
      <c r="AD6" s="1552"/>
      <c r="AE6" s="1541"/>
      <c r="AF6" s="1564" t="s">
        <v>466</v>
      </c>
      <c r="AG6" s="1565"/>
      <c r="AH6" s="924"/>
      <c r="AI6" s="925"/>
      <c r="AJ6" s="1546"/>
      <c r="AK6" s="1547"/>
      <c r="AL6" s="1556"/>
      <c r="AM6" s="1557"/>
      <c r="AN6" s="19"/>
      <c r="AO6" s="19"/>
      <c r="AP6" s="20"/>
      <c r="AQ6" s="18"/>
      <c r="AR6" s="18"/>
      <c r="AS6" s="14"/>
      <c r="AT6" s="256"/>
      <c r="AU6" s="256"/>
      <c r="AV6" s="256"/>
      <c r="AW6" s="256"/>
      <c r="AX6" s="256"/>
      <c r="AY6" s="317"/>
    </row>
    <row r="7" spans="1:52" x14ac:dyDescent="0.2">
      <c r="A7" s="2"/>
      <c r="B7" s="403"/>
      <c r="C7" s="24" t="s">
        <v>56</v>
      </c>
      <c r="D7" s="318"/>
      <c r="E7" s="318"/>
      <c r="F7" s="318"/>
      <c r="G7" s="318"/>
      <c r="H7" s="318"/>
      <c r="I7" s="318"/>
      <c r="J7" s="394"/>
      <c r="K7" s="394"/>
      <c r="L7" s="394"/>
      <c r="M7" s="394"/>
      <c r="N7" s="301"/>
      <c r="O7" s="744"/>
      <c r="P7" s="301"/>
      <c r="Q7" s="744"/>
      <c r="R7" s="301"/>
      <c r="S7" s="744"/>
      <c r="T7" s="301"/>
      <c r="U7" s="744"/>
      <c r="V7" s="301"/>
      <c r="W7" s="744"/>
      <c r="Y7" s="944"/>
      <c r="Z7" s="1162"/>
      <c r="AA7" s="1162"/>
      <c r="AB7" s="744"/>
      <c r="AC7" s="744"/>
      <c r="AD7" s="1309"/>
      <c r="AE7" s="1309"/>
      <c r="AF7" s="414"/>
      <c r="AG7" s="414"/>
      <c r="AH7" s="414"/>
      <c r="AI7" s="414"/>
      <c r="AJ7" s="414"/>
      <c r="AK7" s="414"/>
      <c r="AL7" s="301"/>
      <c r="AM7" s="744"/>
      <c r="AN7" s="19"/>
      <c r="AO7" s="25"/>
      <c r="AP7" s="17"/>
      <c r="AQ7" s="17"/>
      <c r="AR7" s="17"/>
      <c r="AS7" s="26"/>
      <c r="AT7" s="5">
        <v>180</v>
      </c>
      <c r="AU7" s="5">
        <v>270</v>
      </c>
      <c r="AV7" s="5">
        <v>365</v>
      </c>
      <c r="AW7" s="5">
        <v>450</v>
      </c>
      <c r="AX7" s="5">
        <v>510</v>
      </c>
      <c r="AY7" s="118">
        <v>610</v>
      </c>
      <c r="AZ7" s="2"/>
    </row>
    <row r="8" spans="1:52" x14ac:dyDescent="0.2">
      <c r="A8" s="2"/>
      <c r="B8" s="400"/>
      <c r="C8" s="406"/>
      <c r="D8" s="308"/>
      <c r="E8" s="319"/>
      <c r="F8" s="308"/>
      <c r="G8" s="319"/>
      <c r="H8" s="301"/>
      <c r="I8" s="301"/>
      <c r="J8" s="308"/>
      <c r="K8" s="319"/>
      <c r="L8" s="308"/>
      <c r="M8" s="319"/>
      <c r="N8" s="300"/>
      <c r="O8" s="274"/>
      <c r="P8" s="300"/>
      <c r="Q8" s="744"/>
      <c r="R8" s="308"/>
      <c r="S8" s="305"/>
      <c r="T8" s="301"/>
      <c r="U8" s="966"/>
      <c r="V8" s="301"/>
      <c r="W8" s="966"/>
      <c r="X8" s="913"/>
      <c r="Y8" s="305"/>
      <c r="Z8" s="1162"/>
      <c r="AA8" s="1162"/>
      <c r="AB8" s="698"/>
      <c r="AC8" s="305"/>
      <c r="AD8" s="698"/>
      <c r="AE8" s="305"/>
      <c r="AF8" s="415"/>
      <c r="AG8" s="416"/>
      <c r="AH8" s="415"/>
      <c r="AI8" s="416"/>
      <c r="AJ8" s="415"/>
      <c r="AK8" s="416"/>
      <c r="AL8" s="301"/>
      <c r="AM8" s="966"/>
      <c r="AN8" s="49">
        <f>COUNT(D8:AM8)</f>
        <v>0</v>
      </c>
      <c r="AO8" s="25" t="str">
        <f>IF(AN8&lt;3," ",(LARGE(D8:AM8,1)+LARGE(D8:AM8,2)+LARGE(D8:AM8,3))/3)</f>
        <v xml:space="preserve"> </v>
      </c>
      <c r="AP8" s="20">
        <f>COUNTIF(D8:W8,"(1)")</f>
        <v>0</v>
      </c>
      <c r="AQ8" s="18">
        <f>COUNTIF(D8:W8,"(2)")</f>
        <v>0</v>
      </c>
      <c r="AR8" s="18">
        <f>COUNTIF(D8:W8,"(3)")</f>
        <v>0</v>
      </c>
      <c r="AS8" s="14">
        <f>SUM(AP8:AR8)</f>
        <v>0</v>
      </c>
      <c r="AT8" s="30" t="e">
        <f>IF((LARGE($D8:$W8,1))&gt;=180,"16"," ")</f>
        <v>#NUM!</v>
      </c>
      <c r="AU8" s="30" t="e">
        <f>IF((LARGE($D8:$W8,1))&gt;=270,"16"," ")</f>
        <v>#NUM!</v>
      </c>
      <c r="AV8" s="30" t="e">
        <f>IF((LARGE($D8:$W8,1))&gt;=365,"16"," ")</f>
        <v>#NUM!</v>
      </c>
      <c r="AW8" s="30" t="e">
        <f>IF((LARGE($D8:$W8,1))&gt;=450,"16"," ")</f>
        <v>#NUM!</v>
      </c>
      <c r="AX8" s="30" t="e">
        <f>IF((LARGE($D8:$W8,1))&gt;=510,"16"," ")</f>
        <v>#NUM!</v>
      </c>
      <c r="AY8" s="30" t="e">
        <f>IF((LARGE($D8:$W8,1))&gt;=610,"16"," ")</f>
        <v>#NUM!</v>
      </c>
      <c r="AZ8" s="2"/>
    </row>
    <row r="9" spans="1:52" x14ac:dyDescent="0.2">
      <c r="A9" s="2"/>
      <c r="B9" s="29"/>
      <c r="C9" s="24" t="s">
        <v>195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958"/>
      <c r="P9" s="303"/>
      <c r="Q9" s="944"/>
      <c r="R9" s="303"/>
      <c r="S9" s="944"/>
      <c r="T9" s="303"/>
      <c r="U9" s="944"/>
      <c r="V9" s="303"/>
      <c r="W9" s="944"/>
      <c r="X9" s="944"/>
      <c r="Y9" s="944"/>
      <c r="Z9" s="1158"/>
      <c r="AA9" s="1158"/>
      <c r="AB9" s="944"/>
      <c r="AC9" s="944"/>
      <c r="AD9" s="1305"/>
      <c r="AE9" s="1305"/>
      <c r="AF9" s="971"/>
      <c r="AG9" s="971"/>
      <c r="AH9" s="971"/>
      <c r="AI9" s="971"/>
      <c r="AJ9" s="971"/>
      <c r="AK9" s="971"/>
      <c r="AL9" s="303"/>
      <c r="AM9" s="944"/>
      <c r="AN9" s="49"/>
      <c r="AO9" s="25"/>
      <c r="AP9" s="19"/>
      <c r="AQ9" s="19"/>
      <c r="AR9" s="19"/>
      <c r="AS9" s="96"/>
      <c r="AT9" s="19"/>
      <c r="AU9" s="19"/>
      <c r="AV9" s="19"/>
      <c r="AW9" s="19"/>
      <c r="AX9" s="19"/>
      <c r="AY9" s="19"/>
      <c r="AZ9" s="2"/>
    </row>
    <row r="10" spans="1:52" x14ac:dyDescent="0.2">
      <c r="A10" s="2"/>
      <c r="B10" s="400"/>
      <c r="C10" s="36"/>
      <c r="D10" s="308"/>
      <c r="E10" s="319"/>
      <c r="F10" s="308"/>
      <c r="G10" s="319"/>
      <c r="H10" s="306"/>
      <c r="I10" s="306"/>
      <c r="J10" s="308"/>
      <c r="K10" s="320"/>
      <c r="L10" s="308"/>
      <c r="M10" s="320"/>
      <c r="N10" s="308"/>
      <c r="O10" s="287"/>
      <c r="P10" s="308"/>
      <c r="Q10" s="307"/>
      <c r="R10" s="308"/>
      <c r="S10" s="305"/>
      <c r="T10" s="306"/>
      <c r="U10" s="305"/>
      <c r="V10" s="306"/>
      <c r="W10" s="305"/>
      <c r="X10" s="698"/>
      <c r="Y10" s="305"/>
      <c r="Z10" s="307"/>
      <c r="AA10" s="307"/>
      <c r="AB10" s="698"/>
      <c r="AC10" s="305"/>
      <c r="AD10" s="698"/>
      <c r="AE10" s="305"/>
      <c r="AF10" s="415"/>
      <c r="AG10" s="416"/>
      <c r="AH10" s="417"/>
      <c r="AI10" s="417"/>
      <c r="AJ10" s="415"/>
      <c r="AK10" s="416"/>
      <c r="AL10" s="306"/>
      <c r="AM10" s="305"/>
      <c r="AN10" s="49">
        <f>COUNT(D10:AM10)</f>
        <v>0</v>
      </c>
      <c r="AO10" s="25" t="str">
        <f>IF(AN10&lt;3," ",(LARGE(D10:AM10,1)+LARGE(D10:AM10,2)+LARGE(D10:AM10,3))/3)</f>
        <v xml:space="preserve"> </v>
      </c>
      <c r="AP10" s="20">
        <f>COUNTIF(D10:W10,"(1)")</f>
        <v>0</v>
      </c>
      <c r="AQ10" s="18">
        <f>COUNTIF(D10:W10,"(2)")</f>
        <v>0</v>
      </c>
      <c r="AR10" s="18">
        <f>COUNTIF(D10:W10,"(3)")</f>
        <v>0</v>
      </c>
      <c r="AS10" s="14">
        <f>SUM(AP10:AR10)</f>
        <v>0</v>
      </c>
      <c r="AT10" s="30" t="e">
        <f>IF((LARGE($D10:$W10,1))&gt;=180,"16"," ")</f>
        <v>#NUM!</v>
      </c>
      <c r="AU10" s="30" t="e">
        <f>IF((LARGE($D10:$W10,1))&gt;=270,"16"," ")</f>
        <v>#NUM!</v>
      </c>
      <c r="AV10" s="30" t="e">
        <f>IF((LARGE($D10:$W10,1))&gt;=365,"16"," ")</f>
        <v>#NUM!</v>
      </c>
      <c r="AW10" s="30" t="e">
        <f>IF((LARGE($D10:$W10,1))&gt;=450,"16"," ")</f>
        <v>#NUM!</v>
      </c>
      <c r="AX10" s="30" t="e">
        <f>IF((LARGE($D10:$W10,1))&gt;=510,"16"," ")</f>
        <v>#NUM!</v>
      </c>
      <c r="AY10" s="30" t="e">
        <f>IF((LARGE($D10:$W10,1))&gt;=610,"16"," ")</f>
        <v>#NUM!</v>
      </c>
      <c r="AZ10" s="2"/>
    </row>
    <row r="11" spans="1:52" x14ac:dyDescent="0.2">
      <c r="A11" s="2"/>
      <c r="B11" s="29"/>
      <c r="C11" s="24" t="s">
        <v>196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958"/>
      <c r="P11" s="303"/>
      <c r="Q11" s="944"/>
      <c r="R11" s="303"/>
      <c r="S11" s="944"/>
      <c r="T11" s="303"/>
      <c r="U11" s="944"/>
      <c r="V11" s="303"/>
      <c r="W11" s="944"/>
      <c r="X11" s="944"/>
      <c r="Y11" s="944"/>
      <c r="Z11" s="1158"/>
      <c r="AA11" s="1158"/>
      <c r="AB11" s="944"/>
      <c r="AC11" s="944"/>
      <c r="AD11" s="1305"/>
      <c r="AE11" s="1305"/>
      <c r="AF11" s="971"/>
      <c r="AG11" s="971"/>
      <c r="AH11" s="971"/>
      <c r="AI11" s="971"/>
      <c r="AJ11" s="971"/>
      <c r="AK11" s="971"/>
      <c r="AL11" s="303"/>
      <c r="AM11" s="944"/>
      <c r="AN11" s="49"/>
      <c r="AO11" s="25"/>
      <c r="AP11" s="19"/>
      <c r="AQ11" s="19"/>
      <c r="AR11" s="19"/>
      <c r="AS11" s="96"/>
      <c r="AT11" s="19"/>
      <c r="AU11" s="19"/>
      <c r="AV11" s="19"/>
      <c r="AW11" s="19"/>
      <c r="AX11" s="19"/>
      <c r="AY11" s="19"/>
      <c r="AZ11" s="2"/>
    </row>
    <row r="12" spans="1:52" x14ac:dyDescent="0.2">
      <c r="A12" s="2"/>
      <c r="B12" s="719"/>
      <c r="C12" s="38"/>
      <c r="D12" s="322"/>
      <c r="E12" s="323"/>
      <c r="F12" s="322"/>
      <c r="G12" s="323"/>
      <c r="H12" s="325"/>
      <c r="I12" s="325"/>
      <c r="J12" s="322"/>
      <c r="K12" s="914"/>
      <c r="L12" s="322"/>
      <c r="M12" s="914"/>
      <c r="N12" s="322"/>
      <c r="O12" s="289"/>
      <c r="P12" s="322"/>
      <c r="Q12" s="946"/>
      <c r="R12" s="322"/>
      <c r="S12" s="965"/>
      <c r="T12" s="325"/>
      <c r="U12" s="965"/>
      <c r="V12" s="325"/>
      <c r="W12" s="965"/>
      <c r="X12" s="959"/>
      <c r="Y12" s="965"/>
      <c r="Z12" s="1159"/>
      <c r="AA12" s="1159"/>
      <c r="AB12" s="959"/>
      <c r="AC12" s="965"/>
      <c r="AD12" s="1302"/>
      <c r="AE12" s="1308"/>
      <c r="AF12" s="967"/>
      <c r="AG12" s="969"/>
      <c r="AH12" s="968"/>
      <c r="AI12" s="968"/>
      <c r="AJ12" s="967"/>
      <c r="AK12" s="969"/>
      <c r="AL12" s="325"/>
      <c r="AM12" s="965"/>
      <c r="AN12" s="49">
        <f>COUNT(D12:AM12)</f>
        <v>0</v>
      </c>
      <c r="AO12" s="25" t="str">
        <f>IF(AN12&lt;3," ",(LARGE(D12:AM12,1)+LARGE(D12:AM12,2)+LARGE(D12:AM12,3))/3)</f>
        <v xml:space="preserve"> </v>
      </c>
      <c r="AP12" s="20">
        <f>COUNTIF(D12:W12,"(1)")</f>
        <v>0</v>
      </c>
      <c r="AQ12" s="18">
        <f>COUNTIF(D12:W12,"(2)")</f>
        <v>0</v>
      </c>
      <c r="AR12" s="18">
        <f>COUNTIF(D12:W12,"(3)")</f>
        <v>0</v>
      </c>
      <c r="AS12" s="14">
        <f>SUM(AP12:AR12)</f>
        <v>0</v>
      </c>
      <c r="AT12" s="30" t="e">
        <f>IF((LARGE($D12:$W12,1))&gt;=180,"16"," ")</f>
        <v>#NUM!</v>
      </c>
      <c r="AU12" s="30" t="e">
        <f>IF((LARGE($D12:$W12,1))&gt;=270,"16"," ")</f>
        <v>#NUM!</v>
      </c>
      <c r="AV12" s="30" t="e">
        <f>IF((LARGE($D12:$W12,1))&gt;=365,"16"," ")</f>
        <v>#NUM!</v>
      </c>
      <c r="AW12" s="30" t="e">
        <f>IF((LARGE($D12:$W12,1))&gt;=450,"16"," ")</f>
        <v>#NUM!</v>
      </c>
      <c r="AX12" s="30" t="e">
        <f>IF((LARGE($D12:$W12,1))&gt;=510,"16"," ")</f>
        <v>#NUM!</v>
      </c>
      <c r="AY12" s="30" t="e">
        <f>IF((LARGE($D12:$W12,1))&gt;=610,"16"," ")</f>
        <v>#NUM!</v>
      </c>
      <c r="AZ12" s="2"/>
    </row>
    <row r="13" spans="1:52" x14ac:dyDescent="0.2">
      <c r="A13" s="2"/>
      <c r="B13" s="399"/>
      <c r="C13" s="36"/>
      <c r="D13" s="300"/>
      <c r="E13" s="324"/>
      <c r="F13" s="300"/>
      <c r="G13" s="324"/>
      <c r="H13" s="301"/>
      <c r="I13" s="301"/>
      <c r="J13" s="300"/>
      <c r="K13" s="324"/>
      <c r="L13" s="300"/>
      <c r="M13" s="324"/>
      <c r="N13" s="300"/>
      <c r="O13" s="274"/>
      <c r="P13" s="300"/>
      <c r="Q13" s="744"/>
      <c r="R13" s="300"/>
      <c r="S13" s="966"/>
      <c r="T13" s="301"/>
      <c r="U13" s="966"/>
      <c r="V13" s="301"/>
      <c r="W13" s="966"/>
      <c r="X13" s="963"/>
      <c r="Y13" s="966"/>
      <c r="Z13" s="1162"/>
      <c r="AA13" s="1162"/>
      <c r="AB13" s="963"/>
      <c r="AC13" s="966"/>
      <c r="AD13" s="1304"/>
      <c r="AE13" s="1116"/>
      <c r="AF13" s="420"/>
      <c r="AG13" s="973"/>
      <c r="AH13" s="414"/>
      <c r="AI13" s="414"/>
      <c r="AJ13" s="420"/>
      <c r="AK13" s="973"/>
      <c r="AL13" s="301"/>
      <c r="AM13" s="966"/>
      <c r="AN13" s="49">
        <f>COUNT(D13:AM13)</f>
        <v>0</v>
      </c>
      <c r="AO13" s="25" t="str">
        <f>IF(AN13&lt;3," ",(LARGE(D13:AM13,1)+LARGE(D13:AM13,2)+LARGE(D13:AM13,3))/3)</f>
        <v xml:space="preserve"> </v>
      </c>
      <c r="AP13" s="20">
        <f>COUNTIF(D13:W13,"(1)")</f>
        <v>0</v>
      </c>
      <c r="AQ13" s="18">
        <f>COUNTIF(D13:W13,"(2)")</f>
        <v>0</v>
      </c>
      <c r="AR13" s="18">
        <f>COUNTIF(D13:W13,"(3)")</f>
        <v>0</v>
      </c>
      <c r="AS13" s="14">
        <f>SUM(AP13:AR13)</f>
        <v>0</v>
      </c>
      <c r="AT13" s="30" t="e">
        <f>IF((LARGE($D13:$W13,1))&gt;=180,"16"," ")</f>
        <v>#NUM!</v>
      </c>
      <c r="AU13" s="30" t="e">
        <f>IF((LARGE($D13:$W13,1))&gt;=270,"16"," ")</f>
        <v>#NUM!</v>
      </c>
      <c r="AV13" s="30" t="e">
        <f>IF((LARGE($D13:$W13,1))&gt;=365,"16"," ")</f>
        <v>#NUM!</v>
      </c>
      <c r="AW13" s="30" t="e">
        <f>IF((LARGE($D13:$W13,1))&gt;=450,"16"," ")</f>
        <v>#NUM!</v>
      </c>
      <c r="AX13" s="30" t="e">
        <f>IF((LARGE($D13:$W13,1))&gt;=510,"16"," ")</f>
        <v>#NUM!</v>
      </c>
      <c r="AY13" s="30" t="e">
        <f>IF((LARGE($D13:$W13,1))&gt;=610,"16"," ")</f>
        <v>#NUM!</v>
      </c>
      <c r="AZ13" s="2"/>
    </row>
    <row r="14" spans="1:52" x14ac:dyDescent="0.2">
      <c r="A14" s="2"/>
      <c r="B14" s="29"/>
      <c r="C14" s="24" t="s">
        <v>175</v>
      </c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944"/>
      <c r="P14" s="303"/>
      <c r="Q14" s="944"/>
      <c r="R14" s="303"/>
      <c r="S14" s="944"/>
      <c r="T14" s="303"/>
      <c r="U14" s="944"/>
      <c r="V14" s="303"/>
      <c r="W14" s="944"/>
      <c r="X14" s="944"/>
      <c r="Y14" s="944"/>
      <c r="Z14" s="1158"/>
      <c r="AA14" s="1158"/>
      <c r="AB14" s="944"/>
      <c r="AC14" s="944"/>
      <c r="AD14" s="1305"/>
      <c r="AE14" s="1305"/>
      <c r="AF14" s="971"/>
      <c r="AG14" s="971"/>
      <c r="AH14" s="971"/>
      <c r="AI14" s="971"/>
      <c r="AJ14" s="971"/>
      <c r="AK14" s="971"/>
      <c r="AL14" s="303"/>
      <c r="AM14" s="944"/>
      <c r="AN14" s="49"/>
      <c r="AO14" s="25"/>
      <c r="AP14" s="19"/>
      <c r="AQ14" s="19"/>
      <c r="AR14" s="19"/>
      <c r="AS14" s="96"/>
      <c r="AT14" s="5">
        <v>180</v>
      </c>
      <c r="AU14" s="5">
        <v>270</v>
      </c>
      <c r="AV14" s="5">
        <v>365</v>
      </c>
      <c r="AW14" s="5">
        <v>450</v>
      </c>
      <c r="AX14" s="5">
        <v>510</v>
      </c>
      <c r="AY14" s="118">
        <v>610</v>
      </c>
      <c r="AZ14" s="2"/>
    </row>
    <row r="15" spans="1:52" x14ac:dyDescent="0.2">
      <c r="A15" s="2"/>
      <c r="B15" s="400"/>
      <c r="C15" s="122"/>
      <c r="D15" s="308"/>
      <c r="E15" s="319"/>
      <c r="F15" s="308"/>
      <c r="G15" s="319"/>
      <c r="H15" s="306"/>
      <c r="I15" s="306"/>
      <c r="J15" s="308"/>
      <c r="K15" s="320"/>
      <c r="L15" s="308"/>
      <c r="M15" s="320"/>
      <c r="N15" s="308"/>
      <c r="O15" s="287"/>
      <c r="P15" s="308"/>
      <c r="Q15" s="307"/>
      <c r="R15" s="308"/>
      <c r="S15" s="305"/>
      <c r="T15" s="306"/>
      <c r="U15" s="305"/>
      <c r="V15" s="306"/>
      <c r="W15" s="305"/>
      <c r="X15" s="698"/>
      <c r="Y15" s="305"/>
      <c r="Z15" s="307"/>
      <c r="AA15" s="307"/>
      <c r="AB15" s="698"/>
      <c r="AC15" s="305"/>
      <c r="AD15" s="698"/>
      <c r="AE15" s="305"/>
      <c r="AF15" s="415"/>
      <c r="AG15" s="416"/>
      <c r="AH15" s="417"/>
      <c r="AI15" s="417"/>
      <c r="AJ15" s="415"/>
      <c r="AK15" s="416"/>
      <c r="AL15" s="306"/>
      <c r="AM15" s="305"/>
      <c r="AN15" s="49">
        <f>COUNT(D15:AM15)</f>
        <v>0</v>
      </c>
      <c r="AO15" s="25" t="str">
        <f>IF(AN15&lt;3," ",(LARGE(D15:AM15,1)+LARGE(D15:AM15,2)+LARGE(D15:AM15,3))/3)</f>
        <v xml:space="preserve"> </v>
      </c>
      <c r="AP15" s="20">
        <f>COUNTIF(D15:W15,"(1)")</f>
        <v>0</v>
      </c>
      <c r="AQ15" s="18">
        <f>COUNTIF(D15:W15,"(2)")</f>
        <v>0</v>
      </c>
      <c r="AR15" s="18">
        <f>COUNTIF(D15:W15,"(3)")</f>
        <v>0</v>
      </c>
      <c r="AS15" s="14">
        <f>SUM(AP15:AR15)</f>
        <v>0</v>
      </c>
      <c r="AT15" s="30" t="e">
        <f>IF((LARGE($D15:$W15,1))&gt;=180,"16"," ")</f>
        <v>#NUM!</v>
      </c>
      <c r="AU15" s="30" t="e">
        <f>IF((LARGE($D15:$W15,1))&gt;=270,"16"," ")</f>
        <v>#NUM!</v>
      </c>
      <c r="AV15" s="30" t="e">
        <f>IF((LARGE($D15:$W15,1))&gt;=365,"16"," ")</f>
        <v>#NUM!</v>
      </c>
      <c r="AW15" s="30" t="e">
        <f>IF((LARGE($D15:$W15,1))&gt;=450,"16"," ")</f>
        <v>#NUM!</v>
      </c>
      <c r="AX15" s="30" t="e">
        <f>IF((LARGE($D15:$W15,1))&gt;=510,"16"," ")</f>
        <v>#NUM!</v>
      </c>
      <c r="AY15" s="30" t="e">
        <f>IF((LARGE($D15:$W15,1))&gt;=610,"16"," ")</f>
        <v>#NUM!</v>
      </c>
      <c r="AZ15" s="2"/>
    </row>
    <row r="16" spans="1:52" x14ac:dyDescent="0.2">
      <c r="A16" s="2"/>
      <c r="B16" s="404"/>
      <c r="C16" s="21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304"/>
      <c r="O16" s="294"/>
      <c r="P16" s="304"/>
      <c r="Q16" s="294"/>
      <c r="R16" s="304"/>
      <c r="S16" s="294"/>
      <c r="T16" s="304"/>
      <c r="U16" s="294"/>
      <c r="V16" s="304"/>
      <c r="W16" s="294"/>
      <c r="X16" s="294"/>
      <c r="Y16" s="294"/>
      <c r="Z16" s="1161"/>
      <c r="AA16" s="1161"/>
      <c r="AB16" s="294"/>
      <c r="AC16" s="294"/>
      <c r="AD16" s="294"/>
      <c r="AE16" s="294"/>
      <c r="AF16" s="418"/>
      <c r="AG16" s="418"/>
      <c r="AH16" s="418"/>
      <c r="AI16" s="418"/>
      <c r="AJ16" s="418"/>
      <c r="AK16" s="418"/>
      <c r="AL16" s="304"/>
      <c r="AM16" s="294"/>
      <c r="AN16" s="49"/>
      <c r="AO16" s="25" t="str">
        <f>IF(AN16&lt;3," ",(LARGE(D16:W16,1)+LARGE(D16:W16,2)+LARGE(D16:W16,3))/3)</f>
        <v xml:space="preserve"> </v>
      </c>
      <c r="AP16" s="19"/>
      <c r="AQ16" s="19"/>
      <c r="AR16" s="19"/>
      <c r="AS16" s="22"/>
      <c r="AT16" s="23"/>
      <c r="AU16" s="23"/>
      <c r="AV16" s="23"/>
      <c r="AW16" s="23"/>
      <c r="AX16" s="23"/>
      <c r="AZ16" s="2"/>
    </row>
    <row r="17" spans="1:52" x14ac:dyDescent="0.2">
      <c r="A17" s="2"/>
      <c r="B17" s="397"/>
      <c r="C17" s="24" t="s">
        <v>57</v>
      </c>
      <c r="D17" s="318"/>
      <c r="E17" s="318"/>
      <c r="F17" s="318"/>
      <c r="G17" s="318"/>
      <c r="H17" s="318"/>
      <c r="I17" s="318"/>
      <c r="J17" s="394"/>
      <c r="K17" s="394"/>
      <c r="L17" s="394"/>
      <c r="M17" s="394"/>
      <c r="N17" s="301"/>
      <c r="O17" s="744"/>
      <c r="P17" s="301"/>
      <c r="Q17" s="744"/>
      <c r="R17" s="301"/>
      <c r="S17" s="744"/>
      <c r="T17" s="301"/>
      <c r="U17" s="744"/>
      <c r="V17" s="301"/>
      <c r="W17" s="744"/>
      <c r="X17" s="744"/>
      <c r="Y17" s="744"/>
      <c r="Z17" s="1162"/>
      <c r="AA17" s="1162"/>
      <c r="AB17" s="744"/>
      <c r="AC17" s="744"/>
      <c r="AD17" s="1309"/>
      <c r="AE17" s="1309"/>
      <c r="AF17" s="414"/>
      <c r="AG17" s="414"/>
      <c r="AH17" s="414"/>
      <c r="AI17" s="414"/>
      <c r="AJ17" s="414"/>
      <c r="AK17" s="414"/>
      <c r="AL17" s="301"/>
      <c r="AM17" s="744"/>
      <c r="AN17" s="49"/>
      <c r="AO17" s="25" t="str">
        <f>IF(AN17&lt;3," ",(LARGE(D17:W17,1)+LARGE(D17:W17,2)+LARGE(D17:W17,3))/3)</f>
        <v xml:space="preserve"> </v>
      </c>
      <c r="AP17" s="17"/>
      <c r="AQ17" s="17"/>
      <c r="AR17" s="17"/>
      <c r="AS17" s="26"/>
      <c r="AT17" s="5">
        <v>310</v>
      </c>
      <c r="AU17" s="5">
        <v>430</v>
      </c>
      <c r="AV17" s="5">
        <v>545</v>
      </c>
      <c r="AW17" s="5">
        <v>630</v>
      </c>
      <c r="AX17" s="5">
        <v>700</v>
      </c>
      <c r="AY17" s="118">
        <v>740</v>
      </c>
      <c r="AZ17" s="2"/>
    </row>
    <row r="18" spans="1:52" x14ac:dyDescent="0.2">
      <c r="A18" s="2"/>
      <c r="B18" s="399"/>
      <c r="C18" s="36"/>
      <c r="D18" s="300"/>
      <c r="E18" s="301"/>
      <c r="F18" s="308"/>
      <c r="G18" s="319"/>
      <c r="H18" s="301"/>
      <c r="I18" s="301"/>
      <c r="J18" s="308"/>
      <c r="K18" s="319"/>
      <c r="L18" s="308"/>
      <c r="M18" s="319"/>
      <c r="N18" s="300"/>
      <c r="O18" s="274"/>
      <c r="P18" s="300"/>
      <c r="Q18" s="744"/>
      <c r="R18" s="308"/>
      <c r="S18" s="305"/>
      <c r="T18" s="301"/>
      <c r="U18" s="966"/>
      <c r="V18" s="301"/>
      <c r="W18" s="966"/>
      <c r="X18" s="698"/>
      <c r="Y18" s="305"/>
      <c r="Z18" s="1162"/>
      <c r="AA18" s="1162"/>
      <c r="AB18" s="698"/>
      <c r="AC18" s="305"/>
      <c r="AD18" s="698"/>
      <c r="AE18" s="305"/>
      <c r="AF18" s="415"/>
      <c r="AG18" s="416"/>
      <c r="AH18" s="414"/>
      <c r="AI18" s="414"/>
      <c r="AJ18" s="415"/>
      <c r="AK18" s="416"/>
      <c r="AL18" s="301"/>
      <c r="AM18" s="966"/>
      <c r="AN18" s="49">
        <f>COUNT(D18:AM18)</f>
        <v>0</v>
      </c>
      <c r="AO18" s="25" t="str">
        <f>IF(AN18&lt;3," ",(LARGE(D18:AM18,1)+LARGE(D18:AM18,2)+LARGE(D18:AM18,3))/3)</f>
        <v xml:space="preserve"> </v>
      </c>
      <c r="AP18" s="20">
        <f>COUNTIF(D18:W18,"(1)")</f>
        <v>0</v>
      </c>
      <c r="AQ18" s="18">
        <f>COUNTIF(D18:W18,"(2)")</f>
        <v>0</v>
      </c>
      <c r="AR18" s="18">
        <f>COUNTIF(D18:W18,"(3)")</f>
        <v>0</v>
      </c>
      <c r="AS18" s="14">
        <f>SUM(AP18:AR18)</f>
        <v>0</v>
      </c>
      <c r="AT18" s="117" t="e">
        <f>IF((LARGE($D18:$W18,1))&gt;=310,"16"," ")</f>
        <v>#NUM!</v>
      </c>
      <c r="AU18" s="466" t="e">
        <f>IF((LARGE($D18:$W18,1))&gt;=430,"16"," ")</f>
        <v>#NUM!</v>
      </c>
      <c r="AV18" s="31" t="e">
        <f>IF((LARGE($D18:$W18,1))&gt;=545,"16"," ")</f>
        <v>#NUM!</v>
      </c>
      <c r="AW18" s="31" t="e">
        <f>IF((LARGE($D18:$W18,1))&gt;=630,"16"," ")</f>
        <v>#NUM!</v>
      </c>
      <c r="AX18" s="31" t="e">
        <f>IF((LARGE($D18:$W18,1))&gt;=700,"16"," ")</f>
        <v>#NUM!</v>
      </c>
      <c r="AY18" s="31" t="e">
        <f>IF((LARGE($D18:$W18,1))&gt;=740,"16"," ")</f>
        <v>#NUM!</v>
      </c>
      <c r="AZ18" s="2"/>
    </row>
    <row r="19" spans="1:52" x14ac:dyDescent="0.2">
      <c r="A19" s="2"/>
      <c r="B19" s="29"/>
      <c r="C19" s="94" t="s">
        <v>197</v>
      </c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944"/>
      <c r="P19" s="303"/>
      <c r="Q19" s="944"/>
      <c r="R19" s="303"/>
      <c r="S19" s="944"/>
      <c r="T19" s="303"/>
      <c r="U19" s="944"/>
      <c r="V19" s="303"/>
      <c r="W19" s="944"/>
      <c r="X19" s="944"/>
      <c r="Y19" s="944"/>
      <c r="Z19" s="1158"/>
      <c r="AA19" s="1158"/>
      <c r="AB19" s="944"/>
      <c r="AC19" s="944"/>
      <c r="AD19" s="1305"/>
      <c r="AE19" s="1305"/>
      <c r="AF19" s="971"/>
      <c r="AG19" s="971"/>
      <c r="AH19" s="971"/>
      <c r="AI19" s="971"/>
      <c r="AJ19" s="971"/>
      <c r="AK19" s="971"/>
      <c r="AL19" s="303"/>
      <c r="AM19" s="944"/>
      <c r="AN19" s="49"/>
      <c r="AO19" s="25" t="str">
        <f>IF(AN19&lt;3," ",(LARGE(D19:W19,1)+LARGE(D19:W19,2)+LARGE(D19:W19,3))/3)</f>
        <v xml:space="preserve"> </v>
      </c>
      <c r="AP19" s="19"/>
      <c r="AQ19" s="19"/>
      <c r="AR19" s="19"/>
      <c r="AS19" s="96"/>
      <c r="AT19" s="124">
        <v>140</v>
      </c>
      <c r="AU19" s="124">
        <v>230</v>
      </c>
      <c r="AV19" s="124">
        <v>325</v>
      </c>
      <c r="AW19" s="124">
        <v>410</v>
      </c>
      <c r="AX19" s="124">
        <v>470</v>
      </c>
      <c r="AY19" s="124">
        <v>585</v>
      </c>
      <c r="AZ19" s="2"/>
    </row>
    <row r="20" spans="1:52" x14ac:dyDescent="0.2">
      <c r="A20" s="2"/>
      <c r="B20" s="400"/>
      <c r="C20" s="95"/>
      <c r="D20" s="308"/>
      <c r="E20" s="306"/>
      <c r="F20" s="306"/>
      <c r="G20" s="306"/>
      <c r="H20" s="308"/>
      <c r="I20" s="319"/>
      <c r="J20" s="308"/>
      <c r="K20" s="320"/>
      <c r="L20" s="308"/>
      <c r="M20" s="320"/>
      <c r="N20" s="308"/>
      <c r="O20" s="131"/>
      <c r="P20" s="306"/>
      <c r="Q20" s="305"/>
      <c r="R20" s="306"/>
      <c r="S20" s="305"/>
      <c r="T20" s="306"/>
      <c r="U20" s="305"/>
      <c r="V20" s="306"/>
      <c r="W20" s="305"/>
      <c r="X20" s="698"/>
      <c r="Y20" s="305"/>
      <c r="Z20" s="307"/>
      <c r="AA20" s="307"/>
      <c r="AB20" s="698"/>
      <c r="AC20" s="305"/>
      <c r="AD20" s="698"/>
      <c r="AE20" s="305"/>
      <c r="AF20" s="415"/>
      <c r="AG20" s="416"/>
      <c r="AH20" s="417"/>
      <c r="AI20" s="417"/>
      <c r="AJ20" s="417"/>
      <c r="AK20" s="417"/>
      <c r="AL20" s="306"/>
      <c r="AM20" s="305"/>
      <c r="AN20" s="49">
        <f>COUNT(D20:AM20)</f>
        <v>0</v>
      </c>
      <c r="AO20" s="25" t="str">
        <f>IF(AN20&lt;3," ",(LARGE(D20:AM20,1)+LARGE(D20:AM20,2)+LARGE(D20:AM20,3))/3)</f>
        <v xml:space="preserve"> </v>
      </c>
      <c r="AP20" s="30">
        <f>COUNTIF(D20:W20,"(1)")</f>
        <v>0</v>
      </c>
      <c r="AQ20" s="31">
        <f>COUNTIF(D20:W20,"(2)")</f>
        <v>0</v>
      </c>
      <c r="AR20" s="31">
        <f>COUNTIF(D20:W20,"(3)")</f>
        <v>0</v>
      </c>
      <c r="AS20" s="125">
        <f>SUM(AP20:AR20)</f>
        <v>0</v>
      </c>
      <c r="AT20" s="30" t="e">
        <f>IF((LARGE($D20:$W20,1))&gt;=140,"16"," ")</f>
        <v>#NUM!</v>
      </c>
      <c r="AU20" s="31" t="e">
        <f>IF((LARGE($D20:$W20,1))&gt;=230,"16"," ")</f>
        <v>#NUM!</v>
      </c>
      <c r="AV20" s="31" t="e">
        <f>IF((LARGE($D20:$W20,1))&gt;=325,"16"," ")</f>
        <v>#NUM!</v>
      </c>
      <c r="AW20" s="31" t="e">
        <f>IF((LARGE($D20:$W20,1))&gt;=410,"16"," ")</f>
        <v>#NUM!</v>
      </c>
      <c r="AX20" s="31" t="e">
        <f>IF((LARGE($D20:$W20,1))&gt;=470,"16"," ")</f>
        <v>#NUM!</v>
      </c>
      <c r="AY20" s="31" t="e">
        <f>IF((LARGE($D20:$W20,1))&gt;=585,"16"," ")</f>
        <v>#NUM!</v>
      </c>
      <c r="AZ20" s="2"/>
    </row>
    <row r="21" spans="1:52" x14ac:dyDescent="0.2">
      <c r="A21" s="2"/>
      <c r="B21" s="29"/>
      <c r="C21" s="37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944"/>
      <c r="P21" s="303"/>
      <c r="Q21" s="944"/>
      <c r="R21" s="303"/>
      <c r="S21" s="944"/>
      <c r="T21" s="303"/>
      <c r="U21" s="944"/>
      <c r="V21" s="303"/>
      <c r="W21" s="944"/>
      <c r="X21" s="944"/>
      <c r="Y21" s="944"/>
      <c r="Z21" s="1158"/>
      <c r="AA21" s="1158"/>
      <c r="AB21" s="944"/>
      <c r="AC21" s="944"/>
      <c r="AD21" s="1305"/>
      <c r="AE21" s="1305"/>
      <c r="AF21" s="971"/>
      <c r="AG21" s="971"/>
      <c r="AH21" s="971"/>
      <c r="AI21" s="971"/>
      <c r="AJ21" s="971"/>
      <c r="AK21" s="971"/>
      <c r="AL21" s="303"/>
      <c r="AM21" s="944"/>
      <c r="AN21" s="49"/>
      <c r="AO21" s="25"/>
      <c r="AP21" s="19"/>
      <c r="AQ21" s="19"/>
      <c r="AR21" s="19"/>
      <c r="AS21" s="96"/>
      <c r="AT21" s="123"/>
      <c r="AU21" s="123"/>
      <c r="AV21" s="123"/>
      <c r="AW21" s="123"/>
      <c r="AX21" s="123"/>
      <c r="AY21" s="123"/>
      <c r="AZ21" s="2"/>
    </row>
    <row r="22" spans="1:52" x14ac:dyDescent="0.2">
      <c r="A22" s="2"/>
      <c r="B22" s="29"/>
      <c r="C22" s="94" t="s">
        <v>120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944"/>
      <c r="P22" s="303"/>
      <c r="Q22" s="944"/>
      <c r="R22" s="303"/>
      <c r="S22" s="944"/>
      <c r="T22" s="303"/>
      <c r="U22" s="944"/>
      <c r="V22" s="303"/>
      <c r="W22" s="944"/>
      <c r="X22" s="944"/>
      <c r="Y22" s="944"/>
      <c r="Z22" s="1158"/>
      <c r="AA22" s="1158"/>
      <c r="AB22" s="944"/>
      <c r="AC22" s="944"/>
      <c r="AD22" s="1305"/>
      <c r="AE22" s="1305"/>
      <c r="AF22" s="971"/>
      <c r="AG22" s="971"/>
      <c r="AH22" s="971"/>
      <c r="AI22" s="971"/>
      <c r="AJ22" s="971"/>
      <c r="AK22" s="971"/>
      <c r="AL22" s="303"/>
      <c r="AM22" s="944"/>
      <c r="AN22" s="49"/>
      <c r="AO22" s="25" t="str">
        <f>IF(AN22&lt;3," ",(LARGE(D22:W22,1)+LARGE(D22:W22,2)+LARGE(D22:W22,3))/3)</f>
        <v xml:space="preserve"> </v>
      </c>
      <c r="AP22" s="19"/>
      <c r="AQ22" s="19"/>
      <c r="AR22" s="19"/>
      <c r="AS22" s="96"/>
      <c r="AT22" s="19"/>
      <c r="AU22" s="19"/>
      <c r="AV22" s="19"/>
      <c r="AW22" s="19"/>
      <c r="AX22" s="19"/>
      <c r="AY22" s="19"/>
      <c r="AZ22" s="2"/>
    </row>
    <row r="23" spans="1:52" x14ac:dyDescent="0.2">
      <c r="A23" s="2"/>
      <c r="B23" s="719"/>
      <c r="C23" s="720"/>
      <c r="D23" s="322"/>
      <c r="E23" s="323"/>
      <c r="F23" s="322"/>
      <c r="G23" s="323"/>
      <c r="H23" s="325"/>
      <c r="I23" s="325"/>
      <c r="J23" s="322"/>
      <c r="K23" s="323"/>
      <c r="L23" s="322"/>
      <c r="M23" s="323"/>
      <c r="N23" s="322"/>
      <c r="O23" s="946"/>
      <c r="P23" s="322"/>
      <c r="Q23" s="289"/>
      <c r="R23" s="322"/>
      <c r="S23" s="135"/>
      <c r="T23" s="325"/>
      <c r="U23" s="965"/>
      <c r="V23" s="325"/>
      <c r="W23" s="965"/>
      <c r="X23" s="959"/>
      <c r="Y23" s="965"/>
      <c r="Z23" s="1159"/>
      <c r="AA23" s="1159"/>
      <c r="AB23" s="959"/>
      <c r="AC23" s="965"/>
      <c r="AD23" s="1302"/>
      <c r="AE23" s="1308"/>
      <c r="AF23" s="967"/>
      <c r="AG23" s="969"/>
      <c r="AH23" s="968"/>
      <c r="AI23" s="968"/>
      <c r="AJ23" s="967"/>
      <c r="AK23" s="969"/>
      <c r="AL23" s="325"/>
      <c r="AM23" s="965"/>
      <c r="AN23" s="49">
        <f>COUNT(D23:AM23)</f>
        <v>0</v>
      </c>
      <c r="AP23" s="20">
        <f>COUNTIF(D23:W23,"(1)")</f>
        <v>0</v>
      </c>
      <c r="AQ23" s="18">
        <f>COUNTIF(D23:W23,"(2)")</f>
        <v>0</v>
      </c>
      <c r="AR23" s="18">
        <f>COUNTIF(D23:W23,"(3)")</f>
        <v>0</v>
      </c>
      <c r="AS23" s="14">
        <f>SUM(AP23:AR23)</f>
        <v>0</v>
      </c>
      <c r="AT23" s="117" t="e">
        <f>IF((LARGE($D23:$W23,1))&gt;=310,"16"," ")</f>
        <v>#NUM!</v>
      </c>
      <c r="AU23" s="466" t="e">
        <f>IF((LARGE($D23:$W23,1))&gt;=430,"16"," ")</f>
        <v>#NUM!</v>
      </c>
      <c r="AV23" s="31" t="e">
        <f>IF((LARGE($D23:$W23,1))&gt;=545,"16"," ")</f>
        <v>#NUM!</v>
      </c>
      <c r="AW23" s="31" t="e">
        <f>IF((LARGE($D23:$W23,1))&gt;=630,"16"," ")</f>
        <v>#NUM!</v>
      </c>
      <c r="AX23" s="31" t="e">
        <f>IF((LARGE($D23:$W23,1))&gt;=700,"16"," ")</f>
        <v>#NUM!</v>
      </c>
      <c r="AY23" s="31" t="e">
        <f>IF((LARGE($D23:$W23,1))&gt;=740,"16"," ")</f>
        <v>#NUM!</v>
      </c>
      <c r="AZ23" s="2"/>
    </row>
    <row r="24" spans="1:52" x14ac:dyDescent="0.2">
      <c r="A24" s="2"/>
      <c r="B24" s="399"/>
      <c r="C24" s="36"/>
      <c r="D24" s="300"/>
      <c r="E24" s="324"/>
      <c r="F24" s="300"/>
      <c r="G24" s="324"/>
      <c r="H24" s="301"/>
      <c r="I24" s="301"/>
      <c r="J24" s="300"/>
      <c r="K24" s="324"/>
      <c r="L24" s="300"/>
      <c r="M24" s="324"/>
      <c r="N24" s="300"/>
      <c r="O24" s="744"/>
      <c r="P24" s="300"/>
      <c r="Q24" s="274"/>
      <c r="R24" s="300"/>
      <c r="S24" s="272"/>
      <c r="T24" s="301"/>
      <c r="U24" s="966"/>
      <c r="V24" s="301"/>
      <c r="W24" s="966"/>
      <c r="X24" s="963"/>
      <c r="Y24" s="966"/>
      <c r="Z24" s="1162"/>
      <c r="AA24" s="1162"/>
      <c r="AB24" s="963"/>
      <c r="AC24" s="966"/>
      <c r="AD24" s="1304"/>
      <c r="AE24" s="1116"/>
      <c r="AF24" s="420"/>
      <c r="AG24" s="973"/>
      <c r="AH24" s="414"/>
      <c r="AI24" s="414"/>
      <c r="AJ24" s="420"/>
      <c r="AK24" s="973"/>
      <c r="AL24" s="301"/>
      <c r="AM24" s="966"/>
      <c r="AN24" s="49">
        <f>COUNT(D24:AM24)</f>
        <v>0</v>
      </c>
      <c r="AO24" s="25" t="str">
        <f>IF(AN23&lt;3," ",(LARGE(D23:AM23,1)+LARGE(D23:AM23,2)+LARGE(D23:AM23,3))/3)</f>
        <v xml:space="preserve"> </v>
      </c>
      <c r="AP24" s="20">
        <f>COUNTIF(D24:W24,"(1)")</f>
        <v>0</v>
      </c>
      <c r="AQ24" s="18">
        <f>COUNTIF(D24:W24,"(2)")</f>
        <v>0</v>
      </c>
      <c r="AR24" s="18">
        <f>COUNTIF(D24:W24,"(3)")</f>
        <v>0</v>
      </c>
      <c r="AS24" s="14">
        <f>SUM(AP24:AR24)</f>
        <v>0</v>
      </c>
      <c r="AT24" s="30" t="e">
        <f>IF((LARGE($D24:$W24,1))&gt;=310,"16"," ")</f>
        <v>#NUM!</v>
      </c>
      <c r="AU24" s="30" t="e">
        <f>IF((LARGE($D24:$W24,1))&gt;=430,"16"," ")</f>
        <v>#NUM!</v>
      </c>
      <c r="AV24" s="31" t="e">
        <f>IF((LARGE($D24:$W24,1))&gt;=545,"16"," ")</f>
        <v>#NUM!</v>
      </c>
      <c r="AW24" s="31" t="e">
        <f>IF((LARGE($D24:$W24,1))&gt;=630,"16"," ")</f>
        <v>#NUM!</v>
      </c>
      <c r="AX24" s="31" t="e">
        <f>IF((LARGE($D24:$W24,1))&gt;=700,"16"," ")</f>
        <v>#NUM!</v>
      </c>
      <c r="AY24" s="31" t="e">
        <f>IF((LARGE($D24:$W24,1))&gt;=740,"16"," ")</f>
        <v>#NUM!</v>
      </c>
      <c r="AZ24" s="2"/>
    </row>
    <row r="25" spans="1:52" x14ac:dyDescent="0.2">
      <c r="A25" s="2"/>
      <c r="B25" s="397"/>
      <c r="C25" s="40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744"/>
      <c r="P25" s="301"/>
      <c r="Q25" s="274"/>
      <c r="R25" s="301"/>
      <c r="S25" s="274"/>
      <c r="T25" s="301"/>
      <c r="U25" s="744"/>
      <c r="V25" s="301"/>
      <c r="W25" s="744"/>
      <c r="X25" s="744"/>
      <c r="Y25" s="744"/>
      <c r="Z25" s="1162"/>
      <c r="AA25" s="1162"/>
      <c r="AB25" s="744"/>
      <c r="AC25" s="744"/>
      <c r="AD25" s="1309"/>
      <c r="AE25" s="1309"/>
      <c r="AF25" s="414"/>
      <c r="AG25" s="414"/>
      <c r="AH25" s="414"/>
      <c r="AI25" s="414"/>
      <c r="AJ25" s="414"/>
      <c r="AK25" s="414"/>
      <c r="AL25" s="301"/>
      <c r="AM25" s="744"/>
      <c r="AN25" s="49"/>
      <c r="AO25" s="25" t="str">
        <f>IF(AN25&lt;3," ",(LARGE(D25:W25,1)+LARGE(D25:W25,2)+LARGE(D25:W25,3))/3)</f>
        <v xml:space="preserve"> </v>
      </c>
      <c r="AP25" s="17"/>
      <c r="AQ25" s="17"/>
      <c r="AR25" s="17"/>
      <c r="AS25" s="26"/>
      <c r="AT25" s="96"/>
      <c r="AU25" s="96"/>
      <c r="AV25" s="19"/>
      <c r="AW25" s="19"/>
      <c r="AX25" s="19"/>
      <c r="AY25" s="19"/>
      <c r="AZ25" s="2"/>
    </row>
    <row r="26" spans="1:52" x14ac:dyDescent="0.2">
      <c r="A26" s="2"/>
      <c r="B26" s="397"/>
      <c r="C26" s="24" t="s">
        <v>58</v>
      </c>
      <c r="D26" s="318"/>
      <c r="E26" s="318"/>
      <c r="F26" s="318"/>
      <c r="G26" s="318"/>
      <c r="H26" s="318"/>
      <c r="I26" s="318"/>
      <c r="J26" s="394"/>
      <c r="K26" s="394"/>
      <c r="L26" s="394"/>
      <c r="M26" s="394"/>
      <c r="N26" s="301"/>
      <c r="O26" s="744"/>
      <c r="P26" s="301"/>
      <c r="Q26" s="744"/>
      <c r="R26" s="301"/>
      <c r="S26" s="744"/>
      <c r="T26" s="301"/>
      <c r="U26" s="744"/>
      <c r="V26" s="301"/>
      <c r="W26" s="744"/>
      <c r="X26" s="744"/>
      <c r="Y26" s="744"/>
      <c r="Z26" s="1162"/>
      <c r="AA26" s="1162"/>
      <c r="AB26" s="744"/>
      <c r="AC26" s="744"/>
      <c r="AD26" s="1309"/>
      <c r="AE26" s="1309"/>
      <c r="AF26" s="414"/>
      <c r="AG26" s="414"/>
      <c r="AH26" s="414"/>
      <c r="AI26" s="414"/>
      <c r="AJ26" s="414"/>
      <c r="AK26" s="414"/>
      <c r="AL26" s="301"/>
      <c r="AM26" s="744"/>
      <c r="AN26" s="49"/>
      <c r="AO26" s="25" t="str">
        <f>IF(AN26&lt;3," ",(LARGE(D26:W26,1)+LARGE(D26:W26,2)+LARGE(D26:W26,3))/3)</f>
        <v xml:space="preserve"> </v>
      </c>
      <c r="AP26" s="17"/>
      <c r="AQ26" s="17"/>
      <c r="AR26" s="17"/>
      <c r="AS26" s="26"/>
      <c r="AT26" s="5">
        <v>140</v>
      </c>
      <c r="AU26" s="5">
        <v>230</v>
      </c>
      <c r="AV26" s="5">
        <v>325</v>
      </c>
      <c r="AW26" s="5">
        <v>410</v>
      </c>
      <c r="AX26" s="5">
        <v>470</v>
      </c>
      <c r="AY26" s="118">
        <v>585</v>
      </c>
      <c r="AZ26" s="2"/>
    </row>
    <row r="27" spans="1:52" x14ac:dyDescent="0.2">
      <c r="A27" s="2"/>
      <c r="B27" s="398">
        <v>1</v>
      </c>
      <c r="C27" s="38" t="s">
        <v>23</v>
      </c>
      <c r="D27" s="298">
        <v>517</v>
      </c>
      <c r="E27" s="1045" t="s">
        <v>358</v>
      </c>
      <c r="F27" s="419"/>
      <c r="G27" s="355"/>
      <c r="H27" s="322"/>
      <c r="I27" s="355"/>
      <c r="J27" s="322">
        <v>470</v>
      </c>
      <c r="K27" s="1067" t="s">
        <v>357</v>
      </c>
      <c r="L27" s="322">
        <v>471</v>
      </c>
      <c r="M27" s="1057" t="s">
        <v>356</v>
      </c>
      <c r="N27" s="298"/>
      <c r="O27" s="370"/>
      <c r="P27" s="304">
        <v>486</v>
      </c>
      <c r="Q27" s="1132" t="s">
        <v>356</v>
      </c>
      <c r="R27" s="304">
        <v>587</v>
      </c>
      <c r="S27" s="1132" t="s">
        <v>356</v>
      </c>
      <c r="T27" s="304"/>
      <c r="U27" s="265"/>
      <c r="V27" s="304">
        <v>530</v>
      </c>
      <c r="W27" s="1069" t="s">
        <v>357</v>
      </c>
      <c r="X27" s="134">
        <v>568</v>
      </c>
      <c r="Y27" s="1059" t="s">
        <v>356</v>
      </c>
      <c r="Z27" s="1160">
        <v>580</v>
      </c>
      <c r="AA27" s="1139" t="s">
        <v>358</v>
      </c>
      <c r="AB27" s="134">
        <v>598</v>
      </c>
      <c r="AC27" s="1058" t="s">
        <v>358</v>
      </c>
      <c r="AD27" s="134">
        <v>572</v>
      </c>
      <c r="AE27" s="1059" t="s">
        <v>356</v>
      </c>
      <c r="AF27" s="419">
        <v>522</v>
      </c>
      <c r="AG27" s="355" t="s">
        <v>362</v>
      </c>
      <c r="AH27" s="329"/>
      <c r="AI27" s="329"/>
      <c r="AJ27" s="419"/>
      <c r="AK27" s="355"/>
      <c r="AL27" s="304"/>
      <c r="AM27" s="265"/>
      <c r="AN27" s="49">
        <f>COUNT(D27:AM27)</f>
        <v>11</v>
      </c>
      <c r="AO27" s="25">
        <f>IF(AN27&lt;3," ",(LARGE(D27:AM27,1)+LARGE(D27:AM27,2)+LARGE(D27:AM27,3))/3)</f>
        <v>588.33333333333337</v>
      </c>
      <c r="AP27" s="20">
        <f>COUNTIF(D27:AM27,"(1)")</f>
        <v>5</v>
      </c>
      <c r="AQ27" s="20">
        <f>COUNTIF(D27:AM27,"(2)")</f>
        <v>3</v>
      </c>
      <c r="AR27" s="20">
        <f>COUNTIF(H27:AM27,"(3)")</f>
        <v>2</v>
      </c>
      <c r="AS27" s="14">
        <f>SUM(AP27:AR27)</f>
        <v>10</v>
      </c>
      <c r="AT27" s="119" t="s">
        <v>19</v>
      </c>
      <c r="AU27" s="35" t="s">
        <v>19</v>
      </c>
      <c r="AV27" s="35" t="s">
        <v>19</v>
      </c>
      <c r="AW27" s="35" t="s">
        <v>18</v>
      </c>
      <c r="AX27" s="35" t="s">
        <v>14</v>
      </c>
      <c r="AY27" s="107" t="s">
        <v>220</v>
      </c>
      <c r="AZ27" s="2"/>
    </row>
    <row r="28" spans="1:52" s="530" customFormat="1" x14ac:dyDescent="0.2">
      <c r="A28" s="527"/>
      <c r="B28" s="531">
        <v>2</v>
      </c>
      <c r="C28" s="532" t="s">
        <v>310</v>
      </c>
      <c r="D28" s="300">
        <v>276</v>
      </c>
      <c r="E28" s="722" t="s">
        <v>380</v>
      </c>
      <c r="F28" s="425"/>
      <c r="G28" s="402"/>
      <c r="H28" s="300">
        <v>220</v>
      </c>
      <c r="I28" s="1054" t="s">
        <v>356</v>
      </c>
      <c r="J28" s="300"/>
      <c r="K28" s="402"/>
      <c r="L28" s="300"/>
      <c r="M28" s="402"/>
      <c r="N28" s="300"/>
      <c r="O28" s="272"/>
      <c r="P28" s="301"/>
      <c r="Q28" s="272"/>
      <c r="R28" s="301">
        <v>231</v>
      </c>
      <c r="S28" s="1118" t="s">
        <v>356</v>
      </c>
      <c r="T28" s="301"/>
      <c r="U28" s="966"/>
      <c r="V28" s="301"/>
      <c r="W28" s="272"/>
      <c r="X28" s="279"/>
      <c r="Y28" s="272"/>
      <c r="Z28" s="274"/>
      <c r="AA28" s="274"/>
      <c r="AB28" s="279"/>
      <c r="AC28" s="272"/>
      <c r="AD28" s="279"/>
      <c r="AE28" s="272"/>
      <c r="AF28" s="420"/>
      <c r="AG28" s="402"/>
      <c r="AH28" s="722"/>
      <c r="AI28" s="722"/>
      <c r="AJ28" s="425"/>
      <c r="AK28" s="402"/>
      <c r="AL28" s="301"/>
      <c r="AM28" s="966"/>
      <c r="AN28" s="49">
        <f>COUNT(D28:AM28)</f>
        <v>3</v>
      </c>
      <c r="AO28" s="25">
        <f>IF(AN28&lt;3," ",(LARGE(D28:AM28,1)+LARGE(D28:AM28,2)+LARGE(D28:AM28,3))/3)</f>
        <v>242.33333333333334</v>
      </c>
      <c r="AP28" s="20">
        <f>COUNTIF(D28:AM28,"(1)")</f>
        <v>2</v>
      </c>
      <c r="AQ28" s="20">
        <f>COUNTIF(D28:AM28,"(2)")</f>
        <v>0</v>
      </c>
      <c r="AR28" s="20">
        <f>COUNTIF(H28:AM28,"(3)")</f>
        <v>0</v>
      </c>
      <c r="AS28" s="14">
        <f>SUM(AP28:AR28)</f>
        <v>2</v>
      </c>
      <c r="AT28" s="35">
        <v>15</v>
      </c>
      <c r="AU28" s="35">
        <v>15</v>
      </c>
      <c r="AV28" s="31" t="str">
        <f>IF((LARGE($D28:$W28,1))&gt;=325,"16"," ")</f>
        <v xml:space="preserve"> </v>
      </c>
      <c r="AW28" s="31" t="str">
        <f>IF((LARGE($D28:$W28,1))&gt;=410,"16"," ")</f>
        <v xml:space="preserve"> </v>
      </c>
      <c r="AX28" s="31" t="str">
        <f>IF((LARGE($D28:$W28,1))&gt;=470,"16"," ")</f>
        <v xml:space="preserve"> </v>
      </c>
      <c r="AY28" s="31" t="str">
        <f>IF((LARGE($D28:$W28,1))&gt;=585,"16"," ")</f>
        <v xml:space="preserve"> </v>
      </c>
      <c r="AZ28" s="527"/>
    </row>
    <row r="29" spans="1:52" x14ac:dyDescent="0.2">
      <c r="A29" s="2"/>
      <c r="C29" s="37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962"/>
      <c r="P29" s="304"/>
      <c r="Q29" s="962"/>
      <c r="R29" s="304"/>
      <c r="S29" s="962"/>
      <c r="T29" s="304"/>
      <c r="U29" s="962"/>
      <c r="V29" s="304"/>
      <c r="W29" s="962"/>
      <c r="X29" s="962"/>
      <c r="Y29" s="962"/>
      <c r="Z29" s="1161"/>
      <c r="AA29" s="1161"/>
      <c r="AB29" s="962"/>
      <c r="AC29" s="962"/>
      <c r="AD29" s="1301"/>
      <c r="AE29" s="1301"/>
      <c r="AF29" s="418"/>
      <c r="AG29" s="418"/>
      <c r="AH29" s="418"/>
      <c r="AI29" s="418"/>
      <c r="AJ29" s="418"/>
      <c r="AK29" s="418"/>
      <c r="AL29" s="304"/>
      <c r="AM29" s="962"/>
      <c r="AN29" s="49"/>
      <c r="AO29" s="25" t="str">
        <f>IF(AN29&lt;3," ",(LARGE(D29:W29,1)+LARGE(D29:W29,2)+LARGE(D29:W29,3))/3)</f>
        <v xml:space="preserve"> </v>
      </c>
      <c r="AP29" s="5"/>
      <c r="AQ29" s="5"/>
      <c r="AR29" s="5"/>
      <c r="AS29" s="22"/>
      <c r="AT29" s="19"/>
      <c r="AU29" s="19"/>
      <c r="AV29" s="19"/>
      <c r="AW29" s="19"/>
      <c r="AX29" s="19"/>
      <c r="AZ29" s="2"/>
    </row>
    <row r="30" spans="1:52" x14ac:dyDescent="0.2">
      <c r="A30" s="2"/>
      <c r="B30" s="397"/>
      <c r="C30" s="24" t="s">
        <v>59</v>
      </c>
      <c r="D30" s="318"/>
      <c r="E30" s="318"/>
      <c r="F30" s="318"/>
      <c r="G30" s="318"/>
      <c r="H30" s="318"/>
      <c r="I30" s="318"/>
      <c r="J30" s="394"/>
      <c r="K30" s="394"/>
      <c r="L30" s="394"/>
      <c r="M30" s="394"/>
      <c r="N30" s="301"/>
      <c r="O30" s="744"/>
      <c r="P30" s="301"/>
      <c r="Q30" s="744"/>
      <c r="R30" s="301"/>
      <c r="S30" s="744"/>
      <c r="T30" s="301"/>
      <c r="U30" s="744"/>
      <c r="V30" s="301"/>
      <c r="W30" s="744"/>
      <c r="X30" s="744"/>
      <c r="Y30" s="744"/>
      <c r="Z30" s="1162"/>
      <c r="AA30" s="1162"/>
      <c r="AB30" s="744"/>
      <c r="AC30" s="744"/>
      <c r="AD30" s="1309"/>
      <c r="AE30" s="1309"/>
      <c r="AF30" s="414"/>
      <c r="AG30" s="414"/>
      <c r="AH30" s="414"/>
      <c r="AI30" s="414"/>
      <c r="AJ30" s="414"/>
      <c r="AK30" s="414"/>
      <c r="AL30" s="301"/>
      <c r="AM30" s="744"/>
      <c r="AN30" s="49"/>
      <c r="AO30" s="25" t="str">
        <f>IF(AN30&lt;3," ",(LARGE(D30:W30,1)+LARGE(D30:W30,2)+LARGE(D30:W30,3))/3)</f>
        <v xml:space="preserve"> </v>
      </c>
      <c r="AP30" s="17"/>
      <c r="AQ30" s="17"/>
      <c r="AR30" s="17"/>
      <c r="AS30" s="26"/>
      <c r="AT30" s="17">
        <v>120</v>
      </c>
      <c r="AU30" s="17">
        <v>210</v>
      </c>
      <c r="AV30" s="17">
        <v>305</v>
      </c>
      <c r="AW30" s="17">
        <v>390</v>
      </c>
      <c r="AX30" s="17">
        <v>450</v>
      </c>
      <c r="AY30" s="118">
        <v>560</v>
      </c>
      <c r="AZ30" s="2"/>
    </row>
    <row r="31" spans="1:52" x14ac:dyDescent="0.2">
      <c r="A31" s="2"/>
      <c r="B31" s="398"/>
      <c r="C31" s="1310"/>
      <c r="D31" s="298"/>
      <c r="E31" s="303"/>
      <c r="F31" s="322"/>
      <c r="G31" s="323"/>
      <c r="H31" s="322"/>
      <c r="I31" s="323"/>
      <c r="J31" s="322"/>
      <c r="K31" s="355"/>
      <c r="L31" s="322"/>
      <c r="M31" s="355"/>
      <c r="N31" s="298"/>
      <c r="O31" s="962"/>
      <c r="P31" s="298"/>
      <c r="Q31" s="962"/>
      <c r="R31" s="322"/>
      <c r="S31" s="965"/>
      <c r="T31" s="304"/>
      <c r="U31" s="952"/>
      <c r="V31" s="304"/>
      <c r="W31" s="265"/>
      <c r="X31" s="134"/>
      <c r="Y31" s="135"/>
      <c r="Z31" s="1160"/>
      <c r="AA31" s="1160"/>
      <c r="AB31" s="134"/>
      <c r="AC31" s="135"/>
      <c r="AD31" s="134"/>
      <c r="AE31" s="135"/>
      <c r="AF31" s="419"/>
      <c r="AG31" s="355"/>
      <c r="AH31" s="329"/>
      <c r="AI31" s="329"/>
      <c r="AJ31" s="419"/>
      <c r="AK31" s="355"/>
      <c r="AL31" s="304"/>
      <c r="AM31" s="265"/>
      <c r="AN31" s="49">
        <f>COUNT(D31:AM31)</f>
        <v>0</v>
      </c>
      <c r="AO31" s="25" t="str">
        <f>IF(AN31&lt;3," ",(LARGE(D31:AM31,1)+LARGE(D31:AM31,2)+LARGE(D31:AM31,3))/3)</f>
        <v xml:space="preserve"> </v>
      </c>
      <c r="AP31" s="20">
        <f>COUNTIF(D31:AM31,"(1)")</f>
        <v>0</v>
      </c>
      <c r="AQ31" s="20">
        <f>COUNTIF(D31:AN31,"(2)")</f>
        <v>0</v>
      </c>
      <c r="AR31" s="20">
        <f>COUNTIF(H31:AM31,"(3)")</f>
        <v>0</v>
      </c>
      <c r="AS31" s="14">
        <f>SUM(AP31:AR31)</f>
        <v>0</v>
      </c>
      <c r="AT31" s="31" t="e">
        <f>IF((LARGE($D31:$W31,1))&gt;=120,"16"," ")</f>
        <v>#NUM!</v>
      </c>
      <c r="AU31" s="31" t="e">
        <f>IF((LARGE($D31:$W31,1))&gt;=210,"16"," ")</f>
        <v>#NUM!</v>
      </c>
      <c r="AV31" s="31" t="e">
        <f>IF((LARGE($D31:$W31,1))&gt;=305,"16"," ")</f>
        <v>#NUM!</v>
      </c>
      <c r="AW31" s="18" t="e">
        <f>IF((LARGE($D31:$W31,1))&gt;=390,"16"," ")</f>
        <v>#NUM!</v>
      </c>
      <c r="AX31" s="18" t="e">
        <f>IF((LARGE($D31:$W31,1))&gt;=450,"16"," ")</f>
        <v>#NUM!</v>
      </c>
      <c r="AY31" s="31" t="e">
        <f>IF((LARGE($D31:$W31,1))&gt;=560,"16"," ")</f>
        <v>#NUM!</v>
      </c>
      <c r="AZ31" s="2"/>
    </row>
    <row r="32" spans="1:52" x14ac:dyDescent="0.2">
      <c r="A32" s="2"/>
      <c r="B32" s="399"/>
      <c r="C32" s="36" t="s">
        <v>23</v>
      </c>
      <c r="D32" s="300"/>
      <c r="E32" s="301"/>
      <c r="F32" s="300"/>
      <c r="G32" s="324"/>
      <c r="H32" s="300"/>
      <c r="I32" s="324"/>
      <c r="J32" s="300"/>
      <c r="K32" s="402"/>
      <c r="L32" s="300"/>
      <c r="M32" s="402"/>
      <c r="N32" s="300"/>
      <c r="O32" s="744"/>
      <c r="P32" s="300"/>
      <c r="Q32" s="744"/>
      <c r="R32" s="300"/>
      <c r="S32" s="966"/>
      <c r="T32" s="301"/>
      <c r="U32" s="966"/>
      <c r="V32" s="301"/>
      <c r="W32" s="272"/>
      <c r="X32" s="279"/>
      <c r="Y32" s="272"/>
      <c r="Z32" s="274"/>
      <c r="AA32" s="274"/>
      <c r="AB32" s="279"/>
      <c r="AC32" s="272"/>
      <c r="AD32" s="279"/>
      <c r="AE32" s="272"/>
      <c r="AF32" s="425"/>
      <c r="AG32" s="402"/>
      <c r="AH32" s="722"/>
      <c r="AI32" s="722"/>
      <c r="AJ32" s="425"/>
      <c r="AK32" s="402"/>
      <c r="AL32" s="301"/>
      <c r="AM32" s="272"/>
      <c r="AN32" s="49">
        <f>COUNT(D32:AM32)</f>
        <v>0</v>
      </c>
      <c r="AO32" s="25"/>
      <c r="AP32" s="20">
        <f>COUNTIF(D32:AM32,"(1)")</f>
        <v>0</v>
      </c>
      <c r="AQ32" s="20">
        <f>COUNTIF(D32:AN32,"(2)")</f>
        <v>0</v>
      </c>
      <c r="AR32" s="20">
        <f>COUNTIF(H32:AM32,"(3)")</f>
        <v>0</v>
      </c>
      <c r="AS32" s="14">
        <f>SUM(AP32:AR32)</f>
        <v>0</v>
      </c>
      <c r="AT32" s="471">
        <v>11</v>
      </c>
      <c r="AU32" s="471">
        <v>11</v>
      </c>
      <c r="AV32" s="471">
        <v>11</v>
      </c>
      <c r="AW32" s="18" t="e">
        <f>IF((LARGE($D32:$W32,1))&gt;=390,"16"," ")</f>
        <v>#NUM!</v>
      </c>
      <c r="AX32" s="18" t="e">
        <f>IF((LARGE($D32:$W32,1))&gt;=450,"16"," ")</f>
        <v>#NUM!</v>
      </c>
      <c r="AY32" s="31" t="e">
        <f>IF((LARGE($D32:$W32,1))&gt;=560,"16"," ")</f>
        <v>#NUM!</v>
      </c>
      <c r="AZ32" s="2"/>
    </row>
    <row r="33" spans="1:52" x14ac:dyDescent="0.2">
      <c r="A33" s="2"/>
      <c r="B33" s="29"/>
      <c r="C33" s="37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962"/>
      <c r="P33" s="303"/>
      <c r="Q33" s="962"/>
      <c r="R33" s="303"/>
      <c r="S33" s="962"/>
      <c r="T33" s="304"/>
      <c r="U33" s="944"/>
      <c r="V33" s="304"/>
      <c r="W33" s="944"/>
      <c r="X33" s="944"/>
      <c r="Y33" s="944"/>
      <c r="Z33" s="1158"/>
      <c r="AA33" s="1158"/>
      <c r="AB33" s="944"/>
      <c r="AC33" s="944"/>
      <c r="AD33" s="1305"/>
      <c r="AE33" s="1305"/>
      <c r="AF33" s="971"/>
      <c r="AG33" s="971"/>
      <c r="AH33" s="971"/>
      <c r="AI33" s="971"/>
      <c r="AJ33" s="971"/>
      <c r="AK33" s="971"/>
      <c r="AL33" s="304"/>
      <c r="AM33" s="944"/>
      <c r="AN33" s="49"/>
      <c r="AO33" s="25"/>
      <c r="AP33" s="19"/>
      <c r="AQ33" s="19"/>
      <c r="AR33" s="19"/>
      <c r="AS33" s="96"/>
      <c r="AT33" s="19"/>
      <c r="AU33" s="99"/>
      <c r="AV33" s="99"/>
      <c r="AW33" s="19"/>
      <c r="AX33" s="19"/>
      <c r="AY33" s="19"/>
      <c r="AZ33" s="2"/>
    </row>
    <row r="34" spans="1:52" x14ac:dyDescent="0.2">
      <c r="A34" s="2"/>
      <c r="B34" s="397"/>
      <c r="C34" s="94" t="s">
        <v>306</v>
      </c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301"/>
      <c r="O34" s="744"/>
      <c r="P34" s="301"/>
      <c r="Q34" s="744"/>
      <c r="R34" s="301"/>
      <c r="S34" s="744"/>
      <c r="T34" s="301"/>
      <c r="U34" s="744"/>
      <c r="V34" s="301"/>
      <c r="W34" s="744"/>
      <c r="X34" s="744"/>
      <c r="Y34" s="744"/>
      <c r="Z34" s="1162"/>
      <c r="AA34" s="1162"/>
      <c r="AB34" s="744"/>
      <c r="AC34" s="744"/>
      <c r="AD34" s="1309"/>
      <c r="AE34" s="1309"/>
      <c r="AF34" s="414"/>
      <c r="AG34" s="414"/>
      <c r="AH34" s="414"/>
      <c r="AI34" s="414"/>
      <c r="AJ34" s="414"/>
      <c r="AK34" s="414"/>
      <c r="AL34" s="301"/>
      <c r="AM34" s="744"/>
      <c r="AN34" s="49"/>
      <c r="AO34" s="25" t="str">
        <f>IF(AN34&lt;3," ",(LARGE(D34:W34,1)+LARGE(D34:W34,2)+LARGE(D34:W34,3))/3)</f>
        <v xml:space="preserve"> </v>
      </c>
      <c r="AP34" s="17"/>
      <c r="AQ34" s="17"/>
      <c r="AR34" s="17"/>
      <c r="AS34" s="26"/>
      <c r="AT34" s="5">
        <v>180</v>
      </c>
      <c r="AU34" s="5">
        <v>270</v>
      </c>
      <c r="AV34" s="5">
        <v>365</v>
      </c>
      <c r="AW34" s="5">
        <v>450</v>
      </c>
      <c r="AX34" s="5">
        <v>510</v>
      </c>
      <c r="AY34" s="118">
        <v>610</v>
      </c>
      <c r="AZ34" s="2"/>
    </row>
    <row r="35" spans="1:52" x14ac:dyDescent="0.2">
      <c r="A35" s="2"/>
      <c r="B35" s="467"/>
      <c r="C35" s="468"/>
      <c r="D35" s="325"/>
      <c r="E35" s="323"/>
      <c r="F35" s="322"/>
      <c r="G35" s="323"/>
      <c r="H35" s="325"/>
      <c r="I35" s="325"/>
      <c r="J35" s="322"/>
      <c r="K35" s="323"/>
      <c r="L35" s="322"/>
      <c r="M35" s="323"/>
      <c r="N35" s="298"/>
      <c r="O35" s="270"/>
      <c r="P35" s="298"/>
      <c r="Q35" s="962"/>
      <c r="R35" s="322"/>
      <c r="S35" s="965"/>
      <c r="T35" s="304"/>
      <c r="U35" s="952"/>
      <c r="V35" s="304"/>
      <c r="W35" s="952"/>
      <c r="X35" s="959"/>
      <c r="Y35" s="965"/>
      <c r="Z35" s="1158"/>
      <c r="AA35" s="1158"/>
      <c r="AB35" s="959"/>
      <c r="AC35" s="965"/>
      <c r="AD35" s="1302"/>
      <c r="AE35" s="1308"/>
      <c r="AF35" s="967"/>
      <c r="AG35" s="969"/>
      <c r="AH35" s="967"/>
      <c r="AI35" s="969"/>
      <c r="AJ35" s="967"/>
      <c r="AK35" s="969"/>
      <c r="AL35" s="304"/>
      <c r="AM35" s="952"/>
      <c r="AN35" s="49">
        <f>COUNT(D35:AM35)</f>
        <v>0</v>
      </c>
      <c r="AO35" s="25" t="str">
        <f>IF(AN35&lt;3," ",(LARGE(D35:AM35,1)+LARGE(D35:AM35,2)+LARGE(D35:AM35,3))/3)</f>
        <v xml:space="preserve"> </v>
      </c>
      <c r="AP35" s="20">
        <f>COUNTIF(D35:AM35,"(1)")</f>
        <v>0</v>
      </c>
      <c r="AQ35" s="20">
        <f>COUNTIF(D35:AM35,"(2)")</f>
        <v>0</v>
      </c>
      <c r="AR35" s="20">
        <f>COUNTIF(H35:AM35,"(3)")</f>
        <v>0</v>
      </c>
      <c r="AS35" s="14">
        <f>SUM(AP35:AR35)</f>
        <v>0</v>
      </c>
      <c r="AT35" s="30" t="e">
        <f>IF((LARGE($D35:$W35,1))&gt;=180,"16"," ")</f>
        <v>#NUM!</v>
      </c>
      <c r="AU35" s="30" t="e">
        <f>IF((LARGE($D35:$W35,1))&gt;=270,"16"," ")</f>
        <v>#NUM!</v>
      </c>
      <c r="AV35" s="30" t="e">
        <f>IF((LARGE($D35:$W35,1))&gt;=365,"16"," ")</f>
        <v>#NUM!</v>
      </c>
      <c r="AW35" s="30" t="e">
        <f>IF((LARGE($D35:$W35,1))&gt;=450,"16"," ")</f>
        <v>#NUM!</v>
      </c>
      <c r="AX35" s="30" t="e">
        <f>IF((LARGE($D35:$W35,1))&gt;=510,"16"," ")</f>
        <v>#NUM!</v>
      </c>
      <c r="AY35" s="30" t="e">
        <f>IF((LARGE($D35:$W35,1))&gt;=610,"16"," ")</f>
        <v>#NUM!</v>
      </c>
      <c r="AZ35" s="2"/>
    </row>
    <row r="36" spans="1:52" x14ac:dyDescent="0.2">
      <c r="A36" s="2"/>
      <c r="B36" s="467"/>
      <c r="C36" s="469"/>
      <c r="D36" s="301"/>
      <c r="E36" s="324"/>
      <c r="F36" s="300"/>
      <c r="G36" s="324"/>
      <c r="H36" s="301"/>
      <c r="I36" s="301"/>
      <c r="J36" s="300"/>
      <c r="K36" s="324"/>
      <c r="L36" s="300"/>
      <c r="M36" s="324"/>
      <c r="N36" s="300"/>
      <c r="O36" s="962"/>
      <c r="P36" s="300"/>
      <c r="Q36" s="962"/>
      <c r="R36" s="300"/>
      <c r="S36" s="966"/>
      <c r="T36" s="304"/>
      <c r="U36" s="966"/>
      <c r="V36" s="304"/>
      <c r="W36" s="966"/>
      <c r="X36" s="963"/>
      <c r="Y36" s="966"/>
      <c r="Z36" s="1162"/>
      <c r="AA36" s="1162"/>
      <c r="AB36" s="963"/>
      <c r="AC36" s="966"/>
      <c r="AD36" s="1304"/>
      <c r="AE36" s="1116"/>
      <c r="AF36" s="420"/>
      <c r="AG36" s="973"/>
      <c r="AH36" s="420"/>
      <c r="AI36" s="973"/>
      <c r="AJ36" s="420"/>
      <c r="AK36" s="973"/>
      <c r="AL36" s="304"/>
      <c r="AM36" s="966"/>
      <c r="AN36" s="49">
        <f>COUNT(D36:AM36)</f>
        <v>0</v>
      </c>
      <c r="AO36" s="25" t="str">
        <f>IF(AN36&lt;3," ",(LARGE(D36:AM36,1)+LARGE(D36:AM36,2)+LARGE(D36:AM36,3))/3)</f>
        <v xml:space="preserve"> </v>
      </c>
      <c r="AP36" s="20">
        <f>COUNTIF(D36:AM36,"(1)")</f>
        <v>0</v>
      </c>
      <c r="AQ36" s="20">
        <f>COUNTIF(D36:AM36,"(2)")</f>
        <v>0</v>
      </c>
      <c r="AR36" s="20">
        <f>COUNTIF(H36:AM36,"(3)")</f>
        <v>0</v>
      </c>
      <c r="AS36" s="14">
        <f>SUM(AP36:AR36)</f>
        <v>0</v>
      </c>
      <c r="AT36" s="30" t="e">
        <f>IF((LARGE($D36:$W36,1))&gt;=180,"16"," ")</f>
        <v>#NUM!</v>
      </c>
      <c r="AU36" s="30" t="e">
        <f>IF((LARGE($D36:$W36,1))&gt;=270,"16"," ")</f>
        <v>#NUM!</v>
      </c>
      <c r="AV36" s="30" t="e">
        <f>IF((LARGE($D36:$W36,1))&gt;=365,"16"," ")</f>
        <v>#NUM!</v>
      </c>
      <c r="AW36" s="30" t="e">
        <f>IF((LARGE($D36:$W36,1))&gt;=450,"16"," ")</f>
        <v>#NUM!</v>
      </c>
      <c r="AX36" s="30" t="e">
        <f>IF((LARGE($D36:$W36,1))&gt;=510,"16"," ")</f>
        <v>#NUM!</v>
      </c>
      <c r="AY36" s="30" t="e">
        <f>IF((LARGE($D36:$W36,1))&gt;=610,"16"," ")</f>
        <v>#NUM!</v>
      </c>
      <c r="AZ36" s="2"/>
    </row>
    <row r="37" spans="1:52" x14ac:dyDescent="0.2">
      <c r="A37" s="2"/>
      <c r="B37" s="405"/>
      <c r="C37" s="42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946"/>
      <c r="P37" s="304"/>
      <c r="Q37" s="946"/>
      <c r="R37" s="304"/>
      <c r="S37" s="946"/>
      <c r="T37" s="325"/>
      <c r="U37" s="962"/>
      <c r="V37" s="325"/>
      <c r="W37" s="962"/>
      <c r="X37" s="962"/>
      <c r="Y37" s="962"/>
      <c r="Z37" s="1161"/>
      <c r="AA37" s="1161"/>
      <c r="AB37" s="962"/>
      <c r="AC37" s="962"/>
      <c r="AD37" s="1301"/>
      <c r="AE37" s="1301"/>
      <c r="AF37" s="418"/>
      <c r="AG37" s="418"/>
      <c r="AH37" s="418"/>
      <c r="AI37" s="418"/>
      <c r="AJ37" s="418"/>
      <c r="AK37" s="418"/>
      <c r="AL37" s="325"/>
      <c r="AM37" s="962"/>
      <c r="AN37" s="49"/>
      <c r="AO37" s="25" t="str">
        <f>IF(AN37&lt;3," ",(LARGE(D37:W37,1)+LARGE(D37:W37,2)+LARGE(D37:W37,3))/3)</f>
        <v xml:space="preserve"> </v>
      </c>
      <c r="AP37" s="19"/>
      <c r="AQ37" s="19"/>
      <c r="AR37" s="19"/>
      <c r="AS37" s="22"/>
      <c r="AT37" s="19"/>
      <c r="AU37" s="19"/>
      <c r="AV37" s="19"/>
      <c r="AW37" s="19"/>
      <c r="AX37" s="19"/>
      <c r="AZ37" s="2"/>
    </row>
    <row r="38" spans="1:52" x14ac:dyDescent="0.2">
      <c r="A38" s="2"/>
      <c r="B38" s="397"/>
      <c r="C38" s="24" t="s">
        <v>307</v>
      </c>
      <c r="D38" s="744"/>
      <c r="E38" s="744"/>
      <c r="F38" s="744"/>
      <c r="G38" s="744"/>
      <c r="H38" s="744"/>
      <c r="I38" s="744"/>
      <c r="J38" s="744"/>
      <c r="K38" s="744"/>
      <c r="L38" s="744"/>
      <c r="M38" s="744"/>
      <c r="N38" s="301"/>
      <c r="O38" s="744"/>
      <c r="P38" s="301"/>
      <c r="Q38" s="744"/>
      <c r="R38" s="301"/>
      <c r="S38" s="744"/>
      <c r="T38" s="301"/>
      <c r="U38" s="744"/>
      <c r="V38" s="301"/>
      <c r="W38" s="744"/>
      <c r="X38" s="744"/>
      <c r="Y38" s="744"/>
      <c r="Z38" s="1162"/>
      <c r="AA38" s="1162"/>
      <c r="AB38" s="744"/>
      <c r="AC38" s="744"/>
      <c r="AD38" s="1309"/>
      <c r="AE38" s="1309"/>
      <c r="AF38" s="414"/>
      <c r="AG38" s="414"/>
      <c r="AH38" s="414"/>
      <c r="AI38" s="414"/>
      <c r="AJ38" s="414"/>
      <c r="AK38" s="414"/>
      <c r="AL38" s="301"/>
      <c r="AM38" s="744"/>
      <c r="AN38" s="49"/>
      <c r="AO38" s="25" t="str">
        <f>IF(AN38&lt;3," ",(LARGE(D38:W38,1)+LARGE(D38:W38,2)+LARGE(D38:W38,3))/3)</f>
        <v xml:space="preserve"> </v>
      </c>
      <c r="AP38" s="17"/>
      <c r="AQ38" s="17"/>
      <c r="AR38" s="17"/>
      <c r="AS38" s="26"/>
      <c r="AT38" s="5">
        <v>180</v>
      </c>
      <c r="AU38" s="5">
        <v>270</v>
      </c>
      <c r="AV38" s="5">
        <v>365</v>
      </c>
      <c r="AW38" s="5">
        <v>450</v>
      </c>
      <c r="AX38" s="5">
        <v>510</v>
      </c>
      <c r="AY38" s="118">
        <v>610</v>
      </c>
      <c r="AZ38" s="2"/>
    </row>
    <row r="39" spans="1:52" x14ac:dyDescent="0.2">
      <c r="A39" s="2"/>
      <c r="B39" s="398"/>
      <c r="C39" s="38"/>
      <c r="D39" s="298"/>
      <c r="E39" s="327"/>
      <c r="F39" s="322"/>
      <c r="G39" s="323"/>
      <c r="H39" s="303"/>
      <c r="I39" s="356"/>
      <c r="J39" s="298"/>
      <c r="K39" s="328"/>
      <c r="L39" s="298"/>
      <c r="M39" s="328"/>
      <c r="N39" s="298"/>
      <c r="O39" s="270"/>
      <c r="P39" s="298"/>
      <c r="Q39" s="270"/>
      <c r="R39" s="298"/>
      <c r="S39" s="265"/>
      <c r="T39" s="304"/>
      <c r="U39" s="265"/>
      <c r="V39" s="304"/>
      <c r="W39" s="265"/>
      <c r="X39" s="134"/>
      <c r="Y39" s="135"/>
      <c r="Z39" s="1160"/>
      <c r="AA39" s="1160"/>
      <c r="AB39" s="134"/>
      <c r="AC39" s="135"/>
      <c r="AD39" s="134"/>
      <c r="AE39" s="135"/>
      <c r="AF39" s="424"/>
      <c r="AG39" s="358"/>
      <c r="AH39" s="329"/>
      <c r="AI39" s="329"/>
      <c r="AJ39" s="419"/>
      <c r="AK39" s="355"/>
      <c r="AL39" s="304"/>
      <c r="AM39" s="265"/>
      <c r="AN39" s="49"/>
      <c r="AO39" s="25" t="str">
        <f>IF(AN39&lt;3," ",(LARGE(D39:AM39,1)+LARGE(D39:AM39,2)+LARGE(D39:AM39,3))/3)</f>
        <v xml:space="preserve"> </v>
      </c>
      <c r="AP39" s="20">
        <v>0</v>
      </c>
      <c r="AQ39" s="18">
        <f>COUNTIF(D39:AM39,"(2)")</f>
        <v>0</v>
      </c>
      <c r="AR39" s="18">
        <f>COUNTIF(D39:AM39,"(3)")</f>
        <v>0</v>
      </c>
      <c r="AS39" s="14">
        <f>SUM(AP39:AR39)</f>
        <v>0</v>
      </c>
      <c r="AT39" s="30" t="e">
        <f>IF((LARGE($D39:$W39,1))&gt;=180,"16"," ")</f>
        <v>#NUM!</v>
      </c>
      <c r="AU39" s="30" t="e">
        <f>IF((LARGE($D39:$W39,1))&gt;=270,"16"," ")</f>
        <v>#NUM!</v>
      </c>
      <c r="AV39" s="30" t="e">
        <f>IF((LARGE($D39:$W39,1))&gt;=365,"16"," ")</f>
        <v>#NUM!</v>
      </c>
      <c r="AW39" s="30" t="e">
        <f>IF((LARGE($D39:$W39,1))&gt;=450,"16"," ")</f>
        <v>#NUM!</v>
      </c>
      <c r="AX39" s="30" t="e">
        <f>IF((LARGE($D39:$W39,1))&gt;=510,"16"," ")</f>
        <v>#NUM!</v>
      </c>
      <c r="AY39" s="30" t="e">
        <f>IF((LARGE($D39:$W39,1))&gt;=610,"16"," ")</f>
        <v>#NUM!</v>
      </c>
      <c r="AZ39" s="2"/>
    </row>
    <row r="40" spans="1:52" x14ac:dyDescent="0.2">
      <c r="A40" s="2"/>
      <c r="B40" s="399"/>
      <c r="C40" s="36"/>
      <c r="D40" s="300"/>
      <c r="E40" s="324"/>
      <c r="F40" s="300"/>
      <c r="G40" s="324"/>
      <c r="H40" s="301"/>
      <c r="I40" s="301"/>
      <c r="J40" s="300"/>
      <c r="K40" s="326"/>
      <c r="L40" s="300"/>
      <c r="M40" s="326"/>
      <c r="N40" s="300"/>
      <c r="O40" s="744"/>
      <c r="P40" s="300"/>
      <c r="Q40" s="744"/>
      <c r="R40" s="300"/>
      <c r="S40" s="966"/>
      <c r="T40" s="301"/>
      <c r="U40" s="966"/>
      <c r="V40" s="301"/>
      <c r="W40" s="966"/>
      <c r="X40" s="963"/>
      <c r="Y40" s="966"/>
      <c r="Z40" s="1162"/>
      <c r="AA40" s="1162"/>
      <c r="AB40" s="963"/>
      <c r="AC40" s="966"/>
      <c r="AD40" s="1304"/>
      <c r="AE40" s="1116"/>
      <c r="AF40" s="420"/>
      <c r="AG40" s="973"/>
      <c r="AH40" s="414"/>
      <c r="AI40" s="414"/>
      <c r="AJ40" s="420"/>
      <c r="AK40" s="973"/>
      <c r="AL40" s="301"/>
      <c r="AM40" s="966"/>
      <c r="AN40" s="49">
        <f>COUNT(D40:AM40)</f>
        <v>0</v>
      </c>
      <c r="AO40" s="25" t="str">
        <f>IF(AN40&lt;3," ",(LARGE(D40:AM40,1)+LARGE(D40:AM40,2)+LARGE(D40:AM40,3))/3)</f>
        <v xml:space="preserve"> </v>
      </c>
      <c r="AP40" s="20">
        <f>COUNTIF(D40:AM40,"(1)")</f>
        <v>0</v>
      </c>
      <c r="AQ40" s="18">
        <f>COUNTIF(D40:AM40,"(2)")</f>
        <v>0</v>
      </c>
      <c r="AR40" s="18">
        <f>COUNTIF(D40:AM40,"(3)")</f>
        <v>0</v>
      </c>
      <c r="AS40" s="14">
        <f>SUM(AP40:AR40)</f>
        <v>0</v>
      </c>
      <c r="AT40" s="30" t="e">
        <f>IF((LARGE($D40:$W40,1))&gt;=180,"16"," ")</f>
        <v>#NUM!</v>
      </c>
      <c r="AU40" s="30" t="e">
        <f>IF((LARGE($D40:$W40,1))&gt;=270,"16"," ")</f>
        <v>#NUM!</v>
      </c>
      <c r="AV40" s="30" t="e">
        <f>IF((LARGE($D40:$W40,1))&gt;=365,"16"," ")</f>
        <v>#NUM!</v>
      </c>
      <c r="AW40" s="30" t="e">
        <f>IF((LARGE($D40:$W40,1))&gt;=450,"16"," ")</f>
        <v>#NUM!</v>
      </c>
      <c r="AX40" s="30" t="e">
        <f>IF((LARGE($D40:$W40,1))&gt;=510,"16"," ")</f>
        <v>#NUM!</v>
      </c>
      <c r="AY40" s="30" t="e">
        <f>IF((LARGE($D40:$W40,1))&gt;=610,"16"," ")</f>
        <v>#NUM!</v>
      </c>
      <c r="AZ40" s="2"/>
    </row>
    <row r="41" spans="1:52" x14ac:dyDescent="0.2">
      <c r="A41" s="2"/>
      <c r="B41" s="29"/>
      <c r="C41" s="37"/>
      <c r="D41" s="303"/>
      <c r="E41" s="303"/>
      <c r="F41" s="303"/>
      <c r="G41" s="303"/>
      <c r="H41" s="303"/>
      <c r="I41" s="303"/>
      <c r="J41" s="303"/>
      <c r="K41" s="356"/>
      <c r="L41" s="303"/>
      <c r="M41" s="356"/>
      <c r="N41" s="303"/>
      <c r="O41" s="944"/>
      <c r="P41" s="303"/>
      <c r="Q41" s="944"/>
      <c r="R41" s="303"/>
      <c r="S41" s="944"/>
      <c r="T41" s="303"/>
      <c r="U41" s="944"/>
      <c r="V41" s="303"/>
      <c r="W41" s="944"/>
      <c r="X41" s="944"/>
      <c r="Y41" s="944"/>
      <c r="Z41" s="1158"/>
      <c r="AA41" s="1158"/>
      <c r="AB41" s="944"/>
      <c r="AC41" s="944"/>
      <c r="AD41" s="1305"/>
      <c r="AE41" s="1305"/>
      <c r="AF41" s="971"/>
      <c r="AG41" s="971"/>
      <c r="AH41" s="971"/>
      <c r="AI41" s="971"/>
      <c r="AJ41" s="971"/>
      <c r="AK41" s="971"/>
      <c r="AL41" s="303"/>
      <c r="AM41" s="944"/>
      <c r="AN41" s="62"/>
      <c r="AO41" s="537"/>
      <c r="AP41" s="19"/>
      <c r="AQ41" s="250"/>
      <c r="AR41" s="250"/>
      <c r="AS41" s="536"/>
      <c r="AT41" s="519"/>
      <c r="AU41" s="519"/>
      <c r="AV41" s="519"/>
      <c r="AW41" s="519"/>
      <c r="AX41" s="519"/>
      <c r="AY41" s="19"/>
      <c r="AZ41" s="2"/>
    </row>
    <row r="42" spans="1:52" x14ac:dyDescent="0.2">
      <c r="A42" s="2"/>
      <c r="B42" s="397"/>
      <c r="C42" s="24" t="s">
        <v>262</v>
      </c>
      <c r="D42" s="318"/>
      <c r="E42" s="318"/>
      <c r="F42" s="318"/>
      <c r="G42" s="318"/>
      <c r="H42" s="318"/>
      <c r="I42" s="318"/>
      <c r="J42" s="394"/>
      <c r="K42" s="394"/>
      <c r="L42" s="394"/>
      <c r="M42" s="394"/>
      <c r="N42" s="301"/>
      <c r="O42" s="744"/>
      <c r="P42" s="301"/>
      <c r="Q42" s="744"/>
      <c r="R42" s="301"/>
      <c r="S42" s="744"/>
      <c r="T42" s="301"/>
      <c r="U42" s="744"/>
      <c r="V42" s="301"/>
      <c r="W42" s="744"/>
      <c r="X42" s="744"/>
      <c r="Y42" s="744"/>
      <c r="Z42" s="1162"/>
      <c r="AA42" s="1162"/>
      <c r="AB42" s="744"/>
      <c r="AC42" s="744"/>
      <c r="AD42" s="1309"/>
      <c r="AE42" s="1309"/>
      <c r="AF42" s="414"/>
      <c r="AG42" s="414"/>
      <c r="AH42" s="414"/>
      <c r="AI42" s="414"/>
      <c r="AJ42" s="414"/>
      <c r="AK42" s="414"/>
      <c r="AL42" s="301"/>
      <c r="AM42" s="744"/>
      <c r="AN42" s="49"/>
      <c r="AO42" s="25" t="str">
        <f>IF(AN42&lt;3," ",(LARGE(D42:W42,1)+LARGE(D42:W42,2)+LARGE(D42:W42,3))/3)</f>
        <v xml:space="preserve"> </v>
      </c>
      <c r="AP42" s="17"/>
      <c r="AQ42" s="17"/>
      <c r="AR42" s="17"/>
      <c r="AS42" s="26"/>
      <c r="AT42" s="5">
        <v>140</v>
      </c>
      <c r="AU42" s="5">
        <v>230</v>
      </c>
      <c r="AV42" s="5">
        <v>325</v>
      </c>
      <c r="AW42" s="5">
        <v>410</v>
      </c>
      <c r="AX42" s="5">
        <v>470</v>
      </c>
      <c r="AY42" s="118">
        <v>585</v>
      </c>
      <c r="AZ42" s="2"/>
    </row>
    <row r="43" spans="1:52" s="530" customFormat="1" x14ac:dyDescent="0.2">
      <c r="A43" s="527"/>
      <c r="B43" s="528">
        <v>1</v>
      </c>
      <c r="C43" s="357" t="s">
        <v>400</v>
      </c>
      <c r="D43" s="298"/>
      <c r="E43" s="329"/>
      <c r="F43" s="419"/>
      <c r="G43" s="355"/>
      <c r="H43" s="322"/>
      <c r="I43" s="355"/>
      <c r="J43" s="322"/>
      <c r="K43" s="355"/>
      <c r="L43" s="322"/>
      <c r="M43" s="355"/>
      <c r="N43" s="298">
        <v>473</v>
      </c>
      <c r="O43" s="370" t="s">
        <v>355</v>
      </c>
      <c r="P43" s="304"/>
      <c r="Q43" s="265"/>
      <c r="R43" s="304">
        <v>425</v>
      </c>
      <c r="S43" s="1132" t="s">
        <v>356</v>
      </c>
      <c r="T43" s="304"/>
      <c r="U43" s="265"/>
      <c r="V43" s="304">
        <v>492</v>
      </c>
      <c r="W43" s="265" t="s">
        <v>380</v>
      </c>
      <c r="X43" s="134">
        <v>475</v>
      </c>
      <c r="Y43" s="135" t="s">
        <v>380</v>
      </c>
      <c r="Z43" s="1160">
        <v>534</v>
      </c>
      <c r="AA43" s="1136" t="s">
        <v>357</v>
      </c>
      <c r="AB43" s="134">
        <v>517</v>
      </c>
      <c r="AC43" s="135" t="s">
        <v>355</v>
      </c>
      <c r="AD43" s="134">
        <v>157</v>
      </c>
      <c r="AE43" s="135" t="s">
        <v>369</v>
      </c>
      <c r="AF43" s="419"/>
      <c r="AG43" s="355"/>
      <c r="AH43" s="329"/>
      <c r="AI43" s="329"/>
      <c r="AJ43" s="419"/>
      <c r="AK43" s="355"/>
      <c r="AL43" s="304"/>
      <c r="AM43" s="265"/>
      <c r="AN43" s="49">
        <f>COUNT(D43:AM43)</f>
        <v>7</v>
      </c>
      <c r="AO43" s="25">
        <f>IF(AN43&lt;3," ",(LARGE(D43:AM43,1)+LARGE(D43:AM43,2)+LARGE(D43:AM43,3))/3)</f>
        <v>514.33333333333337</v>
      </c>
      <c r="AP43" s="20">
        <f>COUNTIF(D43:AM43,"(1)")</f>
        <v>1</v>
      </c>
      <c r="AQ43" s="18">
        <f>COUNTIF(D43:AM43,"(2)")</f>
        <v>0</v>
      </c>
      <c r="AR43" s="18">
        <f>COUNTIF(D43:AM43,"(3)")</f>
        <v>1</v>
      </c>
      <c r="AS43" s="14">
        <f>SUM(AP43:AR43)</f>
        <v>2</v>
      </c>
      <c r="AT43" s="1043" t="str">
        <f>IF((LARGE($D43:$W43,1))&gt;=140,"16"," ")</f>
        <v>16</v>
      </c>
      <c r="AU43" s="1043" t="str">
        <f>IF((LARGE($D43:$W43,1))&gt;=230,"16"," ")</f>
        <v>16</v>
      </c>
      <c r="AV43" s="1043" t="str">
        <f>IF((LARGE($D43:$W43,1))&gt;=325,"16"," ")</f>
        <v>16</v>
      </c>
      <c r="AW43" s="1043" t="str">
        <f>IF((LARGE($D43:$W43,1))&gt;=410,"16"," ")</f>
        <v>16</v>
      </c>
      <c r="AX43" s="1043" t="str">
        <f>IF((LARGE($D43:$W43,1))&gt;=470,"16"," ")</f>
        <v>16</v>
      </c>
      <c r="AY43" s="31" t="str">
        <f>IF((LARGE($D43:$W43,1))&gt;=585,"16"," ")</f>
        <v xml:space="preserve"> </v>
      </c>
      <c r="AZ43" s="527"/>
    </row>
    <row r="44" spans="1:52" x14ac:dyDescent="0.2">
      <c r="A44" s="2"/>
      <c r="B44" s="399"/>
      <c r="C44" s="406" t="s">
        <v>243</v>
      </c>
      <c r="D44" s="300"/>
      <c r="E44" s="722"/>
      <c r="F44" s="425"/>
      <c r="G44" s="402"/>
      <c r="H44" s="300"/>
      <c r="I44" s="324"/>
      <c r="J44" s="300"/>
      <c r="K44" s="402"/>
      <c r="L44" s="300"/>
      <c r="M44" s="402"/>
      <c r="N44" s="300"/>
      <c r="O44" s="272"/>
      <c r="P44" s="301"/>
      <c r="Q44" s="272"/>
      <c r="R44" s="301"/>
      <c r="S44" s="272"/>
      <c r="T44" s="301"/>
      <c r="U44" s="272"/>
      <c r="V44" s="301"/>
      <c r="W44" s="272"/>
      <c r="X44" s="279"/>
      <c r="Y44" s="272"/>
      <c r="Z44" s="274"/>
      <c r="AA44" s="274"/>
      <c r="AB44" s="279"/>
      <c r="AC44" s="272"/>
      <c r="AD44" s="279"/>
      <c r="AE44" s="272"/>
      <c r="AF44" s="420"/>
      <c r="AG44" s="402"/>
      <c r="AH44" s="722"/>
      <c r="AI44" s="722"/>
      <c r="AJ44" s="425"/>
      <c r="AK44" s="402"/>
      <c r="AL44" s="301"/>
      <c r="AM44" s="966"/>
      <c r="AN44" s="49">
        <f>COUNT(D44:AM44)</f>
        <v>0</v>
      </c>
      <c r="AO44" s="25" t="str">
        <f>IF(AN44&lt;3," ",(LARGE(D44:AM44,1)+LARGE(D44:AM44,2)+LARGE(D44:AM44,3))/3)</f>
        <v xml:space="preserve"> </v>
      </c>
      <c r="AP44" s="20">
        <f>COUNTIF(D44:AM44,"(1)")</f>
        <v>0</v>
      </c>
      <c r="AQ44" s="20">
        <f>COUNTIF(D44:AM44,"(2)")</f>
        <v>0</v>
      </c>
      <c r="AR44" s="20">
        <f>COUNTIF(H44:AM44,"(3)")</f>
        <v>0</v>
      </c>
      <c r="AS44" s="14">
        <f>SUM(AP44:AR44)</f>
        <v>0</v>
      </c>
      <c r="AT44" s="119">
        <v>11</v>
      </c>
      <c r="AU44" s="35">
        <v>11</v>
      </c>
      <c r="AV44" s="35">
        <v>11</v>
      </c>
      <c r="AW44" s="35">
        <v>13</v>
      </c>
      <c r="AX44" s="31" t="e">
        <f>IF((LARGE($D44:$W44,1))&gt;=470,"16"," ")</f>
        <v>#NUM!</v>
      </c>
      <c r="AY44" s="31" t="e">
        <f>IF((LARGE($D44:$W44,1))&gt;=585,"16"," ")</f>
        <v>#NUM!</v>
      </c>
      <c r="AZ44" s="2"/>
    </row>
    <row r="45" spans="1:52" x14ac:dyDescent="0.2">
      <c r="A45" s="2"/>
      <c r="B45" s="405"/>
      <c r="C45" s="533"/>
      <c r="D45" s="325"/>
      <c r="E45" s="325"/>
      <c r="F45" s="325"/>
      <c r="G45" s="325"/>
      <c r="H45" s="325"/>
      <c r="I45" s="325"/>
      <c r="J45" s="325"/>
      <c r="K45" s="534"/>
      <c r="L45" s="325"/>
      <c r="M45" s="534"/>
      <c r="N45" s="325"/>
      <c r="O45" s="289"/>
      <c r="P45" s="325"/>
      <c r="Q45" s="289"/>
      <c r="R45" s="325"/>
      <c r="S45" s="289"/>
      <c r="T45" s="325"/>
      <c r="U45" s="946"/>
      <c r="V45" s="325"/>
      <c r="W45" s="946"/>
      <c r="X45" s="946"/>
      <c r="Y45" s="946"/>
      <c r="Z45" s="1159"/>
      <c r="AA45" s="1159"/>
      <c r="AB45" s="946"/>
      <c r="AC45" s="946"/>
      <c r="AD45" s="1300"/>
      <c r="AE45" s="1300"/>
      <c r="AF45" s="968"/>
      <c r="AG45" s="534"/>
      <c r="AH45" s="534"/>
      <c r="AI45" s="534"/>
      <c r="AJ45" s="534"/>
      <c r="AK45" s="534"/>
      <c r="AL45" s="325"/>
      <c r="AM45" s="946"/>
      <c r="AN45" s="49"/>
      <c r="AO45" s="25"/>
      <c r="AP45" s="250"/>
      <c r="AQ45" s="250"/>
      <c r="AR45" s="250"/>
      <c r="AS45" s="536"/>
      <c r="AT45" s="536"/>
      <c r="AU45" s="536"/>
      <c r="AV45" s="536"/>
      <c r="AW45" s="250"/>
      <c r="AX45" s="250"/>
      <c r="AY45" s="19"/>
      <c r="AZ45" s="2"/>
    </row>
    <row r="46" spans="1:52" x14ac:dyDescent="0.2">
      <c r="A46" s="2"/>
      <c r="B46" s="397"/>
      <c r="C46" s="24" t="s">
        <v>263</v>
      </c>
      <c r="D46" s="318"/>
      <c r="E46" s="318"/>
      <c r="F46" s="318"/>
      <c r="G46" s="318"/>
      <c r="H46" s="318"/>
      <c r="I46" s="318"/>
      <c r="J46" s="394"/>
      <c r="K46" s="394"/>
      <c r="L46" s="394"/>
      <c r="M46" s="394"/>
      <c r="N46" s="301"/>
      <c r="O46" s="744"/>
      <c r="P46" s="301"/>
      <c r="Q46" s="744"/>
      <c r="R46" s="301"/>
      <c r="S46" s="744"/>
      <c r="T46" s="301"/>
      <c r="U46" s="744"/>
      <c r="V46" s="301"/>
      <c r="W46" s="744"/>
      <c r="X46" s="744"/>
      <c r="Y46" s="744"/>
      <c r="Z46" s="1162"/>
      <c r="AA46" s="1162"/>
      <c r="AB46" s="744"/>
      <c r="AC46" s="744"/>
      <c r="AD46" s="1309"/>
      <c r="AE46" s="1309"/>
      <c r="AF46" s="414"/>
      <c r="AG46" s="414"/>
      <c r="AH46" s="414"/>
      <c r="AI46" s="414"/>
      <c r="AJ46" s="414"/>
      <c r="AK46" s="414"/>
      <c r="AL46" s="301"/>
      <c r="AM46" s="744"/>
      <c r="AN46" s="49"/>
      <c r="AO46" s="25" t="str">
        <f>IF(AN46&lt;3," ",(LARGE(D46:W46,1)+LARGE(D46:W46,2)+LARGE(D46:W46,3))/3)</f>
        <v xml:space="preserve"> </v>
      </c>
      <c r="AP46" s="17"/>
      <c r="AQ46" s="17"/>
      <c r="AR46" s="17"/>
      <c r="AS46" s="26"/>
      <c r="AT46" s="17">
        <v>120</v>
      </c>
      <c r="AU46" s="17">
        <v>210</v>
      </c>
      <c r="AV46" s="17">
        <v>305</v>
      </c>
      <c r="AW46" s="17">
        <v>390</v>
      </c>
      <c r="AX46" s="17">
        <v>450</v>
      </c>
      <c r="AY46" s="118">
        <v>560</v>
      </c>
      <c r="AZ46" s="2"/>
    </row>
    <row r="47" spans="1:52" x14ac:dyDescent="0.2">
      <c r="A47" s="2"/>
      <c r="B47" s="398">
        <v>1</v>
      </c>
      <c r="C47" s="357" t="s">
        <v>192</v>
      </c>
      <c r="D47" s="298">
        <v>390</v>
      </c>
      <c r="E47" s="329" t="s">
        <v>353</v>
      </c>
      <c r="F47" s="419"/>
      <c r="G47" s="355"/>
      <c r="H47" s="322"/>
      <c r="I47" s="323"/>
      <c r="J47" s="322"/>
      <c r="K47" s="355"/>
      <c r="L47" s="322"/>
      <c r="M47" s="355"/>
      <c r="N47" s="298"/>
      <c r="O47" s="962"/>
      <c r="P47" s="298"/>
      <c r="Q47" s="962"/>
      <c r="R47" s="322"/>
      <c r="S47" s="965"/>
      <c r="T47" s="304"/>
      <c r="U47" s="952"/>
      <c r="V47" s="304"/>
      <c r="W47" s="265"/>
      <c r="X47" s="134"/>
      <c r="Y47" s="135"/>
      <c r="Z47" s="1160"/>
      <c r="AA47" s="1160"/>
      <c r="AB47" s="134"/>
      <c r="AC47" s="135"/>
      <c r="AD47" s="134"/>
      <c r="AE47" s="135"/>
      <c r="AF47" s="419"/>
      <c r="AG47" s="355"/>
      <c r="AH47" s="329"/>
      <c r="AI47" s="329"/>
      <c r="AJ47" s="419"/>
      <c r="AK47" s="355"/>
      <c r="AL47" s="304"/>
      <c r="AM47" s="265"/>
      <c r="AN47" s="49">
        <f>COUNT(D47:AM47)</f>
        <v>1</v>
      </c>
      <c r="AO47" s="25" t="str">
        <f>IF(AN47&lt;3," ",(LARGE(D47:AM47,1)+LARGE(D47:AM47,2)+LARGE(D47:AM47,3))/3)</f>
        <v xml:space="preserve"> </v>
      </c>
      <c r="AP47" s="20">
        <f>COUNTIF(D47:AM47,"(1)")</f>
        <v>0</v>
      </c>
      <c r="AQ47" s="20">
        <f>COUNTIF(D47:AN47,"(2)")</f>
        <v>0</v>
      </c>
      <c r="AR47" s="20">
        <f>COUNTIF(H47:AM47,"(3)")</f>
        <v>0</v>
      </c>
      <c r="AS47" s="14">
        <f>SUM(AP47:AR47)</f>
        <v>0</v>
      </c>
      <c r="AT47" s="106" t="s">
        <v>220</v>
      </c>
      <c r="AU47" s="112" t="s">
        <v>220</v>
      </c>
      <c r="AV47" s="471">
        <v>12</v>
      </c>
      <c r="AW47" s="1044" t="str">
        <f>IF((LARGE($D47:$W47,1))&gt;=390,"16"," ")</f>
        <v>16</v>
      </c>
      <c r="AX47" s="18" t="str">
        <f>IF((LARGE($D47:$W47,1))&gt;=450,"16"," ")</f>
        <v xml:space="preserve"> </v>
      </c>
      <c r="AY47" s="31" t="str">
        <f>IF((LARGE($D47:$W47,1))&gt;=560,"16"," ")</f>
        <v xml:space="preserve"> </v>
      </c>
      <c r="AZ47" s="2"/>
    </row>
    <row r="48" spans="1:52" x14ac:dyDescent="0.2">
      <c r="A48" s="2"/>
      <c r="B48" s="398">
        <v>2</v>
      </c>
      <c r="C48" s="357" t="s">
        <v>26</v>
      </c>
      <c r="D48" s="298">
        <v>363</v>
      </c>
      <c r="E48" s="329" t="s">
        <v>365</v>
      </c>
      <c r="F48" s="424"/>
      <c r="G48" s="358"/>
      <c r="H48" s="298">
        <v>293</v>
      </c>
      <c r="I48" s="1053" t="s">
        <v>358</v>
      </c>
      <c r="J48" s="298"/>
      <c r="K48" s="358"/>
      <c r="L48" s="298"/>
      <c r="M48" s="358"/>
      <c r="N48" s="298"/>
      <c r="O48" s="270"/>
      <c r="P48" s="298"/>
      <c r="Q48" s="270"/>
      <c r="R48" s="298">
        <v>379</v>
      </c>
      <c r="S48" s="1132" t="s">
        <v>356</v>
      </c>
      <c r="T48" s="304"/>
      <c r="U48" s="265"/>
      <c r="V48" s="304"/>
      <c r="W48" s="265"/>
      <c r="X48" s="961">
        <v>348</v>
      </c>
      <c r="Y48" s="265" t="s">
        <v>444</v>
      </c>
      <c r="Z48" s="1160">
        <v>373</v>
      </c>
      <c r="AA48" s="1160" t="s">
        <v>365</v>
      </c>
      <c r="AB48" s="961">
        <v>371</v>
      </c>
      <c r="AC48" s="265" t="s">
        <v>368</v>
      </c>
      <c r="AD48" s="1306">
        <v>371</v>
      </c>
      <c r="AE48" s="265" t="s">
        <v>368</v>
      </c>
      <c r="AF48" s="424"/>
      <c r="AG48" s="358"/>
      <c r="AH48" s="329"/>
      <c r="AI48" s="329"/>
      <c r="AJ48" s="424"/>
      <c r="AK48" s="358"/>
      <c r="AL48" s="304"/>
      <c r="AM48" s="265"/>
      <c r="AN48" s="49">
        <f>COUNT(D48:AM48)</f>
        <v>7</v>
      </c>
      <c r="AO48" s="25">
        <f>IF(AN48&lt;3," ",(LARGE(D48:AM48,1)+LARGE(D48:AM48,2)+LARGE(D48:AM48,3))/3)</f>
        <v>374.33333333333331</v>
      </c>
      <c r="AP48" s="20">
        <f>COUNTIF(D48:AM48,"(1)")</f>
        <v>1</v>
      </c>
      <c r="AQ48" s="20">
        <f>COUNTIF(D48:AN48,"(2)")</f>
        <v>1</v>
      </c>
      <c r="AR48" s="20">
        <f>COUNTIF(H48:AM48,"(3)")</f>
        <v>0</v>
      </c>
      <c r="AS48" s="14">
        <f>SUM(AP48:AR48)</f>
        <v>2</v>
      </c>
      <c r="AT48" s="35">
        <v>14</v>
      </c>
      <c r="AU48" s="35">
        <v>14</v>
      </c>
      <c r="AV48" s="35">
        <v>14</v>
      </c>
      <c r="AW48" s="18" t="str">
        <f>IF((LARGE($D48:$W48,1))&gt;=390,"16"," ")</f>
        <v xml:space="preserve"> </v>
      </c>
      <c r="AX48" s="18" t="str">
        <f>IF((LARGE($D48:$W48,1))&gt;=450,"16"," ")</f>
        <v xml:space="preserve"> </v>
      </c>
      <c r="AY48" s="31" t="str">
        <f>IF((LARGE($D48:$W48,1))&gt;=560,"16"," ")</f>
        <v xml:space="preserve"> </v>
      </c>
      <c r="AZ48" s="2"/>
    </row>
    <row r="49" spans="1:52" x14ac:dyDescent="0.2">
      <c r="A49" s="2"/>
      <c r="B49" s="398">
        <v>3</v>
      </c>
      <c r="C49" s="357" t="s">
        <v>400</v>
      </c>
      <c r="D49" s="298">
        <v>458</v>
      </c>
      <c r="E49" s="1046" t="s">
        <v>358</v>
      </c>
      <c r="F49" s="424"/>
      <c r="G49" s="358"/>
      <c r="H49" s="298">
        <v>384</v>
      </c>
      <c r="I49" s="1052" t="s">
        <v>356</v>
      </c>
      <c r="J49" s="298"/>
      <c r="K49" s="358"/>
      <c r="L49" s="298">
        <v>382</v>
      </c>
      <c r="M49" s="1056" t="s">
        <v>357</v>
      </c>
      <c r="N49" s="298"/>
      <c r="O49" s="270"/>
      <c r="P49" s="298"/>
      <c r="Q49" s="270"/>
      <c r="R49" s="298"/>
      <c r="S49" s="1041"/>
      <c r="T49" s="304"/>
      <c r="U49" s="265"/>
      <c r="V49" s="304"/>
      <c r="W49" s="265"/>
      <c r="X49" s="1042"/>
      <c r="Y49" s="265"/>
      <c r="Z49" s="1160"/>
      <c r="AA49" s="1160"/>
      <c r="AB49" s="1042"/>
      <c r="AC49" s="265"/>
      <c r="AD49" s="1306"/>
      <c r="AE49" s="265"/>
      <c r="AF49" s="424"/>
      <c r="AG49" s="358"/>
      <c r="AH49" s="329"/>
      <c r="AI49" s="329"/>
      <c r="AJ49" s="424"/>
      <c r="AK49" s="358"/>
      <c r="AL49" s="304"/>
      <c r="AM49" s="265"/>
      <c r="AN49" s="49">
        <f>COUNT(D49:AM49)</f>
        <v>3</v>
      </c>
      <c r="AO49" s="25">
        <f>IF(AN49&lt;3," ",(LARGE(D49:AM49,1)+LARGE(D49:AM49,2)+LARGE(D49:AM49,3))/3)</f>
        <v>408</v>
      </c>
      <c r="AP49" s="20">
        <f>COUNTIF(D49:AM49,"(1)")</f>
        <v>1</v>
      </c>
      <c r="AQ49" s="20">
        <f>COUNTIF(D49:AN49,"(2)")</f>
        <v>1</v>
      </c>
      <c r="AR49" s="20">
        <f>COUNTIF(H49:AM49,"(3)")</f>
        <v>1</v>
      </c>
      <c r="AS49" s="14">
        <f>SUM(AP49:AR49)</f>
        <v>3</v>
      </c>
      <c r="AT49" s="1043" t="str">
        <f>IF((LARGE($D49:$W49,1))&gt;=120,"16"," ")</f>
        <v>16</v>
      </c>
      <c r="AU49" s="1043" t="str">
        <f>IF((LARGE($D49:$W49,1))&gt;=210,"16"," ")</f>
        <v>16</v>
      </c>
      <c r="AV49" s="1043" t="str">
        <f>IF((LARGE($D49:$W49,1))&gt;=305,"16"," ")</f>
        <v>16</v>
      </c>
      <c r="AW49" s="1044" t="str">
        <f>IF((LARGE($D49:$W49,1))&gt;=390,"16"," ")</f>
        <v>16</v>
      </c>
      <c r="AX49" s="1044" t="str">
        <f>IF((LARGE($D49:$W49,1))&gt;=450,"16"," ")</f>
        <v>16</v>
      </c>
      <c r="AY49" s="31" t="str">
        <f>IF((LARGE($D49:$W49,1))&gt;=560,"16"," ")</f>
        <v xml:space="preserve"> </v>
      </c>
      <c r="AZ49" s="2"/>
    </row>
    <row r="50" spans="1:52" x14ac:dyDescent="0.2">
      <c r="A50" s="2"/>
      <c r="B50" s="399"/>
      <c r="C50" s="406" t="s">
        <v>27</v>
      </c>
      <c r="D50" s="300"/>
      <c r="E50" s="722"/>
      <c r="F50" s="425"/>
      <c r="G50" s="402"/>
      <c r="H50" s="300"/>
      <c r="I50" s="402"/>
      <c r="J50" s="300"/>
      <c r="K50" s="402"/>
      <c r="L50" s="300"/>
      <c r="M50" s="402"/>
      <c r="N50" s="300"/>
      <c r="O50" s="274"/>
      <c r="P50" s="300"/>
      <c r="Q50" s="274"/>
      <c r="R50" s="300"/>
      <c r="S50" s="272"/>
      <c r="T50" s="301"/>
      <c r="U50" s="272"/>
      <c r="V50" s="301"/>
      <c r="W50" s="966"/>
      <c r="X50" s="963"/>
      <c r="Y50" s="966"/>
      <c r="Z50" s="1162"/>
      <c r="AA50" s="1162"/>
      <c r="AB50" s="963"/>
      <c r="AC50" s="966"/>
      <c r="AD50" s="1304"/>
      <c r="AE50" s="1116"/>
      <c r="AF50" s="420"/>
      <c r="AG50" s="402"/>
      <c r="AH50" s="722"/>
      <c r="AI50" s="722"/>
      <c r="AJ50" s="425"/>
      <c r="AK50" s="402"/>
      <c r="AL50" s="301"/>
      <c r="AM50" s="966"/>
      <c r="AN50" s="49">
        <f>COUNT(D50:AM50)</f>
        <v>0</v>
      </c>
      <c r="AO50" s="25" t="str">
        <f>IF(AN50&lt;3," ",(LARGE(D50:AM50,1)+LARGE(D50:AM50,2)+LARGE(D50:AM50,3))/3)</f>
        <v xml:space="preserve"> </v>
      </c>
      <c r="AP50" s="20">
        <f>COUNTIF(D50:AM50,"(1)")</f>
        <v>0</v>
      </c>
      <c r="AQ50" s="20">
        <f>COUNTIF(D50:AM50,"(2)")</f>
        <v>0</v>
      </c>
      <c r="AR50" s="20">
        <f>COUNTIF(H50:AM50,"(3)")</f>
        <v>0</v>
      </c>
      <c r="AS50" s="14">
        <f>SUM(AP50:AR50)</f>
        <v>0</v>
      </c>
      <c r="AT50" s="119">
        <v>10</v>
      </c>
      <c r="AU50" s="471">
        <v>11</v>
      </c>
      <c r="AV50" s="471">
        <v>11</v>
      </c>
      <c r="AW50" s="18" t="e">
        <f>IF((LARGE($D50:$W50,1))&gt;=390,"16"," ")</f>
        <v>#NUM!</v>
      </c>
      <c r="AX50" s="18" t="e">
        <f>IF((LARGE($D50:$W50,1))&gt;=450,"16"," ")</f>
        <v>#NUM!</v>
      </c>
      <c r="AY50" s="31" t="e">
        <f>IF((LARGE($D50:$W50,1))&gt;=560,"16"," ")</f>
        <v>#NUM!</v>
      </c>
      <c r="AZ50" s="2"/>
    </row>
    <row r="51" spans="1:52" x14ac:dyDescent="0.2">
      <c r="A51" s="2"/>
      <c r="B51" s="405"/>
      <c r="C51" s="42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946"/>
      <c r="P51" s="304"/>
      <c r="Q51" s="946"/>
      <c r="R51" s="304"/>
      <c r="S51" s="946"/>
      <c r="T51" s="325"/>
      <c r="U51" s="962"/>
      <c r="V51" s="325"/>
      <c r="W51" s="962"/>
      <c r="X51" s="962"/>
      <c r="Y51" s="962"/>
      <c r="Z51" s="1161"/>
      <c r="AA51" s="1161"/>
      <c r="AB51" s="962"/>
      <c r="AC51" s="962"/>
      <c r="AD51" s="1301"/>
      <c r="AE51" s="1301"/>
      <c r="AF51" s="418"/>
      <c r="AG51" s="418"/>
      <c r="AH51" s="418"/>
      <c r="AI51" s="418"/>
      <c r="AJ51" s="418"/>
      <c r="AK51" s="418"/>
      <c r="AL51" s="325"/>
      <c r="AM51" s="962"/>
      <c r="AN51" s="49"/>
      <c r="AO51" s="25" t="str">
        <f>IF(AN51&lt;3," ",(LARGE(D51:W51,1)+LARGE(D51:W51,2)+LARGE(D51:W51,3))/3)</f>
        <v xml:space="preserve"> </v>
      </c>
      <c r="AP51" s="19"/>
      <c r="AQ51" s="19"/>
      <c r="AR51" s="19"/>
      <c r="AS51" s="22"/>
      <c r="AT51" s="19"/>
      <c r="AU51" s="19"/>
      <c r="AV51" s="19"/>
      <c r="AW51" s="19"/>
      <c r="AX51" s="19"/>
      <c r="AZ51" s="2"/>
    </row>
    <row r="52" spans="1:52" x14ac:dyDescent="0.2">
      <c r="A52" s="2"/>
      <c r="B52" s="397"/>
      <c r="C52" s="24" t="s">
        <v>308</v>
      </c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301"/>
      <c r="O52" s="744"/>
      <c r="P52" s="301"/>
      <c r="Q52" s="744"/>
      <c r="R52" s="301"/>
      <c r="S52" s="744"/>
      <c r="T52" s="301"/>
      <c r="U52" s="744"/>
      <c r="V52" s="301"/>
      <c r="W52" s="744"/>
      <c r="X52" s="744"/>
      <c r="Y52" s="744"/>
      <c r="Z52" s="1162"/>
      <c r="AA52" s="1162"/>
      <c r="AB52" s="744"/>
      <c r="AC52" s="744"/>
      <c r="AD52" s="1309"/>
      <c r="AE52" s="1309"/>
      <c r="AF52" s="414"/>
      <c r="AG52" s="414"/>
      <c r="AH52" s="414"/>
      <c r="AI52" s="414"/>
      <c r="AJ52" s="414"/>
      <c r="AK52" s="414"/>
      <c r="AL52" s="301"/>
      <c r="AM52" s="744"/>
      <c r="AN52" s="49"/>
      <c r="AO52" s="25" t="str">
        <f>IF(AN52&lt;3," ",(LARGE(D52:W52,1)+LARGE(D52:W52,2)+LARGE(D52:W52,3))/3)</f>
        <v xml:space="preserve"> </v>
      </c>
      <c r="AP52" s="17"/>
      <c r="AQ52" s="17"/>
      <c r="AR52" s="17"/>
      <c r="AS52" s="26"/>
      <c r="AT52" s="5">
        <v>180</v>
      </c>
      <c r="AU52" s="5">
        <v>270</v>
      </c>
      <c r="AV52" s="5">
        <v>365</v>
      </c>
      <c r="AW52" s="5">
        <v>450</v>
      </c>
      <c r="AX52" s="5">
        <v>510</v>
      </c>
      <c r="AY52" s="118">
        <v>610</v>
      </c>
      <c r="AZ52" s="2"/>
    </row>
    <row r="53" spans="1:52" x14ac:dyDescent="0.2">
      <c r="A53" s="2"/>
      <c r="B53" s="398"/>
      <c r="C53" s="357" t="s">
        <v>26</v>
      </c>
      <c r="D53" s="298"/>
      <c r="E53" s="358"/>
      <c r="F53" s="419"/>
      <c r="G53" s="355"/>
      <c r="H53" s="303"/>
      <c r="I53" s="329"/>
      <c r="J53" s="298"/>
      <c r="K53" s="358"/>
      <c r="L53" s="298"/>
      <c r="M53" s="358"/>
      <c r="N53" s="298"/>
      <c r="O53" s="270"/>
      <c r="P53" s="298"/>
      <c r="Q53" s="270"/>
      <c r="R53" s="322"/>
      <c r="S53" s="135"/>
      <c r="T53" s="304"/>
      <c r="U53" s="265"/>
      <c r="V53" s="304"/>
      <c r="W53" s="265"/>
      <c r="X53" s="134"/>
      <c r="Y53" s="135"/>
      <c r="Z53" s="1160"/>
      <c r="AA53" s="1160"/>
      <c r="AB53" s="134"/>
      <c r="AC53" s="135"/>
      <c r="AD53" s="134"/>
      <c r="AE53" s="135"/>
      <c r="AF53" s="419"/>
      <c r="AG53" s="355"/>
      <c r="AH53" s="329"/>
      <c r="AI53" s="329"/>
      <c r="AJ53" s="419"/>
      <c r="AK53" s="355"/>
      <c r="AL53" s="304"/>
      <c r="AM53" s="265"/>
      <c r="AN53" s="49">
        <f>COUNT(D53:AM53)</f>
        <v>0</v>
      </c>
      <c r="AO53" s="25" t="str">
        <f>IF(AN53&lt;3," ",(LARGE(D53:AM53,1)+LARGE(D53:AM53,2)+LARGE(D53:AM53,3))/3)</f>
        <v xml:space="preserve"> </v>
      </c>
      <c r="AP53" s="20">
        <f>COUNTIF(D52:AM52,"(1)")</f>
        <v>0</v>
      </c>
      <c r="AQ53" s="18">
        <f>COUNTIF(D53:AM53,"(2)")</f>
        <v>0</v>
      </c>
      <c r="AR53" s="18">
        <f>COUNTIF(D53:AM53,"(3)")</f>
        <v>0</v>
      </c>
      <c r="AS53" s="14">
        <f>SUM(AP53:AR53)</f>
        <v>0</v>
      </c>
      <c r="AT53" s="106" t="s">
        <v>220</v>
      </c>
      <c r="AU53" s="106" t="s">
        <v>220</v>
      </c>
      <c r="AV53" s="106" t="s">
        <v>220</v>
      </c>
      <c r="AW53" s="119">
        <v>10</v>
      </c>
      <c r="AX53" s="119">
        <v>11</v>
      </c>
      <c r="AY53" s="30" t="e">
        <f>IF((LARGE($D53:$W53,1))&gt;=610,"16"," ")</f>
        <v>#NUM!</v>
      </c>
      <c r="AZ53" s="2"/>
    </row>
    <row r="54" spans="1:52" x14ac:dyDescent="0.2">
      <c r="A54" s="2"/>
      <c r="B54" s="399"/>
      <c r="C54" s="36"/>
      <c r="D54" s="300"/>
      <c r="E54" s="324"/>
      <c r="F54" s="300"/>
      <c r="G54" s="324"/>
      <c r="H54" s="301"/>
      <c r="I54" s="362"/>
      <c r="J54" s="300"/>
      <c r="K54" s="326"/>
      <c r="L54" s="300"/>
      <c r="M54" s="326"/>
      <c r="N54" s="300"/>
      <c r="O54" s="274"/>
      <c r="P54" s="300"/>
      <c r="Q54" s="274"/>
      <c r="R54" s="300"/>
      <c r="S54" s="272"/>
      <c r="T54" s="301"/>
      <c r="U54" s="272"/>
      <c r="V54" s="301"/>
      <c r="W54" s="272"/>
      <c r="X54" s="279"/>
      <c r="Y54" s="272"/>
      <c r="Z54" s="274"/>
      <c r="AA54" s="274"/>
      <c r="AB54" s="279"/>
      <c r="AC54" s="272"/>
      <c r="AD54" s="279"/>
      <c r="AE54" s="272"/>
      <c r="AF54" s="425"/>
      <c r="AG54" s="402"/>
      <c r="AH54" s="722"/>
      <c r="AI54" s="722"/>
      <c r="AJ54" s="425"/>
      <c r="AK54" s="402"/>
      <c r="AL54" s="301"/>
      <c r="AM54" s="272"/>
      <c r="AN54" s="49">
        <f>COUNT(D54:AM54)</f>
        <v>0</v>
      </c>
      <c r="AO54" s="25" t="str">
        <f>IF(AN54&lt;3," ",(LARGE(D54:AM54,1)+LARGE(D54:AM54,2)+LARGE(D54:AM54,3))/3)</f>
        <v xml:space="preserve"> </v>
      </c>
      <c r="AP54" s="20">
        <f>COUNTIF(D53:AM53,"(1)")</f>
        <v>0</v>
      </c>
      <c r="AQ54" s="18">
        <f>COUNTIF(D54:W54,"(2)")</f>
        <v>0</v>
      </c>
      <c r="AR54" s="18">
        <f>COUNTIF(D54:AM54,"(3)")</f>
        <v>0</v>
      </c>
      <c r="AS54" s="14">
        <f>SUM(AP54:AR54)</f>
        <v>0</v>
      </c>
      <c r="AT54" s="30" t="e">
        <f>IF((LARGE($D54:$W54,1))&gt;=180,"16"," ")</f>
        <v>#NUM!</v>
      </c>
      <c r="AU54" s="30" t="e">
        <f>IF((LARGE($D54:$W54,1))&gt;=270,"16"," ")</f>
        <v>#NUM!</v>
      </c>
      <c r="AV54" s="30" t="e">
        <f>IF((LARGE($D54:$W54,1))&gt;=365,"16"," ")</f>
        <v>#NUM!</v>
      </c>
      <c r="AW54" s="30" t="e">
        <f>IF((LARGE($D54:$W54,1))&gt;=450,"16"," ")</f>
        <v>#NUM!</v>
      </c>
      <c r="AX54" s="30" t="e">
        <f>IF((LARGE($D54:$W54,1))&gt;=510,"16"," ")</f>
        <v>#NUM!</v>
      </c>
      <c r="AY54" s="30" t="e">
        <f>IF((LARGE($D54:$W54,1))&gt;=610,"16"," ")</f>
        <v>#NUM!</v>
      </c>
      <c r="AZ54" s="2"/>
    </row>
    <row r="55" spans="1:52" x14ac:dyDescent="0.2">
      <c r="A55" s="2"/>
      <c r="C55" s="37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962"/>
      <c r="P55" s="304"/>
      <c r="Q55" s="962"/>
      <c r="R55" s="304"/>
      <c r="S55" s="962"/>
      <c r="T55" s="304"/>
      <c r="U55" s="962"/>
      <c r="V55" s="304"/>
      <c r="W55" s="962"/>
      <c r="X55" s="962"/>
      <c r="Y55" s="962"/>
      <c r="Z55" s="1161"/>
      <c r="AA55" s="1161"/>
      <c r="AB55" s="962"/>
      <c r="AC55" s="962"/>
      <c r="AD55" s="1301"/>
      <c r="AE55" s="1301"/>
      <c r="AF55" s="418"/>
      <c r="AG55" s="418"/>
      <c r="AH55" s="418"/>
      <c r="AI55" s="418"/>
      <c r="AJ55" s="418"/>
      <c r="AK55" s="418"/>
      <c r="AL55" s="304"/>
      <c r="AM55" s="962"/>
      <c r="AN55" s="49"/>
      <c r="AO55" s="25"/>
      <c r="AP55" s="19"/>
      <c r="AQ55" s="19"/>
      <c r="AR55" s="19"/>
      <c r="AS55" s="22"/>
      <c r="AT55" s="19"/>
      <c r="AU55" s="19"/>
      <c r="AV55" s="19"/>
      <c r="AW55" s="19"/>
      <c r="AX55" s="19"/>
      <c r="AY55" s="19"/>
      <c r="AZ55" s="2"/>
    </row>
    <row r="56" spans="1:52" x14ac:dyDescent="0.2">
      <c r="A56" s="2"/>
      <c r="B56" s="397"/>
      <c r="C56" s="24" t="s">
        <v>61</v>
      </c>
      <c r="D56" s="318"/>
      <c r="E56" s="318"/>
      <c r="F56" s="318"/>
      <c r="G56" s="318"/>
      <c r="H56" s="318"/>
      <c r="I56" s="318"/>
      <c r="J56" s="394"/>
      <c r="K56" s="394"/>
      <c r="L56" s="394"/>
      <c r="M56" s="394"/>
      <c r="N56" s="301"/>
      <c r="O56" s="744"/>
      <c r="P56" s="301"/>
      <c r="Q56" s="744"/>
      <c r="R56" s="301"/>
      <c r="S56" s="744"/>
      <c r="T56" s="301"/>
      <c r="U56" s="744"/>
      <c r="V56" s="301"/>
      <c r="W56" s="744"/>
      <c r="X56" s="744"/>
      <c r="Y56" s="744"/>
      <c r="Z56" s="1162"/>
      <c r="AA56" s="1162"/>
      <c r="AB56" s="744"/>
      <c r="AC56" s="744"/>
      <c r="AD56" s="1309"/>
      <c r="AE56" s="1309"/>
      <c r="AF56" s="414"/>
      <c r="AG56" s="414"/>
      <c r="AH56" s="414"/>
      <c r="AI56" s="414"/>
      <c r="AJ56" s="414"/>
      <c r="AK56" s="414"/>
      <c r="AL56" s="301"/>
      <c r="AM56" s="744"/>
      <c r="AN56" s="49"/>
      <c r="AO56" s="25"/>
      <c r="AP56" s="17"/>
      <c r="AQ56" s="17"/>
      <c r="AR56" s="17"/>
      <c r="AS56" s="26"/>
      <c r="AT56" s="17">
        <v>310</v>
      </c>
      <c r="AU56" s="17">
        <v>430</v>
      </c>
      <c r="AV56" s="17">
        <v>545</v>
      </c>
      <c r="AW56" s="17">
        <v>630</v>
      </c>
      <c r="AX56" s="17">
        <v>700</v>
      </c>
      <c r="AY56" s="118">
        <v>740</v>
      </c>
      <c r="AZ56" s="2"/>
    </row>
    <row r="57" spans="1:52" x14ac:dyDescent="0.2">
      <c r="A57" s="2"/>
      <c r="B57" s="399">
        <v>1</v>
      </c>
      <c r="C57" s="406" t="s">
        <v>320</v>
      </c>
      <c r="D57" s="301">
        <v>627</v>
      </c>
      <c r="E57" s="1047" t="s">
        <v>356</v>
      </c>
      <c r="F57" s="426"/>
      <c r="G57" s="427"/>
      <c r="H57" s="300"/>
      <c r="I57" s="324"/>
      <c r="J57" s="300"/>
      <c r="K57" s="324"/>
      <c r="L57" s="300"/>
      <c r="M57" s="324"/>
      <c r="N57" s="300"/>
      <c r="O57" s="744"/>
      <c r="P57" s="300"/>
      <c r="Q57" s="744"/>
      <c r="R57" s="300">
        <v>641</v>
      </c>
      <c r="S57" s="1118" t="s">
        <v>356</v>
      </c>
      <c r="T57" s="301"/>
      <c r="U57" s="966"/>
      <c r="V57" s="301"/>
      <c r="W57" s="272"/>
      <c r="X57" s="133">
        <v>565</v>
      </c>
      <c r="Y57" s="131" t="s">
        <v>354</v>
      </c>
      <c r="Z57" s="274"/>
      <c r="AA57" s="274"/>
      <c r="AB57" s="133"/>
      <c r="AC57" s="131"/>
      <c r="AD57" s="133"/>
      <c r="AE57" s="131"/>
      <c r="AF57" s="420"/>
      <c r="AG57" s="973"/>
      <c r="AH57" s="414"/>
      <c r="AI57" s="414"/>
      <c r="AJ57" s="415"/>
      <c r="AK57" s="416"/>
      <c r="AL57" s="301"/>
      <c r="AM57" s="966"/>
      <c r="AN57" s="49">
        <f>COUNT(D57:AM57)</f>
        <v>3</v>
      </c>
      <c r="AO57" s="25">
        <f>IF(AN57&lt;3," ",(LARGE(D57:AM57,1)+LARGE(D57:AM57,2)+LARGE(D57:AM57,3))/3)</f>
        <v>611</v>
      </c>
      <c r="AP57" s="20">
        <f>COUNTIF(D57:AM57,"(1)")</f>
        <v>2</v>
      </c>
      <c r="AQ57" s="18">
        <f>COUNTIF(D57:AM57,"(2)")</f>
        <v>0</v>
      </c>
      <c r="AR57" s="18">
        <f>COUNTIF(D57:AM57,"(3)")</f>
        <v>0</v>
      </c>
      <c r="AS57" s="14">
        <f>SUM(AP57:AR57)</f>
        <v>2</v>
      </c>
      <c r="AT57" s="119">
        <v>14</v>
      </c>
      <c r="AU57" s="119">
        <v>14</v>
      </c>
      <c r="AV57" s="35">
        <v>14</v>
      </c>
      <c r="AW57" s="1043" t="str">
        <f>IF((LARGE($D57:$W57,1))&gt;=630,"16"," ")</f>
        <v>16</v>
      </c>
      <c r="AX57" s="31" t="str">
        <f>IF((LARGE($D57:$W57,1))&gt;=700,"16"," ")</f>
        <v xml:space="preserve"> </v>
      </c>
      <c r="AY57" s="30" t="str">
        <f>IF((LARGE($D57:$W57,1))&gt;=740,"16"," ")</f>
        <v xml:space="preserve"> </v>
      </c>
      <c r="AZ57" s="2"/>
    </row>
    <row r="58" spans="1:52" x14ac:dyDescent="0.2">
      <c r="A58" s="2"/>
      <c r="C58" s="37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962"/>
      <c r="P58" s="304"/>
      <c r="Q58" s="962"/>
      <c r="R58" s="304"/>
      <c r="S58" s="962"/>
      <c r="T58" s="304"/>
      <c r="U58" s="962"/>
      <c r="V58" s="304"/>
      <c r="W58" s="962"/>
      <c r="X58" s="962"/>
      <c r="Y58" s="962"/>
      <c r="Z58" s="1161"/>
      <c r="AA58" s="1161"/>
      <c r="AB58" s="962"/>
      <c r="AC58" s="962"/>
      <c r="AD58" s="1301"/>
      <c r="AE58" s="1301"/>
      <c r="AF58" s="418"/>
      <c r="AG58" s="418"/>
      <c r="AH58" s="418"/>
      <c r="AI58" s="418"/>
      <c r="AJ58" s="418"/>
      <c r="AK58" s="418"/>
      <c r="AL58" s="304"/>
      <c r="AM58" s="962"/>
      <c r="AN58" s="49"/>
      <c r="AO58" s="25"/>
      <c r="AP58" s="19"/>
      <c r="AQ58" s="19"/>
      <c r="AR58" s="19"/>
      <c r="AS58" s="22"/>
      <c r="AT58" s="19"/>
      <c r="AU58" s="19"/>
      <c r="AV58" s="19"/>
      <c r="AW58" s="19"/>
      <c r="AX58" s="19"/>
      <c r="AY58" s="19"/>
      <c r="AZ58" s="2"/>
    </row>
    <row r="59" spans="1:52" x14ac:dyDescent="0.2">
      <c r="A59" s="2"/>
      <c r="B59" s="397"/>
      <c r="C59" s="24" t="s">
        <v>62</v>
      </c>
      <c r="D59" s="318"/>
      <c r="E59" s="318"/>
      <c r="F59" s="318"/>
      <c r="G59" s="318"/>
      <c r="H59" s="318"/>
      <c r="I59" s="318"/>
      <c r="J59" s="394"/>
      <c r="K59" s="394"/>
      <c r="L59" s="394"/>
      <c r="M59" s="394"/>
      <c r="N59" s="301"/>
      <c r="O59" s="744"/>
      <c r="P59" s="301"/>
      <c r="Q59" s="744"/>
      <c r="R59" s="301"/>
      <c r="S59" s="744"/>
      <c r="T59" s="301"/>
      <c r="U59" s="744"/>
      <c r="V59" s="301"/>
      <c r="W59" s="744"/>
      <c r="X59" s="744"/>
      <c r="Y59" s="744"/>
      <c r="Z59" s="1162"/>
      <c r="AA59" s="1162"/>
      <c r="AB59" s="744"/>
      <c r="AC59" s="744"/>
      <c r="AD59" s="1309"/>
      <c r="AE59" s="1309"/>
      <c r="AF59" s="414"/>
      <c r="AG59" s="414"/>
      <c r="AH59" s="414"/>
      <c r="AI59" s="414"/>
      <c r="AJ59" s="414"/>
      <c r="AK59" s="414"/>
      <c r="AL59" s="301"/>
      <c r="AM59" s="744"/>
      <c r="AN59" s="49"/>
      <c r="AO59" s="25"/>
      <c r="AP59" s="17"/>
      <c r="AQ59" s="17"/>
      <c r="AR59" s="17"/>
      <c r="AS59" s="26"/>
      <c r="AT59" s="17">
        <v>310</v>
      </c>
      <c r="AU59" s="17">
        <v>430</v>
      </c>
      <c r="AV59" s="17">
        <v>545</v>
      </c>
      <c r="AW59" s="17">
        <v>630</v>
      </c>
      <c r="AX59" s="17">
        <v>700</v>
      </c>
      <c r="AY59" s="118">
        <v>740</v>
      </c>
      <c r="AZ59" s="2"/>
    </row>
    <row r="60" spans="1:52" x14ac:dyDescent="0.2">
      <c r="A60" s="2"/>
      <c r="B60" s="398">
        <v>1</v>
      </c>
      <c r="C60" s="28" t="s">
        <v>22</v>
      </c>
      <c r="D60" s="304"/>
      <c r="E60" s="441"/>
      <c r="F60" s="419"/>
      <c r="G60" s="355"/>
      <c r="H60" s="298">
        <v>792</v>
      </c>
      <c r="I60" s="1052" t="s">
        <v>356</v>
      </c>
      <c r="J60" s="298"/>
      <c r="K60" s="358"/>
      <c r="L60" s="298"/>
      <c r="M60" s="358"/>
      <c r="N60" s="298"/>
      <c r="O60" s="270"/>
      <c r="P60" s="298"/>
      <c r="Q60" s="270"/>
      <c r="R60" s="298">
        <v>843</v>
      </c>
      <c r="S60" s="1132" t="s">
        <v>356</v>
      </c>
      <c r="T60" s="304"/>
      <c r="U60" s="265"/>
      <c r="V60" s="304"/>
      <c r="W60" s="265"/>
      <c r="X60" s="134"/>
      <c r="Y60" s="135"/>
      <c r="Z60" s="1160"/>
      <c r="AA60" s="1160"/>
      <c r="AB60" s="134"/>
      <c r="AC60" s="135"/>
      <c r="AD60" s="134"/>
      <c r="AE60" s="135"/>
      <c r="AF60" s="424"/>
      <c r="AG60" s="358"/>
      <c r="AH60" s="329"/>
      <c r="AI60" s="329"/>
      <c r="AJ60" s="419"/>
      <c r="AK60" s="355"/>
      <c r="AL60" s="304"/>
      <c r="AM60" s="265"/>
      <c r="AN60" s="49">
        <f>COUNT(D60:AM60)</f>
        <v>2</v>
      </c>
      <c r="AO60" s="25" t="str">
        <f>IF(AN60&lt;3," ",(LARGE(D60:AM60,1)+LARGE(D60:AM60,2)+LARGE(D60:AM60,3))/3)</f>
        <v xml:space="preserve"> </v>
      </c>
      <c r="AP60" s="20">
        <f>COUNTIF(D60:AM60,"(1)")</f>
        <v>2</v>
      </c>
      <c r="AQ60" s="18">
        <f>COUNTIF(D60:AM60,"(2)")</f>
        <v>0</v>
      </c>
      <c r="AR60" s="18">
        <f>COUNTIF(D60:AM60,"(3)")</f>
        <v>0</v>
      </c>
      <c r="AS60" s="14">
        <f>SUM(AP60:AR60)</f>
        <v>2</v>
      </c>
      <c r="AT60" s="110" t="s">
        <v>14</v>
      </c>
      <c r="AU60" s="102" t="s">
        <v>54</v>
      </c>
      <c r="AV60" s="102" t="s">
        <v>54</v>
      </c>
      <c r="AW60" s="102" t="s">
        <v>54</v>
      </c>
      <c r="AX60" s="107" t="s">
        <v>167</v>
      </c>
      <c r="AY60" s="106" t="s">
        <v>194</v>
      </c>
      <c r="AZ60" s="2"/>
    </row>
    <row r="61" spans="1:52" x14ac:dyDescent="0.2">
      <c r="A61" s="2"/>
      <c r="B61" s="398"/>
      <c r="C61" s="357"/>
      <c r="D61" s="303"/>
      <c r="E61" s="329"/>
      <c r="F61" s="424"/>
      <c r="G61" s="358"/>
      <c r="H61" s="298"/>
      <c r="I61" s="327"/>
      <c r="J61" s="298"/>
      <c r="K61" s="327"/>
      <c r="L61" s="298"/>
      <c r="M61" s="327"/>
      <c r="N61" s="298"/>
      <c r="O61" s="944"/>
      <c r="P61" s="298"/>
      <c r="Q61" s="944"/>
      <c r="R61" s="298"/>
      <c r="S61" s="952"/>
      <c r="T61" s="303"/>
      <c r="U61" s="952"/>
      <c r="V61" s="303"/>
      <c r="W61" s="952"/>
      <c r="X61" s="951"/>
      <c r="Y61" s="952"/>
      <c r="Z61" s="1158"/>
      <c r="AA61" s="1158"/>
      <c r="AB61" s="951"/>
      <c r="AC61" s="952"/>
      <c r="AD61" s="1303"/>
      <c r="AE61" s="1307"/>
      <c r="AF61" s="970"/>
      <c r="AG61" s="972"/>
      <c r="AH61" s="971"/>
      <c r="AI61" s="971"/>
      <c r="AJ61" s="970"/>
      <c r="AK61" s="972"/>
      <c r="AL61" s="303"/>
      <c r="AM61" s="952"/>
      <c r="AN61" s="49">
        <f>COUNT(D61:AM61)</f>
        <v>0</v>
      </c>
      <c r="AO61" s="25" t="str">
        <f>IF(AN61&lt;3," ",(LARGE(D61:AM61,1)+LARGE(D61:AM61,2)+LARGE(D61:AM61,3))/3)</f>
        <v xml:space="preserve"> </v>
      </c>
      <c r="AP61" s="20">
        <f>COUNTIF(D61:AM61,"(1)")</f>
        <v>0</v>
      </c>
      <c r="AQ61" s="18">
        <f>COUNTIF(D61:AM61,"(2)")</f>
        <v>0</v>
      </c>
      <c r="AR61" s="18">
        <f>COUNTIF(D61:AM61,"(3)")</f>
        <v>0</v>
      </c>
      <c r="AS61" s="14">
        <f>SUM(AP61:AR61)</f>
        <v>0</v>
      </c>
      <c r="AT61" s="119" t="e">
        <f>IF((LARGE($D61:$W61,1))&gt;=310,"16"," ")</f>
        <v>#NUM!</v>
      </c>
      <c r="AU61" s="119" t="e">
        <f>IF((LARGE($D61:$W61,1))&gt;=430,"16"," ")</f>
        <v>#NUM!</v>
      </c>
      <c r="AV61" s="35" t="e">
        <f>IF((LARGE($D61:$W61,1))&gt;=545,"16"," ")</f>
        <v>#NUM!</v>
      </c>
      <c r="AW61" s="35" t="e">
        <f>IF((LARGE($D59:$W59,1))&gt;=630,"16"," ")</f>
        <v>#NUM!</v>
      </c>
      <c r="AX61" s="31" t="e">
        <f>IF((LARGE($D61:$W61,1))&gt;=700,"16"," ")</f>
        <v>#NUM!</v>
      </c>
      <c r="AY61" s="18" t="e">
        <f>IF((LARGE($D61:$W61,1))&gt;=740,"16"," ")</f>
        <v>#NUM!</v>
      </c>
      <c r="AZ61" s="2"/>
    </row>
    <row r="62" spans="1:52" x14ac:dyDescent="0.2">
      <c r="A62" s="2"/>
      <c r="B62" s="398">
        <v>2</v>
      </c>
      <c r="C62" s="357" t="s">
        <v>264</v>
      </c>
      <c r="D62" s="303">
        <v>709</v>
      </c>
      <c r="E62" s="329" t="s">
        <v>354</v>
      </c>
      <c r="F62" s="424"/>
      <c r="G62" s="358"/>
      <c r="H62" s="298"/>
      <c r="I62" s="327"/>
      <c r="J62" s="298"/>
      <c r="K62" s="327"/>
      <c r="L62" s="298"/>
      <c r="M62" s="327"/>
      <c r="N62" s="298"/>
      <c r="O62" s="944"/>
      <c r="P62" s="298">
        <v>540</v>
      </c>
      <c r="Q62" s="1131" t="s">
        <v>354</v>
      </c>
      <c r="R62" s="298"/>
      <c r="S62" s="952"/>
      <c r="T62" s="303"/>
      <c r="U62" s="952"/>
      <c r="V62" s="303"/>
      <c r="W62" s="265"/>
      <c r="X62" s="961"/>
      <c r="Y62" s="265"/>
      <c r="Z62" s="1160"/>
      <c r="AA62" s="1160"/>
      <c r="AB62" s="961"/>
      <c r="AC62" s="265"/>
      <c r="AD62" s="1306"/>
      <c r="AE62" s="265"/>
      <c r="AF62" s="970"/>
      <c r="AG62" s="972"/>
      <c r="AH62" s="971"/>
      <c r="AI62" s="971"/>
      <c r="AJ62" s="970"/>
      <c r="AK62" s="972"/>
      <c r="AL62" s="303"/>
      <c r="AM62" s="952"/>
      <c r="AN62" s="49">
        <f>COUNT(D62:AM62)</f>
        <v>2</v>
      </c>
      <c r="AP62" s="20">
        <f>COUNTIF(D62:AM62,"(1)")</f>
        <v>0</v>
      </c>
      <c r="AQ62" s="18">
        <f>COUNTIF(D62:AM62,"(2)")</f>
        <v>0</v>
      </c>
      <c r="AR62" s="18">
        <f>COUNTIF(D62:AM62,"(3)")</f>
        <v>0</v>
      </c>
      <c r="AS62" s="14">
        <f>SUM(AP62:AR62)</f>
        <v>0</v>
      </c>
      <c r="AT62" s="119">
        <v>15</v>
      </c>
      <c r="AU62" s="119">
        <v>15</v>
      </c>
      <c r="AV62" s="35">
        <v>15</v>
      </c>
      <c r="AW62" s="35">
        <v>15</v>
      </c>
      <c r="AX62" s="35">
        <v>15</v>
      </c>
      <c r="AY62" s="109">
        <v>15</v>
      </c>
      <c r="AZ62" s="2"/>
    </row>
    <row r="63" spans="1:52" x14ac:dyDescent="0.2">
      <c r="A63" s="2"/>
      <c r="B63" s="398">
        <v>3</v>
      </c>
      <c r="C63" s="357" t="s">
        <v>331</v>
      </c>
      <c r="D63" s="303">
        <v>702</v>
      </c>
      <c r="E63" s="329" t="s">
        <v>355</v>
      </c>
      <c r="F63" s="424"/>
      <c r="G63" s="358"/>
      <c r="H63" s="298"/>
      <c r="I63" s="327"/>
      <c r="J63" s="298"/>
      <c r="K63" s="327"/>
      <c r="L63" s="298"/>
      <c r="M63" s="327"/>
      <c r="N63" s="298"/>
      <c r="O63" s="944"/>
      <c r="P63" s="298"/>
      <c r="Q63" s="958"/>
      <c r="R63" s="298"/>
      <c r="S63" s="952"/>
      <c r="T63" s="303"/>
      <c r="U63" s="952"/>
      <c r="V63" s="303"/>
      <c r="W63" s="265"/>
      <c r="X63" s="961"/>
      <c r="Y63" s="265"/>
      <c r="Z63" s="1160"/>
      <c r="AA63" s="1160"/>
      <c r="AB63" s="961"/>
      <c r="AC63" s="265"/>
      <c r="AD63" s="1306"/>
      <c r="AE63" s="265"/>
      <c r="AF63" s="970"/>
      <c r="AG63" s="972"/>
      <c r="AH63" s="971"/>
      <c r="AI63" s="971"/>
      <c r="AJ63" s="970"/>
      <c r="AK63" s="972"/>
      <c r="AL63" s="303"/>
      <c r="AM63" s="952"/>
      <c r="AN63" s="49">
        <f>COUNT(D63:AM63)</f>
        <v>1</v>
      </c>
      <c r="AO63" s="25"/>
      <c r="AP63" s="20">
        <f>COUNTIF(D63:AM63,"(1)")</f>
        <v>0</v>
      </c>
      <c r="AQ63" s="18">
        <f>COUNTIF(D63:AM63,"(2)")</f>
        <v>0</v>
      </c>
      <c r="AR63" s="18">
        <f>COUNTIF(D63:AM63,"(3)")</f>
        <v>0</v>
      </c>
      <c r="AS63" s="14">
        <f>SUM(AP63:AR63)</f>
        <v>0</v>
      </c>
      <c r="AT63" s="119">
        <v>15</v>
      </c>
      <c r="AU63" s="119">
        <v>15</v>
      </c>
      <c r="AV63" s="35">
        <v>15</v>
      </c>
      <c r="AW63" s="35">
        <v>15</v>
      </c>
      <c r="AX63" s="35">
        <v>15</v>
      </c>
      <c r="AY63" s="18" t="str">
        <f>IF((LARGE($D63:$W63,1))&gt;=740,"16"," ")</f>
        <v xml:space="preserve"> </v>
      </c>
      <c r="AZ63" s="2"/>
    </row>
    <row r="64" spans="1:52" x14ac:dyDescent="0.2">
      <c r="A64" s="2"/>
      <c r="B64" s="398"/>
      <c r="C64" s="38" t="s">
        <v>23</v>
      </c>
      <c r="D64" s="303"/>
      <c r="E64" s="303"/>
      <c r="F64" s="300"/>
      <c r="G64" s="324"/>
      <c r="H64" s="298"/>
      <c r="I64" s="358"/>
      <c r="J64" s="298"/>
      <c r="K64" s="327"/>
      <c r="L64" s="298"/>
      <c r="M64" s="327"/>
      <c r="N64" s="298"/>
      <c r="O64" s="958"/>
      <c r="P64" s="298"/>
      <c r="Q64" s="958"/>
      <c r="R64" s="298"/>
      <c r="S64" s="265"/>
      <c r="T64" s="303"/>
      <c r="U64" s="265"/>
      <c r="V64" s="303"/>
      <c r="W64" s="265"/>
      <c r="X64" s="279"/>
      <c r="Y64" s="272"/>
      <c r="Z64" s="1160"/>
      <c r="AA64" s="1160"/>
      <c r="AB64" s="279"/>
      <c r="AC64" s="272"/>
      <c r="AD64" s="279"/>
      <c r="AE64" s="272"/>
      <c r="AF64" s="424"/>
      <c r="AG64" s="358"/>
      <c r="AH64" s="329"/>
      <c r="AI64" s="329"/>
      <c r="AJ64" s="425"/>
      <c r="AK64" s="402"/>
      <c r="AL64" s="303"/>
      <c r="AM64" s="265"/>
      <c r="AN64" s="49">
        <f>COUNT(D64:AM64)</f>
        <v>0</v>
      </c>
      <c r="AO64" s="25"/>
      <c r="AP64" s="258">
        <f>COUNTIF(D64:AM64,"(1)")</f>
        <v>0</v>
      </c>
      <c r="AQ64" s="6">
        <f>COUNTIF(D64:AM64,"(2)")</f>
        <v>0</v>
      </c>
      <c r="AR64" s="6">
        <f>COUNTIF(D64:AM64,"(3)")</f>
        <v>0</v>
      </c>
      <c r="AS64" s="723">
        <f>SUM(AP64:AR64)</f>
        <v>0</v>
      </c>
      <c r="AT64" s="724" t="s">
        <v>19</v>
      </c>
      <c r="AU64" s="724" t="s">
        <v>19</v>
      </c>
      <c r="AV64" s="724" t="s">
        <v>19</v>
      </c>
      <c r="AW64" s="724" t="s">
        <v>18</v>
      </c>
      <c r="AX64" s="725" t="s">
        <v>14</v>
      </c>
      <c r="AY64" s="726" t="s">
        <v>144</v>
      </c>
      <c r="AZ64" s="2"/>
    </row>
    <row r="65" spans="1:52" x14ac:dyDescent="0.2">
      <c r="A65" s="2"/>
      <c r="B65" s="405"/>
      <c r="C65" s="42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289"/>
      <c r="P65" s="325"/>
      <c r="Q65" s="289"/>
      <c r="R65" s="325"/>
      <c r="S65" s="289"/>
      <c r="T65" s="325"/>
      <c r="U65" s="289"/>
      <c r="V65" s="325"/>
      <c r="W65" s="289"/>
      <c r="X65" s="289"/>
      <c r="Y65" s="289"/>
      <c r="Z65" s="289"/>
      <c r="AA65" s="289"/>
      <c r="AB65" s="289"/>
      <c r="AC65" s="289"/>
      <c r="AD65" s="289"/>
      <c r="AE65" s="289"/>
      <c r="AF65" s="534"/>
      <c r="AG65" s="534"/>
      <c r="AH65" s="534"/>
      <c r="AI65" s="534"/>
      <c r="AJ65" s="534"/>
      <c r="AK65" s="534"/>
      <c r="AL65" s="325"/>
      <c r="AM65" s="289"/>
      <c r="AN65" s="49"/>
      <c r="AO65" s="25"/>
      <c r="AP65" s="250"/>
      <c r="AQ65" s="250"/>
      <c r="AR65" s="250"/>
      <c r="AS65" s="536"/>
      <c r="AT65" s="727"/>
      <c r="AU65" s="727"/>
      <c r="AV65" s="727"/>
      <c r="AW65" s="727"/>
      <c r="AX65" s="727"/>
      <c r="AY65" s="727"/>
      <c r="AZ65" s="2"/>
    </row>
    <row r="66" spans="1:52" x14ac:dyDescent="0.2">
      <c r="A66" s="2"/>
      <c r="B66" s="397"/>
      <c r="C66" s="24" t="s">
        <v>309</v>
      </c>
      <c r="D66" s="318"/>
      <c r="E66" s="318"/>
      <c r="F66" s="318"/>
      <c r="G66" s="318"/>
      <c r="H66" s="318"/>
      <c r="I66" s="318"/>
      <c r="J66" s="394"/>
      <c r="K66" s="394"/>
      <c r="L66" s="394"/>
      <c r="M66" s="394"/>
      <c r="N66" s="301"/>
      <c r="O66" s="744"/>
      <c r="P66" s="301"/>
      <c r="Q66" s="744"/>
      <c r="R66" s="301"/>
      <c r="S66" s="744"/>
      <c r="T66" s="301"/>
      <c r="U66" s="744"/>
      <c r="V66" s="301"/>
      <c r="W66" s="744"/>
      <c r="X66" s="744"/>
      <c r="Y66" s="744"/>
      <c r="Z66" s="1162"/>
      <c r="AA66" s="1162"/>
      <c r="AB66" s="744"/>
      <c r="AC66" s="744"/>
      <c r="AD66" s="1309"/>
      <c r="AE66" s="1309"/>
      <c r="AF66" s="414"/>
      <c r="AG66" s="414"/>
      <c r="AH66" s="414"/>
      <c r="AI66" s="414"/>
      <c r="AJ66" s="414"/>
      <c r="AK66" s="414"/>
      <c r="AL66" s="301"/>
      <c r="AM66" s="744"/>
      <c r="AN66" s="49"/>
      <c r="AO66" s="25"/>
      <c r="AP66" s="17"/>
      <c r="AQ66" s="17"/>
      <c r="AR66" s="17"/>
      <c r="AS66" s="26"/>
      <c r="AT66" s="17">
        <v>310</v>
      </c>
      <c r="AU66" s="17">
        <v>430</v>
      </c>
      <c r="AV66" s="17">
        <v>545</v>
      </c>
      <c r="AW66" s="17">
        <v>630</v>
      </c>
      <c r="AX66" s="17">
        <v>700</v>
      </c>
      <c r="AY66" s="118">
        <v>740</v>
      </c>
      <c r="AZ66" s="2"/>
    </row>
    <row r="67" spans="1:52" x14ac:dyDescent="0.2">
      <c r="A67" s="2"/>
      <c r="B67" s="398">
        <v>1</v>
      </c>
      <c r="C67" s="357" t="s">
        <v>304</v>
      </c>
      <c r="D67" s="303">
        <v>771</v>
      </c>
      <c r="E67" s="1048" t="s">
        <v>356</v>
      </c>
      <c r="F67" s="419">
        <v>795</v>
      </c>
      <c r="G67" s="1057" t="s">
        <v>356</v>
      </c>
      <c r="H67" s="298"/>
      <c r="I67" s="327"/>
      <c r="J67" s="298"/>
      <c r="K67" s="327"/>
      <c r="L67" s="298"/>
      <c r="M67" s="327"/>
      <c r="N67" s="298">
        <v>791</v>
      </c>
      <c r="O67" s="1068" t="s">
        <v>356</v>
      </c>
      <c r="P67" s="298">
        <v>693</v>
      </c>
      <c r="Q67" s="1139" t="s">
        <v>358</v>
      </c>
      <c r="R67" s="298">
        <v>806</v>
      </c>
      <c r="S67" s="1132" t="s">
        <v>356</v>
      </c>
      <c r="T67" s="303">
        <v>813</v>
      </c>
      <c r="U67" s="1132" t="s">
        <v>356</v>
      </c>
      <c r="V67" s="303"/>
      <c r="W67" s="265"/>
      <c r="X67" s="134"/>
      <c r="Y67" s="135"/>
      <c r="Z67" s="1160"/>
      <c r="AA67" s="1160"/>
      <c r="AB67" s="134">
        <v>766</v>
      </c>
      <c r="AC67" s="1058" t="s">
        <v>358</v>
      </c>
      <c r="AD67" s="134">
        <v>717</v>
      </c>
      <c r="AE67" s="1058" t="s">
        <v>358</v>
      </c>
      <c r="AF67" s="970">
        <v>751</v>
      </c>
      <c r="AG67" s="358" t="s">
        <v>380</v>
      </c>
      <c r="AH67" s="971"/>
      <c r="AI67" s="971"/>
      <c r="AJ67" s="967"/>
      <c r="AK67" s="355"/>
      <c r="AL67" s="303"/>
      <c r="AM67" s="952"/>
      <c r="AN67" s="49">
        <f>COUNT(D67:AM67)</f>
        <v>9</v>
      </c>
      <c r="AO67" s="25">
        <f>IF(AN67&lt;3," ",(LARGE(D67:AM67,1)+LARGE(D67:AM67,2)+LARGE(D67:AM67,3))/3)</f>
        <v>804.66666666666663</v>
      </c>
      <c r="AP67" s="20">
        <f>COUNTIF(D67:AM67,"(1)")</f>
        <v>5</v>
      </c>
      <c r="AQ67" s="18">
        <f>COUNTIF(D67:AM67,"(2)")</f>
        <v>3</v>
      </c>
      <c r="AR67" s="18">
        <f>COUNTIF(D67:AM67,"(3)")</f>
        <v>0</v>
      </c>
      <c r="AS67" s="14">
        <f>SUM(AP67:AR67)</f>
        <v>8</v>
      </c>
      <c r="AT67" s="119">
        <v>14</v>
      </c>
      <c r="AU67" s="119">
        <v>14</v>
      </c>
      <c r="AV67" s="35">
        <v>14</v>
      </c>
      <c r="AW67" s="35">
        <v>14</v>
      </c>
      <c r="AX67" s="35">
        <v>14</v>
      </c>
      <c r="AY67" s="119">
        <v>14</v>
      </c>
      <c r="AZ67" s="2"/>
    </row>
    <row r="68" spans="1:52" x14ac:dyDescent="0.2">
      <c r="A68" s="2"/>
      <c r="B68" s="399"/>
      <c r="C68" s="27"/>
      <c r="D68" s="301"/>
      <c r="E68" s="301"/>
      <c r="F68" s="300"/>
      <c r="G68" s="324"/>
      <c r="H68" s="300"/>
      <c r="I68" s="324"/>
      <c r="J68" s="300"/>
      <c r="K68" s="324"/>
      <c r="L68" s="300"/>
      <c r="M68" s="324"/>
      <c r="N68" s="300"/>
      <c r="O68" s="744"/>
      <c r="P68" s="300"/>
      <c r="Q68" s="744"/>
      <c r="R68" s="300"/>
      <c r="S68" s="966"/>
      <c r="T68" s="301"/>
      <c r="U68" s="966"/>
      <c r="V68" s="301"/>
      <c r="W68" s="966"/>
      <c r="X68" s="963"/>
      <c r="Y68" s="966"/>
      <c r="Z68" s="1162"/>
      <c r="AA68" s="1162"/>
      <c r="AB68" s="963"/>
      <c r="AC68" s="966"/>
      <c r="AD68" s="1304"/>
      <c r="AE68" s="1116"/>
      <c r="AF68" s="420"/>
      <c r="AG68" s="973"/>
      <c r="AH68" s="414"/>
      <c r="AI68" s="414"/>
      <c r="AJ68" s="420"/>
      <c r="AK68" s="973"/>
      <c r="AL68" s="301"/>
      <c r="AM68" s="966"/>
      <c r="AN68" s="49">
        <f>COUNT(D68:AM68)</f>
        <v>0</v>
      </c>
      <c r="AO68" s="25" t="str">
        <f>IF(AN68&lt;3," ",(LARGE(D68:AM68,1)+LARGE(D68:AM68,2)+LARGE(D68:AM68,3))/3)</f>
        <v xml:space="preserve"> </v>
      </c>
      <c r="AP68" s="20">
        <f>COUNTIF(D68:AM68,"(1)")</f>
        <v>0</v>
      </c>
      <c r="AQ68" s="18">
        <f>COUNTIF(D68:AM68,"(2)")</f>
        <v>0</v>
      </c>
      <c r="AR68" s="18">
        <f>COUNTIF(D68:AM68,"(3)")</f>
        <v>0</v>
      </c>
      <c r="AS68" s="14">
        <f>SUM(AP68:AR68)</f>
        <v>0</v>
      </c>
      <c r="AT68" s="30" t="e">
        <f>IF((LARGE($D68:$W68,1))&gt;=310,"16"," ")</f>
        <v>#NUM!</v>
      </c>
      <c r="AU68" s="30" t="e">
        <f>IF((LARGE($D68:$W68,1))&gt;=430,"16"," ")</f>
        <v>#NUM!</v>
      </c>
      <c r="AV68" s="31" t="e">
        <f>IF((LARGE($D68:$W68,1))&gt;=545,"16"," ")</f>
        <v>#NUM!</v>
      </c>
      <c r="AW68" s="31" t="e">
        <f>IF((LARGE($D68:$W68,1))&gt;=630,"16"," ")</f>
        <v>#NUM!</v>
      </c>
      <c r="AX68" s="31" t="e">
        <f>IF((LARGE($D68:$W68,1))&gt;=700,"16"," ")</f>
        <v>#NUM!</v>
      </c>
      <c r="AY68" s="18" t="e">
        <f>IF((LARGE($D68:$W68,1))&gt;=740,"16"," ")</f>
        <v>#NUM!</v>
      </c>
      <c r="AZ68" s="2"/>
    </row>
    <row r="69" spans="1:52" x14ac:dyDescent="0.2">
      <c r="A69" s="2"/>
      <c r="B69" s="29"/>
      <c r="C69" s="37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958"/>
      <c r="P69" s="303"/>
      <c r="Q69" s="958"/>
      <c r="R69" s="303"/>
      <c r="S69" s="958"/>
      <c r="T69" s="303"/>
      <c r="U69" s="958"/>
      <c r="V69" s="303"/>
      <c r="W69" s="958"/>
      <c r="X69" s="958"/>
      <c r="Y69" s="958"/>
      <c r="Z69" s="1160"/>
      <c r="AA69" s="1160"/>
      <c r="AB69" s="958"/>
      <c r="AC69" s="958"/>
      <c r="AD69" s="1160"/>
      <c r="AE69" s="1160"/>
      <c r="AF69" s="329"/>
      <c r="AG69" s="329"/>
      <c r="AH69" s="329"/>
      <c r="AI69" s="329"/>
      <c r="AJ69" s="329"/>
      <c r="AK69" s="329"/>
      <c r="AL69" s="303"/>
      <c r="AM69" s="958"/>
      <c r="AN69" s="49"/>
      <c r="AO69" s="25"/>
      <c r="AP69" s="19"/>
      <c r="AQ69" s="19"/>
      <c r="AR69" s="19"/>
      <c r="AS69" s="96"/>
      <c r="AT69" s="540"/>
      <c r="AU69" s="540"/>
      <c r="AV69" s="540"/>
      <c r="AW69" s="540"/>
      <c r="AX69" s="540"/>
      <c r="AY69" s="540"/>
      <c r="AZ69" s="2"/>
    </row>
    <row r="70" spans="1:52" x14ac:dyDescent="0.2">
      <c r="A70" s="2"/>
      <c r="B70" s="397"/>
      <c r="C70" s="24" t="s">
        <v>170</v>
      </c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274"/>
      <c r="P70" s="301"/>
      <c r="Q70" s="274"/>
      <c r="R70" s="301"/>
      <c r="S70" s="274"/>
      <c r="T70" s="301"/>
      <c r="U70" s="274"/>
      <c r="V70" s="301"/>
      <c r="W70" s="274"/>
      <c r="X70" s="274"/>
      <c r="Y70" s="274"/>
      <c r="Z70" s="274"/>
      <c r="AA70" s="274"/>
      <c r="AB70" s="274"/>
      <c r="AC70" s="274"/>
      <c r="AD70" s="274"/>
      <c r="AE70" s="274"/>
      <c r="AF70" s="722"/>
      <c r="AG70" s="722"/>
      <c r="AH70" s="722"/>
      <c r="AI70" s="722"/>
      <c r="AJ70" s="722"/>
      <c r="AK70" s="722"/>
      <c r="AL70" s="301"/>
      <c r="AM70" s="274"/>
      <c r="AN70" s="49"/>
      <c r="AO70" s="25"/>
      <c r="AP70" s="17"/>
      <c r="AQ70" s="17"/>
      <c r="AR70" s="17"/>
      <c r="AS70" s="26"/>
      <c r="AT70" s="699"/>
      <c r="AU70" s="699"/>
      <c r="AV70" s="699"/>
      <c r="AW70" s="699"/>
      <c r="AX70" s="699"/>
      <c r="AY70" s="699"/>
      <c r="AZ70" s="2"/>
    </row>
    <row r="71" spans="1:52" x14ac:dyDescent="0.2">
      <c r="A71" s="2"/>
      <c r="B71" s="719"/>
      <c r="C71" s="822"/>
      <c r="D71" s="325"/>
      <c r="E71" s="534"/>
      <c r="F71" s="419"/>
      <c r="G71" s="355"/>
      <c r="H71" s="322"/>
      <c r="I71" s="355"/>
      <c r="J71" s="322"/>
      <c r="K71" s="355"/>
      <c r="L71" s="322"/>
      <c r="M71" s="355"/>
      <c r="N71" s="322"/>
      <c r="O71" s="289"/>
      <c r="P71" s="322"/>
      <c r="Q71" s="289"/>
      <c r="R71" s="322"/>
      <c r="S71" s="135"/>
      <c r="T71" s="325"/>
      <c r="U71" s="135"/>
      <c r="V71" s="325"/>
      <c r="W71" s="135"/>
      <c r="X71" s="134"/>
      <c r="Y71" s="135"/>
      <c r="Z71" s="289"/>
      <c r="AA71" s="289"/>
      <c r="AB71" s="134"/>
      <c r="AC71" s="135"/>
      <c r="AD71" s="134"/>
      <c r="AE71" s="135"/>
      <c r="AF71" s="419"/>
      <c r="AG71" s="355"/>
      <c r="AH71" s="534"/>
      <c r="AI71" s="534"/>
      <c r="AJ71" s="419"/>
      <c r="AK71" s="355"/>
      <c r="AL71" s="325"/>
      <c r="AM71" s="135"/>
      <c r="AN71" s="49"/>
      <c r="AO71" s="25"/>
      <c r="AP71" s="20"/>
      <c r="AQ71" s="18"/>
      <c r="AR71" s="18"/>
      <c r="AS71" s="14"/>
      <c r="AT71" s="110"/>
      <c r="AU71" s="101"/>
      <c r="AV71" s="101"/>
      <c r="AW71" s="101"/>
      <c r="AX71" s="104"/>
      <c r="AY71" s="103"/>
      <c r="AZ71" s="2"/>
    </row>
    <row r="72" spans="1:52" x14ac:dyDescent="0.2">
      <c r="A72" s="2"/>
      <c r="B72" s="399">
        <v>1</v>
      </c>
      <c r="C72" s="36" t="s">
        <v>23</v>
      </c>
      <c r="D72" s="301"/>
      <c r="E72" s="722"/>
      <c r="F72" s="425"/>
      <c r="G72" s="402"/>
      <c r="H72" s="300"/>
      <c r="I72" s="402"/>
      <c r="J72" s="300"/>
      <c r="K72" s="324"/>
      <c r="L72" s="300"/>
      <c r="M72" s="324"/>
      <c r="N72" s="300"/>
      <c r="O72" s="274"/>
      <c r="P72" s="300"/>
      <c r="Q72" s="274"/>
      <c r="R72" s="300">
        <v>587</v>
      </c>
      <c r="S72" s="1118" t="s">
        <v>356</v>
      </c>
      <c r="T72" s="301"/>
      <c r="U72" s="272"/>
      <c r="V72" s="301"/>
      <c r="W72" s="272"/>
      <c r="X72" s="279"/>
      <c r="Y72" s="272"/>
      <c r="Z72" s="274"/>
      <c r="AA72" s="274"/>
      <c r="AB72" s="279"/>
      <c r="AC72" s="272"/>
      <c r="AD72" s="279"/>
      <c r="AE72" s="272"/>
      <c r="AF72" s="425"/>
      <c r="AG72" s="402"/>
      <c r="AH72" s="722"/>
      <c r="AI72" s="722"/>
      <c r="AJ72" s="425"/>
      <c r="AK72" s="402"/>
      <c r="AL72" s="301"/>
      <c r="AM72" s="272"/>
      <c r="AN72" s="49">
        <f>COUNT(D72:AM72)</f>
        <v>1</v>
      </c>
      <c r="AO72" s="25" t="str">
        <f>IF(AN72&lt;3," ",(LARGE(D72:AM72,1)+LARGE(D72:AM72,2)+LARGE(D72:AM72,3))/3)</f>
        <v xml:space="preserve"> </v>
      </c>
      <c r="AP72" s="20">
        <f>COUNTIF(D72:AM72,"(1)")</f>
        <v>1</v>
      </c>
      <c r="AQ72" s="18">
        <f>COUNTIF(D72:AM72,"(2)")</f>
        <v>0</v>
      </c>
      <c r="AR72" s="18">
        <f>COUNTIF(D72:AM72,"(3)")</f>
        <v>0</v>
      </c>
      <c r="AS72" s="14">
        <f>SUM(AP72:AR72)</f>
        <v>1</v>
      </c>
      <c r="AT72" s="101" t="s">
        <v>19</v>
      </c>
      <c r="AU72" s="101" t="s">
        <v>19</v>
      </c>
      <c r="AV72" s="101" t="s">
        <v>19</v>
      </c>
      <c r="AW72" s="101" t="s">
        <v>18</v>
      </c>
      <c r="AX72" s="120" t="s">
        <v>14</v>
      </c>
      <c r="AY72" s="112" t="s">
        <v>144</v>
      </c>
      <c r="AZ72" s="2"/>
    </row>
    <row r="73" spans="1:52" x14ac:dyDescent="0.2">
      <c r="A73" s="4"/>
      <c r="B73" s="29"/>
      <c r="C73" s="4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366"/>
      <c r="P73" s="293"/>
      <c r="Q73" s="365"/>
      <c r="R73" s="293"/>
      <c r="S73" s="365"/>
      <c r="T73" s="365"/>
      <c r="U73" s="365"/>
      <c r="V73" s="365"/>
      <c r="W73" s="365"/>
      <c r="X73" s="365"/>
      <c r="Y73" s="365"/>
      <c r="Z73" s="688"/>
      <c r="AA73" s="688"/>
      <c r="AB73" s="365"/>
      <c r="AC73" s="365"/>
      <c r="AD73" s="365"/>
      <c r="AE73" s="365"/>
      <c r="AF73" s="428"/>
      <c r="AG73" s="428"/>
      <c r="AH73" s="428"/>
      <c r="AI73" s="428"/>
      <c r="AJ73" s="428"/>
      <c r="AK73" s="428"/>
      <c r="AL73" s="365"/>
      <c r="AM73" s="365"/>
      <c r="AN73" s="2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Z73" s="2"/>
    </row>
    <row r="74" spans="1:52" ht="15.75" x14ac:dyDescent="0.25">
      <c r="A74" s="4"/>
      <c r="B74" s="29"/>
      <c r="C74" s="4" t="s">
        <v>35</v>
      </c>
      <c r="D74" s="371"/>
      <c r="E74" s="371"/>
      <c r="F74" s="371"/>
      <c r="G74" s="371"/>
      <c r="H74" s="371"/>
      <c r="I74" s="371"/>
      <c r="J74" s="365"/>
      <c r="K74" s="365"/>
      <c r="L74" s="365"/>
      <c r="M74" s="365"/>
      <c r="N74" s="372"/>
      <c r="O74" s="366"/>
      <c r="P74" s="1590">
        <f>COUNT(B8:B72)</f>
        <v>12</v>
      </c>
      <c r="Q74" s="1591"/>
      <c r="R74" s="1592"/>
      <c r="S74" s="1592"/>
      <c r="T74" s="365"/>
      <c r="U74" s="365"/>
      <c r="V74" s="365"/>
      <c r="W74" s="365"/>
      <c r="X74" s="365"/>
      <c r="Y74" s="365"/>
      <c r="Z74" s="688"/>
      <c r="AA74" s="688"/>
      <c r="AB74" s="365"/>
      <c r="AC74" s="365"/>
      <c r="AD74" s="365"/>
      <c r="AE74" s="365"/>
      <c r="AF74" s="428"/>
      <c r="AG74" s="428"/>
      <c r="AH74" s="428"/>
      <c r="AI74" s="428"/>
      <c r="AJ74" s="428"/>
      <c r="AK74" s="428"/>
      <c r="AL74" s="365"/>
      <c r="AM74" s="365"/>
      <c r="AN74" s="29">
        <f>SUM(AN8:AN64)</f>
        <v>40</v>
      </c>
      <c r="AO74" s="5"/>
      <c r="AP74" s="32">
        <f>SUM(AP8:AP72)</f>
        <v>20</v>
      </c>
      <c r="AQ74" s="33">
        <f>SUM(AQ15:AQ64)</f>
        <v>5</v>
      </c>
      <c r="AR74" s="34">
        <f>SUM(AR15:AR64)</f>
        <v>4</v>
      </c>
      <c r="AS74" s="35">
        <f>SUM(AS15:AS64)</f>
        <v>23</v>
      </c>
      <c r="AT74" s="291">
        <f ca="1">TODAY()</f>
        <v>42646</v>
      </c>
      <c r="AU74" s="291"/>
      <c r="AV74" s="291"/>
      <c r="AW74" s="291"/>
      <c r="AX74" s="291"/>
      <c r="AZ74" s="2"/>
    </row>
    <row r="75" spans="1:52" x14ac:dyDescent="0.2">
      <c r="A75" s="4"/>
      <c r="B75" s="29"/>
      <c r="C75" s="4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366"/>
      <c r="P75" s="293"/>
      <c r="Q75" s="365"/>
      <c r="R75" s="293"/>
      <c r="S75" s="365"/>
      <c r="T75" s="365"/>
      <c r="U75" s="365"/>
      <c r="V75" s="365"/>
      <c r="W75" s="365"/>
      <c r="X75" s="365"/>
      <c r="Y75" s="365"/>
      <c r="Z75" s="688"/>
      <c r="AA75" s="688"/>
      <c r="AB75" s="365"/>
      <c r="AC75" s="365"/>
      <c r="AD75" s="365"/>
      <c r="AE75" s="365"/>
      <c r="AF75" s="428"/>
      <c r="AG75" s="428"/>
      <c r="AH75" s="428"/>
      <c r="AI75" s="428"/>
      <c r="AJ75" s="428"/>
      <c r="AK75" s="428"/>
      <c r="AL75" s="365"/>
      <c r="AM75" s="365"/>
      <c r="AN75" s="29"/>
      <c r="AO75" s="4"/>
      <c r="AP75" s="4"/>
      <c r="AQ75" s="4"/>
      <c r="AR75" s="4"/>
      <c r="AS75" s="4"/>
      <c r="AT75" s="290"/>
      <c r="AU75" s="290"/>
      <c r="AV75" s="290"/>
      <c r="AW75" s="290"/>
      <c r="AX75" s="290"/>
      <c r="AZ75" s="2"/>
    </row>
    <row r="76" spans="1:52" x14ac:dyDescent="0.2">
      <c r="A76" s="4"/>
      <c r="B76" s="29"/>
      <c r="C76" s="4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366"/>
      <c r="P76" s="293"/>
      <c r="Q76" s="365"/>
      <c r="R76" s="293"/>
      <c r="S76" s="365"/>
      <c r="T76" s="365"/>
      <c r="U76" s="365"/>
      <c r="V76" s="365"/>
      <c r="W76" s="365"/>
      <c r="X76" s="365"/>
      <c r="Y76" s="365"/>
      <c r="Z76" s="688"/>
      <c r="AA76" s="688"/>
      <c r="AB76" s="365"/>
      <c r="AC76" s="365"/>
      <c r="AD76" s="365"/>
      <c r="AE76" s="365"/>
      <c r="AF76" s="428"/>
      <c r="AG76" s="428"/>
      <c r="AH76" s="428"/>
      <c r="AI76" s="428"/>
      <c r="AJ76" s="428"/>
      <c r="AK76" s="428"/>
      <c r="AL76" s="365"/>
      <c r="AM76" s="365"/>
      <c r="AN76" s="29"/>
      <c r="AO76" s="4"/>
      <c r="AP76" s="4"/>
      <c r="AQ76" s="4"/>
      <c r="AR76" s="4"/>
      <c r="AS76" s="4"/>
      <c r="AT76" s="290"/>
      <c r="AU76" s="290"/>
      <c r="AV76" s="290"/>
      <c r="AW76" s="290"/>
      <c r="AX76" s="290"/>
      <c r="AZ76" s="2"/>
    </row>
    <row r="77" spans="1:52" x14ac:dyDescent="0.2">
      <c r="A77" s="4"/>
      <c r="B77" s="29"/>
      <c r="C77" s="4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366"/>
      <c r="P77" s="293"/>
      <c r="Q77" s="365"/>
      <c r="R77" s="293"/>
      <c r="S77" s="365"/>
      <c r="T77" s="365"/>
      <c r="U77" s="365"/>
      <c r="V77" s="365"/>
      <c r="W77" s="365"/>
      <c r="X77" s="365"/>
      <c r="Y77" s="365"/>
      <c r="Z77" s="688"/>
      <c r="AA77" s="688"/>
      <c r="AB77" s="365"/>
      <c r="AC77" s="365"/>
      <c r="AD77" s="365"/>
      <c r="AE77" s="365"/>
      <c r="AF77" s="428"/>
      <c r="AG77" s="428"/>
      <c r="AH77" s="428"/>
      <c r="AI77" s="428"/>
      <c r="AJ77" s="428"/>
      <c r="AK77" s="428"/>
      <c r="AL77" s="365"/>
      <c r="AM77" s="365"/>
      <c r="AN77" s="29"/>
      <c r="AO77" s="4"/>
      <c r="AP77" s="4"/>
      <c r="AQ77" s="4"/>
      <c r="AR77" s="4"/>
      <c r="AS77" s="4"/>
      <c r="AT77" s="290"/>
      <c r="AU77" s="290"/>
      <c r="AV77" s="290"/>
      <c r="AW77" s="290"/>
      <c r="AX77" s="290"/>
      <c r="AZ77" s="2"/>
    </row>
    <row r="78" spans="1:52" x14ac:dyDescent="0.2">
      <c r="A78" s="4"/>
      <c r="B78" s="29"/>
      <c r="C78" s="4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688"/>
      <c r="AA78" s="688"/>
      <c r="AB78" s="365"/>
      <c r="AC78" s="365"/>
      <c r="AD78" s="365"/>
      <c r="AE78" s="365"/>
      <c r="AF78" s="428"/>
      <c r="AG78" s="428"/>
      <c r="AH78" s="428"/>
      <c r="AI78" s="428"/>
      <c r="AJ78" s="428"/>
      <c r="AK78" s="428"/>
      <c r="AL78" s="365"/>
      <c r="AM78" s="365"/>
      <c r="AN78" s="29"/>
      <c r="AO78" s="41"/>
      <c r="AP78" s="4"/>
      <c r="AQ78" s="4"/>
      <c r="AR78" s="4"/>
      <c r="AS78" s="4"/>
      <c r="AT78" s="290"/>
      <c r="AU78" s="290"/>
      <c r="AV78" s="290"/>
      <c r="AW78" s="290"/>
      <c r="AX78" s="290"/>
      <c r="AZ78" s="2"/>
    </row>
    <row r="79" spans="1:52" x14ac:dyDescent="0.2">
      <c r="A79" s="4"/>
      <c r="B79" s="29"/>
      <c r="C79" s="4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688"/>
      <c r="AA79" s="688"/>
      <c r="AB79" s="365"/>
      <c r="AC79" s="365"/>
      <c r="AD79" s="365"/>
      <c r="AE79" s="365"/>
      <c r="AF79" s="428"/>
      <c r="AG79" s="428"/>
      <c r="AH79" s="428"/>
      <c r="AI79" s="428"/>
      <c r="AJ79" s="428"/>
      <c r="AK79" s="428"/>
      <c r="AL79" s="365"/>
      <c r="AM79" s="365"/>
      <c r="AN79" s="29"/>
      <c r="AO79" s="4"/>
      <c r="AP79" s="4"/>
      <c r="AQ79" s="39"/>
      <c r="AR79" s="39"/>
      <c r="AS79" s="39"/>
      <c r="AT79" s="290"/>
      <c r="AU79" s="290"/>
      <c r="AV79" s="290"/>
      <c r="AW79" s="290"/>
      <c r="AX79" s="290"/>
      <c r="AZ79" s="2"/>
    </row>
    <row r="80" spans="1:52" x14ac:dyDescent="0.2">
      <c r="A80" s="4"/>
      <c r="B80" s="29"/>
      <c r="C80" s="4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688"/>
      <c r="AA80" s="688"/>
      <c r="AB80" s="365"/>
      <c r="AC80" s="365"/>
      <c r="AD80" s="365"/>
      <c r="AE80" s="365"/>
      <c r="AF80" s="428"/>
      <c r="AG80" s="428"/>
      <c r="AH80" s="428"/>
      <c r="AI80" s="428"/>
      <c r="AJ80" s="428"/>
      <c r="AK80" s="428"/>
      <c r="AL80" s="365"/>
      <c r="AM80" s="365"/>
      <c r="AN80" s="29"/>
      <c r="AO80" s="4"/>
      <c r="AP80" s="4"/>
      <c r="AQ80" s="4"/>
      <c r="AR80" s="4"/>
      <c r="AS80" s="4"/>
      <c r="AT80" s="290"/>
      <c r="AU80" s="290"/>
      <c r="AV80" s="290"/>
      <c r="AW80" s="290"/>
      <c r="AX80" s="290"/>
      <c r="AZ80" s="2"/>
    </row>
    <row r="81" spans="1:52" x14ac:dyDescent="0.2">
      <c r="A81" s="4"/>
      <c r="B81" s="29"/>
      <c r="C81" s="4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688"/>
      <c r="AA81" s="688"/>
      <c r="AB81" s="365"/>
      <c r="AC81" s="365"/>
      <c r="AD81" s="365"/>
      <c r="AE81" s="365"/>
      <c r="AF81" s="428"/>
      <c r="AG81" s="428"/>
      <c r="AH81" s="428"/>
      <c r="AI81" s="428"/>
      <c r="AJ81" s="428"/>
      <c r="AK81" s="428"/>
      <c r="AL81" s="365"/>
      <c r="AM81" s="365"/>
      <c r="AN81" s="29"/>
      <c r="AO81" s="4"/>
      <c r="AP81" s="4"/>
      <c r="AQ81" s="4"/>
      <c r="AR81" s="4"/>
      <c r="AS81" s="4"/>
      <c r="AT81" s="290"/>
      <c r="AU81" s="290"/>
      <c r="AV81" s="290"/>
      <c r="AW81" s="290"/>
      <c r="AX81" s="290"/>
      <c r="AZ81" s="2"/>
    </row>
    <row r="82" spans="1:52" x14ac:dyDescent="0.2">
      <c r="A82" s="4"/>
      <c r="B82" s="29"/>
      <c r="C82" s="4"/>
      <c r="D82" s="365"/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688"/>
      <c r="AA82" s="688"/>
      <c r="AB82" s="365"/>
      <c r="AC82" s="365"/>
      <c r="AD82" s="365"/>
      <c r="AE82" s="365"/>
      <c r="AF82" s="428"/>
      <c r="AG82" s="428"/>
      <c r="AH82" s="428"/>
      <c r="AI82" s="428"/>
      <c r="AJ82" s="428"/>
      <c r="AK82" s="428"/>
      <c r="AL82" s="365"/>
      <c r="AM82" s="365"/>
      <c r="AN82" s="29"/>
      <c r="AO82" s="4"/>
      <c r="AP82" s="4"/>
      <c r="AQ82" s="4"/>
      <c r="AR82" s="4"/>
      <c r="AS82" s="4"/>
      <c r="AT82" s="290"/>
      <c r="AU82" s="290"/>
      <c r="AV82" s="290"/>
      <c r="AW82" s="290"/>
      <c r="AX82" s="290"/>
      <c r="AZ82" s="2"/>
    </row>
    <row r="83" spans="1:52" x14ac:dyDescent="0.2">
      <c r="A83" s="4"/>
      <c r="B83" s="29"/>
      <c r="C83" s="4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688"/>
      <c r="AA83" s="688"/>
      <c r="AB83" s="365"/>
      <c r="AC83" s="365"/>
      <c r="AD83" s="365"/>
      <c r="AE83" s="365"/>
      <c r="AF83" s="428"/>
      <c r="AG83" s="428"/>
      <c r="AH83" s="428"/>
      <c r="AI83" s="428"/>
      <c r="AJ83" s="428"/>
      <c r="AK83" s="428"/>
      <c r="AL83" s="365"/>
      <c r="AM83" s="365"/>
      <c r="AN83" s="29"/>
      <c r="AO83" s="4"/>
      <c r="AP83" s="4"/>
      <c r="AQ83" s="4"/>
      <c r="AR83" s="4"/>
      <c r="AS83" s="4"/>
      <c r="AT83" s="290"/>
      <c r="AU83" s="290"/>
      <c r="AV83" s="290"/>
      <c r="AW83" s="290"/>
      <c r="AX83" s="290"/>
      <c r="AZ83" s="2"/>
    </row>
    <row r="84" spans="1:52" x14ac:dyDescent="0.2">
      <c r="A84" s="4"/>
      <c r="B84" s="29"/>
      <c r="C84" s="4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688"/>
      <c r="AA84" s="688"/>
      <c r="AB84" s="365"/>
      <c r="AC84" s="365"/>
      <c r="AD84" s="365"/>
      <c r="AE84" s="365"/>
      <c r="AF84" s="428"/>
      <c r="AG84" s="428"/>
      <c r="AH84" s="428"/>
      <c r="AI84" s="428"/>
      <c r="AJ84" s="428"/>
      <c r="AK84" s="428"/>
      <c r="AL84" s="365"/>
      <c r="AM84" s="365"/>
      <c r="AN84" s="29"/>
      <c r="AO84" s="4"/>
      <c r="AP84" s="4"/>
      <c r="AQ84" s="4"/>
      <c r="AR84" s="4"/>
      <c r="AS84" s="4"/>
      <c r="AT84" s="290"/>
      <c r="AU84" s="290"/>
      <c r="AV84" s="290"/>
      <c r="AW84" s="290"/>
      <c r="AX84" s="290"/>
      <c r="AZ84" s="2"/>
    </row>
    <row r="85" spans="1:52" x14ac:dyDescent="0.2">
      <c r="A85" s="4"/>
      <c r="B85" s="29"/>
      <c r="C85" s="4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688"/>
      <c r="AA85" s="688"/>
      <c r="AB85" s="365"/>
      <c r="AC85" s="365"/>
      <c r="AD85" s="365"/>
      <c r="AE85" s="365"/>
      <c r="AF85" s="428"/>
      <c r="AG85" s="428"/>
      <c r="AH85" s="428"/>
      <c r="AI85" s="428"/>
      <c r="AJ85" s="428"/>
      <c r="AK85" s="428"/>
      <c r="AL85" s="365"/>
      <c r="AM85" s="365"/>
      <c r="AN85" s="29"/>
      <c r="AO85" s="4"/>
      <c r="AP85" s="4"/>
      <c r="AQ85" s="4"/>
      <c r="AR85" s="4"/>
      <c r="AS85" s="4"/>
      <c r="AT85" s="290"/>
      <c r="AU85" s="290"/>
      <c r="AV85" s="290"/>
      <c r="AW85" s="290"/>
      <c r="AX85" s="290"/>
      <c r="AZ85" s="2"/>
    </row>
    <row r="86" spans="1:52" x14ac:dyDescent="0.2">
      <c r="A86" s="4"/>
      <c r="B86" s="29"/>
      <c r="C86" s="4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688"/>
      <c r="AA86" s="688"/>
      <c r="AB86" s="365"/>
      <c r="AC86" s="365"/>
      <c r="AD86" s="365"/>
      <c r="AE86" s="365"/>
      <c r="AF86" s="428"/>
      <c r="AG86" s="428"/>
      <c r="AH86" s="428"/>
      <c r="AI86" s="428"/>
      <c r="AJ86" s="428"/>
      <c r="AK86" s="428"/>
      <c r="AL86" s="365"/>
      <c r="AM86" s="365"/>
      <c r="AN86" s="29"/>
      <c r="AO86" s="4"/>
      <c r="AP86" s="4"/>
      <c r="AQ86" s="4"/>
      <c r="AR86" s="4"/>
      <c r="AS86" s="4"/>
      <c r="AT86" s="290"/>
      <c r="AU86" s="290"/>
      <c r="AV86" s="290"/>
      <c r="AW86" s="290"/>
      <c r="AX86" s="290"/>
      <c r="AZ86" s="2"/>
    </row>
    <row r="87" spans="1:52" x14ac:dyDescent="0.2">
      <c r="A87" s="4"/>
      <c r="B87" s="29"/>
      <c r="C87" s="4"/>
      <c r="D87" s="365"/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/>
      <c r="Z87" s="688"/>
      <c r="AA87" s="688"/>
      <c r="AB87" s="365"/>
      <c r="AC87" s="365"/>
      <c r="AD87" s="365"/>
      <c r="AE87" s="365"/>
      <c r="AF87" s="428"/>
      <c r="AG87" s="428"/>
      <c r="AH87" s="428"/>
      <c r="AI87" s="428"/>
      <c r="AJ87" s="428"/>
      <c r="AK87" s="428"/>
      <c r="AL87" s="365"/>
      <c r="AM87" s="365"/>
      <c r="AN87" s="29"/>
      <c r="AO87" s="4"/>
      <c r="AP87" s="4"/>
      <c r="AQ87" s="4"/>
      <c r="AR87" s="4"/>
      <c r="AS87" s="4"/>
      <c r="AT87" s="290"/>
      <c r="AU87" s="290"/>
      <c r="AV87" s="290"/>
      <c r="AW87" s="290"/>
      <c r="AX87" s="290"/>
      <c r="AZ87" s="2"/>
    </row>
    <row r="88" spans="1:52" x14ac:dyDescent="0.2">
      <c r="A88" s="4"/>
      <c r="B88" s="29"/>
      <c r="C88" s="4"/>
      <c r="D88" s="365"/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/>
      <c r="Z88" s="688"/>
      <c r="AA88" s="688"/>
      <c r="AB88" s="365"/>
      <c r="AC88" s="365"/>
      <c r="AD88" s="365"/>
      <c r="AE88" s="365"/>
      <c r="AF88" s="428"/>
      <c r="AG88" s="428"/>
      <c r="AH88" s="428"/>
      <c r="AI88" s="428"/>
      <c r="AJ88" s="428"/>
      <c r="AK88" s="428"/>
      <c r="AL88" s="365"/>
      <c r="AM88" s="365"/>
      <c r="AN88" s="29"/>
      <c r="AO88" s="4"/>
      <c r="AP88" s="4"/>
      <c r="AQ88" s="4"/>
      <c r="AR88" s="4"/>
      <c r="AS88" s="4"/>
      <c r="AT88" s="290"/>
      <c r="AU88" s="290"/>
      <c r="AV88" s="290"/>
      <c r="AW88" s="290"/>
      <c r="AX88" s="290"/>
      <c r="AZ88" s="2"/>
    </row>
    <row r="89" spans="1:52" x14ac:dyDescent="0.2">
      <c r="A89" s="4"/>
      <c r="B89" s="29"/>
      <c r="C89" s="4"/>
      <c r="D89" s="365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  <c r="Y89" s="365"/>
      <c r="Z89" s="688"/>
      <c r="AA89" s="688"/>
      <c r="AB89" s="365"/>
      <c r="AC89" s="365"/>
      <c r="AD89" s="365"/>
      <c r="AE89" s="365"/>
      <c r="AF89" s="428"/>
      <c r="AG89" s="428"/>
      <c r="AH89" s="428"/>
      <c r="AI89" s="428"/>
      <c r="AJ89" s="428"/>
      <c r="AK89" s="428"/>
      <c r="AL89" s="365"/>
      <c r="AM89" s="365"/>
      <c r="AN89" s="29"/>
      <c r="AO89" s="4"/>
      <c r="AP89" s="4"/>
      <c r="AQ89" s="4"/>
      <c r="AR89" s="4"/>
      <c r="AS89" s="4"/>
      <c r="AT89" s="290"/>
      <c r="AU89" s="290"/>
      <c r="AV89" s="290"/>
      <c r="AW89" s="290"/>
      <c r="AX89" s="290"/>
      <c r="AZ89" s="2"/>
    </row>
    <row r="90" spans="1:52" x14ac:dyDescent="0.2">
      <c r="A90" s="4"/>
      <c r="B90" s="29"/>
      <c r="C90" s="4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5"/>
      <c r="Z90" s="688"/>
      <c r="AA90" s="688"/>
      <c r="AB90" s="365"/>
      <c r="AC90" s="365"/>
      <c r="AD90" s="365"/>
      <c r="AE90" s="365"/>
      <c r="AF90" s="428"/>
      <c r="AG90" s="428"/>
      <c r="AH90" s="428"/>
      <c r="AI90" s="428"/>
      <c r="AJ90" s="428"/>
      <c r="AK90" s="428"/>
      <c r="AL90" s="365"/>
      <c r="AM90" s="365"/>
      <c r="AN90" s="29"/>
      <c r="AO90" s="4"/>
      <c r="AP90" s="4"/>
      <c r="AQ90" s="4"/>
      <c r="AR90" s="4"/>
      <c r="AS90" s="4"/>
      <c r="AT90" s="290"/>
      <c r="AU90" s="290"/>
      <c r="AV90" s="290"/>
      <c r="AW90" s="290"/>
      <c r="AX90" s="290"/>
      <c r="AZ90" s="2"/>
    </row>
    <row r="91" spans="1:52" x14ac:dyDescent="0.2">
      <c r="A91" s="4"/>
      <c r="B91" s="29"/>
      <c r="C91" s="4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688"/>
      <c r="AA91" s="688"/>
      <c r="AB91" s="365"/>
      <c r="AC91" s="365"/>
      <c r="AD91" s="365"/>
      <c r="AE91" s="365"/>
      <c r="AF91" s="428"/>
      <c r="AG91" s="428"/>
      <c r="AH91" s="428"/>
      <c r="AI91" s="428"/>
      <c r="AJ91" s="428"/>
      <c r="AK91" s="428"/>
      <c r="AL91" s="365"/>
      <c r="AM91" s="365"/>
      <c r="AN91" s="29"/>
      <c r="AO91" s="4"/>
      <c r="AP91" s="4"/>
      <c r="AQ91" s="4"/>
      <c r="AR91" s="4"/>
      <c r="AS91" s="4"/>
      <c r="AT91" s="290"/>
      <c r="AU91" s="290"/>
      <c r="AV91" s="290"/>
      <c r="AW91" s="290"/>
      <c r="AX91" s="290"/>
      <c r="AZ91" s="2"/>
    </row>
    <row r="92" spans="1:52" x14ac:dyDescent="0.2">
      <c r="A92" s="4"/>
      <c r="B92" s="29"/>
      <c r="C92" s="4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5"/>
      <c r="Y92" s="365"/>
      <c r="Z92" s="688"/>
      <c r="AA92" s="688"/>
      <c r="AB92" s="365"/>
      <c r="AC92" s="365"/>
      <c r="AD92" s="365"/>
      <c r="AE92" s="365"/>
      <c r="AF92" s="428"/>
      <c r="AG92" s="428"/>
      <c r="AH92" s="428"/>
      <c r="AI92" s="428"/>
      <c r="AJ92" s="428"/>
      <c r="AK92" s="428"/>
      <c r="AL92" s="365"/>
      <c r="AM92" s="365"/>
      <c r="AN92" s="29"/>
      <c r="AO92" s="4"/>
      <c r="AP92" s="4"/>
      <c r="AQ92" s="4"/>
      <c r="AR92" s="4"/>
      <c r="AS92" s="4"/>
      <c r="AT92" s="290"/>
      <c r="AU92" s="290"/>
      <c r="AV92" s="290"/>
      <c r="AW92" s="290"/>
      <c r="AX92" s="290"/>
      <c r="AZ92" s="2"/>
    </row>
    <row r="93" spans="1:52" x14ac:dyDescent="0.2">
      <c r="A93" s="4"/>
      <c r="B93" s="29"/>
      <c r="C93" s="4"/>
      <c r="D93" s="365"/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65"/>
      <c r="Y93" s="365"/>
      <c r="Z93" s="688"/>
      <c r="AA93" s="688"/>
      <c r="AB93" s="365"/>
      <c r="AC93" s="365"/>
      <c r="AD93" s="365"/>
      <c r="AE93" s="365"/>
      <c r="AF93" s="428"/>
      <c r="AG93" s="428"/>
      <c r="AH93" s="428"/>
      <c r="AI93" s="428"/>
      <c r="AJ93" s="428"/>
      <c r="AK93" s="428"/>
      <c r="AL93" s="365"/>
      <c r="AM93" s="365"/>
      <c r="AN93" s="29"/>
      <c r="AO93" s="4"/>
      <c r="AP93" s="4"/>
      <c r="AQ93" s="4"/>
      <c r="AR93" s="4"/>
      <c r="AS93" s="4"/>
      <c r="AT93" s="290"/>
      <c r="AU93" s="290"/>
      <c r="AV93" s="290"/>
      <c r="AW93" s="290"/>
      <c r="AX93" s="290"/>
      <c r="AZ93" s="2"/>
    </row>
    <row r="94" spans="1:52" x14ac:dyDescent="0.2">
      <c r="A94" s="4"/>
      <c r="B94" s="29"/>
      <c r="C94" s="4"/>
      <c r="D94" s="365"/>
      <c r="E94" s="365"/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5"/>
      <c r="W94" s="365"/>
      <c r="X94" s="365"/>
      <c r="Y94" s="365"/>
      <c r="Z94" s="688"/>
      <c r="AA94" s="688"/>
      <c r="AB94" s="365"/>
      <c r="AC94" s="365"/>
      <c r="AD94" s="365"/>
      <c r="AE94" s="365"/>
      <c r="AF94" s="428"/>
      <c r="AG94" s="428"/>
      <c r="AH94" s="428"/>
      <c r="AI94" s="428"/>
      <c r="AJ94" s="428"/>
      <c r="AK94" s="428"/>
      <c r="AL94" s="365"/>
      <c r="AM94" s="365"/>
      <c r="AN94" s="29"/>
      <c r="AO94" s="4"/>
      <c r="AP94" s="4"/>
      <c r="AQ94" s="4"/>
      <c r="AR94" s="4"/>
      <c r="AS94" s="4"/>
      <c r="AT94" s="290"/>
      <c r="AU94" s="290"/>
      <c r="AV94" s="290"/>
      <c r="AW94" s="290"/>
      <c r="AX94" s="290"/>
      <c r="AZ94" s="2"/>
    </row>
    <row r="95" spans="1:52" x14ac:dyDescent="0.2">
      <c r="A95" s="4"/>
      <c r="B95" s="29"/>
      <c r="C95" s="4"/>
      <c r="D95" s="365"/>
      <c r="E95" s="365"/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5"/>
      <c r="W95" s="365"/>
      <c r="X95" s="365"/>
      <c r="Y95" s="365"/>
      <c r="Z95" s="688"/>
      <c r="AA95" s="688"/>
      <c r="AB95" s="365"/>
      <c r="AC95" s="365"/>
      <c r="AD95" s="365"/>
      <c r="AE95" s="365"/>
      <c r="AF95" s="428"/>
      <c r="AG95" s="428"/>
      <c r="AH95" s="428"/>
      <c r="AI95" s="428"/>
      <c r="AJ95" s="428"/>
      <c r="AK95" s="428"/>
      <c r="AL95" s="365"/>
      <c r="AM95" s="365"/>
      <c r="AN95" s="29"/>
      <c r="AO95" s="4"/>
      <c r="AP95" s="4"/>
      <c r="AQ95" s="4"/>
      <c r="AR95" s="4"/>
      <c r="AS95" s="4"/>
      <c r="AT95" s="290"/>
      <c r="AU95" s="290"/>
      <c r="AV95" s="290"/>
      <c r="AW95" s="290"/>
      <c r="AX95" s="290"/>
      <c r="AZ95" s="2"/>
    </row>
    <row r="96" spans="1:52" x14ac:dyDescent="0.2">
      <c r="A96" s="4"/>
      <c r="B96" s="29"/>
      <c r="C96" s="4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5"/>
      <c r="Y96" s="365"/>
      <c r="Z96" s="688"/>
      <c r="AA96" s="688"/>
      <c r="AB96" s="365"/>
      <c r="AC96" s="365"/>
      <c r="AD96" s="365"/>
      <c r="AE96" s="365"/>
      <c r="AF96" s="428"/>
      <c r="AG96" s="428"/>
      <c r="AH96" s="428"/>
      <c r="AI96" s="428"/>
      <c r="AJ96" s="428"/>
      <c r="AK96" s="428"/>
      <c r="AL96" s="365"/>
      <c r="AM96" s="365"/>
      <c r="AN96" s="29"/>
      <c r="AO96" s="4"/>
      <c r="AP96" s="4"/>
      <c r="AQ96" s="4"/>
      <c r="AR96" s="4"/>
      <c r="AS96" s="4"/>
      <c r="AT96" s="290"/>
      <c r="AU96" s="290"/>
      <c r="AV96" s="290"/>
      <c r="AW96" s="290"/>
      <c r="AX96" s="290"/>
      <c r="AZ96" s="2"/>
    </row>
    <row r="97" spans="1:52" x14ac:dyDescent="0.2">
      <c r="A97" s="4"/>
      <c r="B97" s="29"/>
      <c r="C97" s="4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65"/>
      <c r="W97" s="365"/>
      <c r="X97" s="365"/>
      <c r="Y97" s="365"/>
      <c r="Z97" s="688"/>
      <c r="AA97" s="688"/>
      <c r="AB97" s="365"/>
      <c r="AC97" s="365"/>
      <c r="AD97" s="365"/>
      <c r="AE97" s="365"/>
      <c r="AF97" s="428"/>
      <c r="AG97" s="428"/>
      <c r="AH97" s="428"/>
      <c r="AI97" s="428"/>
      <c r="AJ97" s="428"/>
      <c r="AK97" s="428"/>
      <c r="AL97" s="365"/>
      <c r="AM97" s="365"/>
      <c r="AN97" s="29"/>
      <c r="AO97" s="4"/>
      <c r="AP97" s="4"/>
      <c r="AQ97" s="4"/>
      <c r="AR97" s="4"/>
      <c r="AS97" s="4"/>
      <c r="AT97" s="290"/>
      <c r="AU97" s="290"/>
      <c r="AV97" s="290"/>
      <c r="AW97" s="290"/>
      <c r="AX97" s="290"/>
      <c r="AZ97" s="2"/>
    </row>
    <row r="98" spans="1:52" x14ac:dyDescent="0.2">
      <c r="A98" s="4"/>
      <c r="B98" s="29"/>
      <c r="C98" s="4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  <c r="Y98" s="365"/>
      <c r="Z98" s="688"/>
      <c r="AA98" s="688"/>
      <c r="AB98" s="365"/>
      <c r="AC98" s="365"/>
      <c r="AD98" s="365"/>
      <c r="AE98" s="365"/>
      <c r="AF98" s="428"/>
      <c r="AG98" s="428"/>
      <c r="AH98" s="428"/>
      <c r="AI98" s="428"/>
      <c r="AJ98" s="428"/>
      <c r="AK98" s="428"/>
      <c r="AL98" s="365"/>
      <c r="AM98" s="365"/>
      <c r="AN98" s="29"/>
      <c r="AO98" s="4"/>
      <c r="AP98" s="4"/>
      <c r="AQ98" s="4"/>
      <c r="AR98" s="4"/>
      <c r="AS98" s="4"/>
      <c r="AT98" s="290"/>
      <c r="AU98" s="290"/>
      <c r="AV98" s="290"/>
      <c r="AW98" s="290"/>
      <c r="AX98" s="290"/>
      <c r="AZ98" s="2"/>
    </row>
    <row r="99" spans="1:52" x14ac:dyDescent="0.2">
      <c r="A99" s="4"/>
      <c r="B99" s="29"/>
      <c r="C99" s="4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  <c r="U99" s="365"/>
      <c r="V99" s="365"/>
      <c r="W99" s="365"/>
      <c r="X99" s="365"/>
      <c r="Y99" s="365"/>
      <c r="Z99" s="688"/>
      <c r="AA99" s="688"/>
      <c r="AB99" s="365"/>
      <c r="AC99" s="365"/>
      <c r="AD99" s="365"/>
      <c r="AE99" s="365"/>
      <c r="AF99" s="428"/>
      <c r="AG99" s="428"/>
      <c r="AH99" s="428"/>
      <c r="AI99" s="428"/>
      <c r="AJ99" s="428"/>
      <c r="AK99" s="428"/>
      <c r="AL99" s="365"/>
      <c r="AM99" s="365"/>
      <c r="AN99" s="29"/>
      <c r="AO99" s="4"/>
      <c r="AP99" s="4"/>
      <c r="AQ99" s="4"/>
      <c r="AR99" s="4"/>
      <c r="AS99" s="4"/>
      <c r="AT99" s="290"/>
      <c r="AU99" s="290"/>
      <c r="AV99" s="290"/>
      <c r="AW99" s="290"/>
      <c r="AX99" s="290"/>
      <c r="AZ99" s="2"/>
    </row>
    <row r="100" spans="1:52" x14ac:dyDescent="0.2">
      <c r="A100" s="4"/>
      <c r="B100" s="29"/>
      <c r="C100" s="4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65"/>
      <c r="Y100" s="365"/>
      <c r="Z100" s="688"/>
      <c r="AA100" s="688"/>
      <c r="AB100" s="365"/>
      <c r="AC100" s="365"/>
      <c r="AD100" s="365"/>
      <c r="AE100" s="365"/>
      <c r="AF100" s="428"/>
      <c r="AG100" s="428"/>
      <c r="AH100" s="428"/>
      <c r="AI100" s="428"/>
      <c r="AJ100" s="428"/>
      <c r="AK100" s="428"/>
      <c r="AL100" s="365"/>
      <c r="AM100" s="365"/>
      <c r="AN100" s="29"/>
      <c r="AO100" s="4"/>
      <c r="AP100" s="4"/>
      <c r="AQ100" s="4"/>
      <c r="AR100" s="4"/>
      <c r="AS100" s="4"/>
      <c r="AT100" s="290"/>
      <c r="AU100" s="290"/>
      <c r="AV100" s="290"/>
      <c r="AW100" s="290"/>
      <c r="AX100" s="290"/>
      <c r="AZ100" s="2"/>
    </row>
    <row r="101" spans="1:52" x14ac:dyDescent="0.2">
      <c r="A101" s="4"/>
      <c r="B101" s="29"/>
      <c r="C101" s="4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5"/>
      <c r="Y101" s="365"/>
      <c r="Z101" s="688"/>
      <c r="AA101" s="688"/>
      <c r="AB101" s="365"/>
      <c r="AC101" s="365"/>
      <c r="AD101" s="365"/>
      <c r="AE101" s="365"/>
      <c r="AF101" s="428"/>
      <c r="AG101" s="428"/>
      <c r="AH101" s="428"/>
      <c r="AI101" s="428"/>
      <c r="AJ101" s="428"/>
      <c r="AK101" s="428"/>
      <c r="AL101" s="365"/>
      <c r="AM101" s="365"/>
      <c r="AN101" s="29"/>
      <c r="AO101" s="4"/>
      <c r="AP101" s="4"/>
      <c r="AQ101" s="4"/>
      <c r="AR101" s="4"/>
      <c r="AS101" s="4"/>
      <c r="AT101" s="290"/>
      <c r="AU101" s="290"/>
      <c r="AV101" s="290"/>
      <c r="AW101" s="290"/>
      <c r="AX101" s="290"/>
      <c r="AZ101" s="2"/>
    </row>
    <row r="102" spans="1:52" x14ac:dyDescent="0.2">
      <c r="A102" s="4"/>
      <c r="B102" s="29"/>
      <c r="C102" s="4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688"/>
      <c r="AA102" s="688"/>
      <c r="AB102" s="365"/>
      <c r="AC102" s="365"/>
      <c r="AD102" s="365"/>
      <c r="AE102" s="365"/>
      <c r="AF102" s="428"/>
      <c r="AG102" s="428"/>
      <c r="AH102" s="428"/>
      <c r="AI102" s="428"/>
      <c r="AJ102" s="428"/>
      <c r="AK102" s="428"/>
      <c r="AL102" s="365"/>
      <c r="AM102" s="365"/>
      <c r="AN102" s="29"/>
      <c r="AO102" s="4"/>
      <c r="AP102" s="4"/>
      <c r="AQ102" s="4"/>
      <c r="AR102" s="4"/>
      <c r="AS102" s="4"/>
      <c r="AT102" s="290"/>
      <c r="AU102" s="290"/>
      <c r="AV102" s="290"/>
      <c r="AW102" s="290"/>
      <c r="AX102" s="290"/>
      <c r="AZ102" s="2"/>
    </row>
    <row r="103" spans="1:52" x14ac:dyDescent="0.2">
      <c r="A103" s="4"/>
      <c r="B103" s="29"/>
      <c r="C103" s="4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688"/>
      <c r="AA103" s="688"/>
      <c r="AB103" s="365"/>
      <c r="AC103" s="365"/>
      <c r="AD103" s="365"/>
      <c r="AE103" s="365"/>
      <c r="AF103" s="428"/>
      <c r="AG103" s="428"/>
      <c r="AH103" s="428"/>
      <c r="AI103" s="428"/>
      <c r="AJ103" s="428"/>
      <c r="AK103" s="428"/>
      <c r="AL103" s="365"/>
      <c r="AM103" s="365"/>
      <c r="AN103" s="29"/>
      <c r="AO103" s="4"/>
      <c r="AP103" s="4"/>
      <c r="AQ103" s="4"/>
      <c r="AR103" s="4"/>
      <c r="AS103" s="4"/>
      <c r="AT103" s="290"/>
      <c r="AU103" s="290"/>
      <c r="AV103" s="290"/>
      <c r="AW103" s="290"/>
      <c r="AX103" s="290"/>
      <c r="AZ103" s="2"/>
    </row>
    <row r="104" spans="1:52" x14ac:dyDescent="0.2">
      <c r="A104" s="4"/>
      <c r="B104" s="29"/>
      <c r="C104" s="4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5"/>
      <c r="Z104" s="688"/>
      <c r="AA104" s="688"/>
      <c r="AB104" s="365"/>
      <c r="AC104" s="365"/>
      <c r="AD104" s="365"/>
      <c r="AE104" s="365"/>
      <c r="AF104" s="428"/>
      <c r="AG104" s="428"/>
      <c r="AH104" s="428"/>
      <c r="AI104" s="428"/>
      <c r="AJ104" s="428"/>
      <c r="AK104" s="428"/>
      <c r="AL104" s="365"/>
      <c r="AM104" s="365"/>
      <c r="AN104" s="29"/>
      <c r="AO104" s="4"/>
      <c r="AP104" s="4"/>
      <c r="AQ104" s="4"/>
      <c r="AR104" s="4"/>
      <c r="AS104" s="4"/>
      <c r="AT104" s="290"/>
      <c r="AU104" s="290"/>
      <c r="AV104" s="290"/>
      <c r="AW104" s="290"/>
      <c r="AX104" s="290"/>
      <c r="AZ104" s="2"/>
    </row>
    <row r="105" spans="1:52" x14ac:dyDescent="0.2">
      <c r="A105" s="4"/>
      <c r="B105" s="29"/>
      <c r="C105" s="4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365"/>
      <c r="Z105" s="688"/>
      <c r="AA105" s="688"/>
      <c r="AB105" s="365"/>
      <c r="AC105" s="365"/>
      <c r="AD105" s="365"/>
      <c r="AE105" s="365"/>
      <c r="AF105" s="428"/>
      <c r="AG105" s="428"/>
      <c r="AH105" s="428"/>
      <c r="AI105" s="428"/>
      <c r="AJ105" s="428"/>
      <c r="AK105" s="428"/>
      <c r="AL105" s="365"/>
      <c r="AM105" s="365"/>
      <c r="AN105" s="29"/>
      <c r="AO105" s="4"/>
      <c r="AP105" s="4"/>
      <c r="AQ105" s="4"/>
      <c r="AR105" s="4"/>
      <c r="AS105" s="4"/>
      <c r="AT105" s="290"/>
      <c r="AU105" s="290"/>
      <c r="AV105" s="290"/>
      <c r="AW105" s="290"/>
      <c r="AX105" s="290"/>
      <c r="AZ105" s="2"/>
    </row>
    <row r="106" spans="1:52" x14ac:dyDescent="0.2">
      <c r="A106" s="4"/>
      <c r="B106" s="29"/>
      <c r="C106" s="4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  <c r="Y106" s="365"/>
      <c r="Z106" s="688"/>
      <c r="AA106" s="688"/>
      <c r="AB106" s="365"/>
      <c r="AC106" s="365"/>
      <c r="AD106" s="365"/>
      <c r="AE106" s="365"/>
      <c r="AF106" s="428"/>
      <c r="AG106" s="428"/>
      <c r="AH106" s="428"/>
      <c r="AI106" s="428"/>
      <c r="AJ106" s="428"/>
      <c r="AK106" s="428"/>
      <c r="AL106" s="365"/>
      <c r="AM106" s="365"/>
      <c r="AN106" s="29"/>
      <c r="AO106" s="4"/>
      <c r="AP106" s="4"/>
      <c r="AQ106" s="4"/>
      <c r="AR106" s="4"/>
      <c r="AS106" s="4"/>
      <c r="AT106" s="290"/>
      <c r="AU106" s="290"/>
      <c r="AV106" s="290"/>
      <c r="AW106" s="290"/>
      <c r="AX106" s="290"/>
      <c r="AZ106" s="2"/>
    </row>
    <row r="107" spans="1:52" x14ac:dyDescent="0.2">
      <c r="A107" s="4"/>
      <c r="B107" s="29"/>
      <c r="C107" s="4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688"/>
      <c r="AA107" s="688"/>
      <c r="AB107" s="365"/>
      <c r="AC107" s="365"/>
      <c r="AD107" s="365"/>
      <c r="AE107" s="365"/>
      <c r="AF107" s="428"/>
      <c r="AG107" s="428"/>
      <c r="AH107" s="428"/>
      <c r="AI107" s="428"/>
      <c r="AJ107" s="428"/>
      <c r="AK107" s="428"/>
      <c r="AL107" s="365"/>
      <c r="AM107" s="365"/>
      <c r="AN107" s="29"/>
      <c r="AO107" s="4"/>
      <c r="AP107" s="4"/>
      <c r="AQ107" s="4"/>
      <c r="AR107" s="4"/>
      <c r="AS107" s="4"/>
      <c r="AT107" s="290"/>
      <c r="AU107" s="290"/>
      <c r="AV107" s="290"/>
      <c r="AW107" s="290"/>
      <c r="AX107" s="290"/>
      <c r="AZ107" s="2"/>
    </row>
    <row r="108" spans="1:52" x14ac:dyDescent="0.2">
      <c r="A108" s="4"/>
      <c r="B108" s="29"/>
      <c r="C108" s="4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  <c r="Y108" s="365"/>
      <c r="Z108" s="688"/>
      <c r="AA108" s="688"/>
      <c r="AB108" s="365"/>
      <c r="AC108" s="365"/>
      <c r="AD108" s="365"/>
      <c r="AE108" s="365"/>
      <c r="AF108" s="428"/>
      <c r="AG108" s="428"/>
      <c r="AH108" s="428"/>
      <c r="AI108" s="428"/>
      <c r="AJ108" s="428"/>
      <c r="AK108" s="428"/>
      <c r="AL108" s="365"/>
      <c r="AM108" s="365"/>
      <c r="AN108" s="29"/>
      <c r="AO108" s="4"/>
      <c r="AP108" s="4"/>
      <c r="AQ108" s="4"/>
      <c r="AR108" s="4"/>
      <c r="AS108" s="4"/>
      <c r="AT108" s="290"/>
      <c r="AU108" s="290"/>
      <c r="AV108" s="290"/>
      <c r="AW108" s="290"/>
      <c r="AX108" s="290"/>
      <c r="AZ108" s="2"/>
    </row>
    <row r="109" spans="1:52" x14ac:dyDescent="0.2">
      <c r="A109" s="4"/>
      <c r="B109" s="29"/>
      <c r="C109" s="4"/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  <c r="V109" s="365"/>
      <c r="W109" s="365"/>
      <c r="X109" s="365"/>
      <c r="Y109" s="365"/>
      <c r="Z109" s="688"/>
      <c r="AA109" s="688"/>
      <c r="AB109" s="365"/>
      <c r="AC109" s="365"/>
      <c r="AD109" s="365"/>
      <c r="AE109" s="365"/>
      <c r="AF109" s="428"/>
      <c r="AG109" s="428"/>
      <c r="AH109" s="428"/>
      <c r="AI109" s="428"/>
      <c r="AJ109" s="428"/>
      <c r="AK109" s="428"/>
      <c r="AL109" s="365"/>
      <c r="AM109" s="365"/>
      <c r="AN109" s="29"/>
      <c r="AO109" s="4"/>
      <c r="AP109" s="4"/>
      <c r="AQ109" s="4"/>
      <c r="AR109" s="4"/>
      <c r="AS109" s="4"/>
      <c r="AT109" s="290"/>
      <c r="AU109" s="290"/>
      <c r="AV109" s="290"/>
      <c r="AW109" s="290"/>
      <c r="AX109" s="290"/>
      <c r="AZ109" s="2"/>
    </row>
    <row r="110" spans="1:52" x14ac:dyDescent="0.2">
      <c r="A110" s="4"/>
      <c r="B110" s="29"/>
      <c r="C110" s="4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365"/>
      <c r="Z110" s="688"/>
      <c r="AA110" s="688"/>
      <c r="AB110" s="365"/>
      <c r="AC110" s="365"/>
      <c r="AD110" s="365"/>
      <c r="AE110" s="365"/>
      <c r="AF110" s="428"/>
      <c r="AG110" s="428"/>
      <c r="AH110" s="428"/>
      <c r="AI110" s="428"/>
      <c r="AJ110" s="428"/>
      <c r="AK110" s="428"/>
      <c r="AL110" s="365"/>
      <c r="AM110" s="365"/>
      <c r="AN110" s="29"/>
      <c r="AO110" s="4"/>
      <c r="AP110" s="4"/>
      <c r="AQ110" s="4"/>
      <c r="AR110" s="4"/>
      <c r="AS110" s="4"/>
      <c r="AT110" s="290"/>
      <c r="AU110" s="290"/>
      <c r="AV110" s="290"/>
      <c r="AW110" s="290"/>
      <c r="AX110" s="290"/>
      <c r="AZ110" s="2"/>
    </row>
    <row r="111" spans="1:52" x14ac:dyDescent="0.2">
      <c r="A111" s="4"/>
      <c r="B111" s="29"/>
      <c r="C111" s="4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365"/>
      <c r="Z111" s="688"/>
      <c r="AA111" s="688"/>
      <c r="AB111" s="365"/>
      <c r="AC111" s="365"/>
      <c r="AD111" s="365"/>
      <c r="AE111" s="365"/>
      <c r="AF111" s="428"/>
      <c r="AG111" s="428"/>
      <c r="AH111" s="428"/>
      <c r="AI111" s="428"/>
      <c r="AJ111" s="428"/>
      <c r="AK111" s="428"/>
      <c r="AL111" s="365"/>
      <c r="AM111" s="365"/>
      <c r="AN111" s="29"/>
      <c r="AO111" s="4"/>
      <c r="AP111" s="4"/>
      <c r="AQ111" s="4"/>
      <c r="AR111" s="4"/>
      <c r="AS111" s="4"/>
      <c r="AT111" s="290"/>
      <c r="AU111" s="290"/>
      <c r="AV111" s="290"/>
      <c r="AW111" s="290"/>
      <c r="AX111" s="290"/>
      <c r="AZ111" s="2"/>
    </row>
    <row r="112" spans="1:52" x14ac:dyDescent="0.2">
      <c r="A112" s="4"/>
      <c r="B112" s="29"/>
      <c r="C112" s="4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365"/>
      <c r="Z112" s="688"/>
      <c r="AA112" s="688"/>
      <c r="AB112" s="365"/>
      <c r="AC112" s="365"/>
      <c r="AD112" s="365"/>
      <c r="AE112" s="365"/>
      <c r="AF112" s="428"/>
      <c r="AG112" s="428"/>
      <c r="AH112" s="428"/>
      <c r="AI112" s="428"/>
      <c r="AJ112" s="428"/>
      <c r="AK112" s="428"/>
      <c r="AL112" s="365"/>
      <c r="AM112" s="365"/>
      <c r="AN112" s="29"/>
      <c r="AO112" s="4"/>
      <c r="AP112" s="4"/>
      <c r="AQ112" s="4"/>
      <c r="AR112" s="4"/>
      <c r="AS112" s="4"/>
      <c r="AT112" s="290"/>
      <c r="AU112" s="290"/>
      <c r="AV112" s="290"/>
      <c r="AW112" s="290"/>
      <c r="AX112" s="290"/>
      <c r="AZ112" s="2"/>
    </row>
    <row r="113" spans="1:52" x14ac:dyDescent="0.2">
      <c r="A113" s="4"/>
      <c r="B113" s="29"/>
      <c r="C113" s="4"/>
      <c r="D113" s="365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5"/>
      <c r="W113" s="365"/>
      <c r="X113" s="365"/>
      <c r="Y113" s="365"/>
      <c r="Z113" s="688"/>
      <c r="AA113" s="688"/>
      <c r="AB113" s="365"/>
      <c r="AC113" s="365"/>
      <c r="AD113" s="365"/>
      <c r="AE113" s="365"/>
      <c r="AF113" s="428"/>
      <c r="AG113" s="428"/>
      <c r="AH113" s="428"/>
      <c r="AI113" s="428"/>
      <c r="AJ113" s="428"/>
      <c r="AK113" s="428"/>
      <c r="AL113" s="365"/>
      <c r="AM113" s="365"/>
      <c r="AN113" s="29"/>
      <c r="AO113" s="4"/>
      <c r="AP113" s="4"/>
      <c r="AQ113" s="4"/>
      <c r="AR113" s="4"/>
      <c r="AS113" s="4"/>
      <c r="AT113" s="290"/>
      <c r="AU113" s="290"/>
      <c r="AV113" s="290"/>
      <c r="AW113" s="290"/>
      <c r="AX113" s="290"/>
      <c r="AZ113" s="2"/>
    </row>
    <row r="114" spans="1:52" x14ac:dyDescent="0.2">
      <c r="A114" s="4"/>
      <c r="B114" s="29"/>
      <c r="C114" s="4"/>
      <c r="D114" s="365"/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5"/>
      <c r="W114" s="365"/>
      <c r="X114" s="365"/>
      <c r="Y114" s="365"/>
      <c r="Z114" s="688"/>
      <c r="AA114" s="688"/>
      <c r="AB114" s="365"/>
      <c r="AC114" s="365"/>
      <c r="AD114" s="365"/>
      <c r="AE114" s="365"/>
      <c r="AF114" s="428"/>
      <c r="AG114" s="428"/>
      <c r="AH114" s="428"/>
      <c r="AI114" s="428"/>
      <c r="AJ114" s="428"/>
      <c r="AK114" s="428"/>
      <c r="AL114" s="365"/>
      <c r="AM114" s="365"/>
      <c r="AN114" s="29"/>
      <c r="AO114" s="4"/>
      <c r="AP114" s="4"/>
      <c r="AQ114" s="4"/>
      <c r="AR114" s="4"/>
      <c r="AS114" s="4"/>
      <c r="AT114" s="290"/>
      <c r="AU114" s="290"/>
      <c r="AV114" s="290"/>
      <c r="AW114" s="290"/>
      <c r="AX114" s="290"/>
      <c r="AZ114" s="2"/>
    </row>
    <row r="115" spans="1:52" x14ac:dyDescent="0.2">
      <c r="A115" s="4"/>
      <c r="B115" s="29"/>
      <c r="C115" s="4"/>
      <c r="D115" s="365"/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688"/>
      <c r="AA115" s="688"/>
      <c r="AB115" s="365"/>
      <c r="AC115" s="365"/>
      <c r="AD115" s="365"/>
      <c r="AE115" s="365"/>
      <c r="AF115" s="428"/>
      <c r="AG115" s="428"/>
      <c r="AH115" s="428"/>
      <c r="AI115" s="428"/>
      <c r="AJ115" s="428"/>
      <c r="AK115" s="428"/>
      <c r="AL115" s="365"/>
      <c r="AM115" s="365"/>
      <c r="AN115" s="29"/>
      <c r="AO115" s="4"/>
      <c r="AP115" s="4"/>
      <c r="AQ115" s="4"/>
      <c r="AR115" s="4"/>
      <c r="AS115" s="4"/>
      <c r="AT115" s="290"/>
      <c r="AU115" s="290"/>
      <c r="AV115" s="290"/>
      <c r="AW115" s="290"/>
      <c r="AX115" s="290"/>
      <c r="AZ115" s="2"/>
    </row>
    <row r="116" spans="1:52" x14ac:dyDescent="0.2">
      <c r="A116" s="4"/>
      <c r="B116" s="29"/>
      <c r="C116" s="4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688"/>
      <c r="AA116" s="688"/>
      <c r="AB116" s="365"/>
      <c r="AC116" s="365"/>
      <c r="AD116" s="365"/>
      <c r="AE116" s="365"/>
      <c r="AF116" s="428"/>
      <c r="AG116" s="428"/>
      <c r="AH116" s="428"/>
      <c r="AI116" s="428"/>
      <c r="AJ116" s="428"/>
      <c r="AK116" s="428"/>
      <c r="AL116" s="365"/>
      <c r="AM116" s="365"/>
      <c r="AN116" s="29"/>
      <c r="AO116" s="4"/>
      <c r="AP116" s="4"/>
      <c r="AQ116" s="4"/>
      <c r="AR116" s="4"/>
      <c r="AS116" s="4"/>
      <c r="AT116" s="290"/>
      <c r="AU116" s="290"/>
      <c r="AV116" s="290"/>
      <c r="AW116" s="290"/>
      <c r="AX116" s="290"/>
      <c r="AZ116" s="2"/>
    </row>
    <row r="117" spans="1:52" x14ac:dyDescent="0.2">
      <c r="A117" s="4"/>
      <c r="B117" s="29"/>
      <c r="C117" s="4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365"/>
      <c r="Z117" s="688"/>
      <c r="AA117" s="688"/>
      <c r="AB117" s="365"/>
      <c r="AC117" s="365"/>
      <c r="AD117" s="365"/>
      <c r="AE117" s="365"/>
      <c r="AF117" s="428"/>
      <c r="AG117" s="428"/>
      <c r="AH117" s="428"/>
      <c r="AI117" s="428"/>
      <c r="AJ117" s="428"/>
      <c r="AK117" s="428"/>
      <c r="AL117" s="365"/>
      <c r="AM117" s="365"/>
      <c r="AN117" s="29"/>
      <c r="AO117" s="4"/>
      <c r="AP117" s="4"/>
      <c r="AQ117" s="4"/>
      <c r="AR117" s="4"/>
      <c r="AS117" s="4"/>
      <c r="AT117" s="290"/>
      <c r="AU117" s="290"/>
      <c r="AV117" s="290"/>
      <c r="AW117" s="290"/>
      <c r="AX117" s="290"/>
      <c r="AZ117" s="2"/>
    </row>
    <row r="118" spans="1:52" x14ac:dyDescent="0.2">
      <c r="A118" s="4"/>
      <c r="B118" s="29"/>
      <c r="C118" s="4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688"/>
      <c r="AA118" s="688"/>
      <c r="AB118" s="365"/>
      <c r="AC118" s="365"/>
      <c r="AD118" s="365"/>
      <c r="AE118" s="365"/>
      <c r="AF118" s="428"/>
      <c r="AG118" s="428"/>
      <c r="AH118" s="428"/>
      <c r="AI118" s="428"/>
      <c r="AJ118" s="428"/>
      <c r="AK118" s="428"/>
      <c r="AL118" s="365"/>
      <c r="AM118" s="365"/>
      <c r="AN118" s="29"/>
      <c r="AO118" s="4"/>
      <c r="AP118" s="4"/>
      <c r="AQ118" s="4"/>
      <c r="AR118" s="4"/>
      <c r="AS118" s="4"/>
      <c r="AT118" s="290"/>
      <c r="AU118" s="290"/>
      <c r="AV118" s="290"/>
      <c r="AW118" s="290"/>
      <c r="AX118" s="290"/>
      <c r="AZ118" s="2"/>
    </row>
    <row r="119" spans="1:52" x14ac:dyDescent="0.2">
      <c r="A119" s="4"/>
      <c r="B119" s="29"/>
      <c r="C119" s="4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5"/>
      <c r="W119" s="365"/>
      <c r="X119" s="365"/>
      <c r="Y119" s="365"/>
      <c r="Z119" s="688"/>
      <c r="AA119" s="688"/>
      <c r="AB119" s="365"/>
      <c r="AC119" s="365"/>
      <c r="AD119" s="365"/>
      <c r="AE119" s="365"/>
      <c r="AF119" s="428"/>
      <c r="AG119" s="428"/>
      <c r="AH119" s="428"/>
      <c r="AI119" s="428"/>
      <c r="AJ119" s="428"/>
      <c r="AK119" s="428"/>
      <c r="AL119" s="365"/>
      <c r="AM119" s="365"/>
      <c r="AN119" s="29"/>
      <c r="AO119" s="4"/>
      <c r="AP119" s="4"/>
      <c r="AQ119" s="4"/>
      <c r="AR119" s="4"/>
      <c r="AS119" s="4"/>
      <c r="AT119" s="290"/>
      <c r="AU119" s="290"/>
      <c r="AV119" s="290"/>
      <c r="AW119" s="290"/>
      <c r="AX119" s="290"/>
      <c r="AZ119" s="2"/>
    </row>
    <row r="120" spans="1:52" x14ac:dyDescent="0.2">
      <c r="A120" s="4"/>
      <c r="B120" s="29"/>
      <c r="C120" s="4"/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688"/>
      <c r="AA120" s="688"/>
      <c r="AB120" s="365"/>
      <c r="AC120" s="365"/>
      <c r="AD120" s="365"/>
      <c r="AE120" s="365"/>
      <c r="AF120" s="428"/>
      <c r="AG120" s="428"/>
      <c r="AH120" s="428"/>
      <c r="AI120" s="428"/>
      <c r="AJ120" s="428"/>
      <c r="AK120" s="428"/>
      <c r="AL120" s="365"/>
      <c r="AM120" s="365"/>
      <c r="AN120" s="29"/>
      <c r="AO120" s="4"/>
      <c r="AP120" s="4"/>
      <c r="AQ120" s="4"/>
      <c r="AR120" s="4"/>
      <c r="AS120" s="4"/>
      <c r="AT120" s="290"/>
      <c r="AU120" s="290"/>
      <c r="AV120" s="290"/>
      <c r="AW120" s="290"/>
      <c r="AX120" s="290"/>
      <c r="AZ120" s="2"/>
    </row>
    <row r="121" spans="1:52" x14ac:dyDescent="0.2">
      <c r="A121" s="4"/>
      <c r="B121" s="29"/>
      <c r="C121" s="4"/>
      <c r="D121" s="365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688"/>
      <c r="AA121" s="688"/>
      <c r="AB121" s="365"/>
      <c r="AC121" s="365"/>
      <c r="AD121" s="365"/>
      <c r="AE121" s="365"/>
      <c r="AF121" s="428"/>
      <c r="AG121" s="428"/>
      <c r="AH121" s="428"/>
      <c r="AI121" s="428"/>
      <c r="AJ121" s="428"/>
      <c r="AK121" s="428"/>
      <c r="AL121" s="365"/>
      <c r="AM121" s="365"/>
      <c r="AN121" s="29"/>
      <c r="AO121" s="4"/>
      <c r="AP121" s="4"/>
      <c r="AQ121" s="4"/>
      <c r="AR121" s="4"/>
      <c r="AS121" s="4"/>
      <c r="AT121" s="290"/>
      <c r="AU121" s="290"/>
      <c r="AV121" s="290"/>
      <c r="AW121" s="290"/>
      <c r="AX121" s="290"/>
      <c r="AZ121" s="2"/>
    </row>
    <row r="122" spans="1:52" x14ac:dyDescent="0.2">
      <c r="A122" s="4"/>
      <c r="B122" s="29"/>
      <c r="C122" s="4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688"/>
      <c r="AA122" s="688"/>
      <c r="AB122" s="365"/>
      <c r="AC122" s="365"/>
      <c r="AD122" s="365"/>
      <c r="AE122" s="365"/>
      <c r="AF122" s="428"/>
      <c r="AG122" s="428"/>
      <c r="AH122" s="428"/>
      <c r="AI122" s="428"/>
      <c r="AJ122" s="428"/>
      <c r="AK122" s="428"/>
      <c r="AL122" s="365"/>
      <c r="AM122" s="365"/>
      <c r="AN122" s="29"/>
      <c r="AO122" s="4"/>
      <c r="AP122" s="4"/>
      <c r="AQ122" s="4"/>
      <c r="AR122" s="4"/>
      <c r="AS122" s="4"/>
      <c r="AT122" s="290"/>
      <c r="AU122" s="290"/>
      <c r="AV122" s="290"/>
      <c r="AW122" s="290"/>
      <c r="AX122" s="290"/>
      <c r="AZ122" s="2"/>
    </row>
    <row r="123" spans="1:52" x14ac:dyDescent="0.2">
      <c r="A123" s="4"/>
      <c r="B123" s="29"/>
      <c r="C123" s="4"/>
      <c r="D123" s="365"/>
      <c r="E123" s="365"/>
      <c r="F123" s="365"/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365"/>
      <c r="V123" s="365"/>
      <c r="W123" s="365"/>
      <c r="X123" s="365"/>
      <c r="Y123" s="365"/>
      <c r="Z123" s="688"/>
      <c r="AA123" s="688"/>
      <c r="AB123" s="365"/>
      <c r="AC123" s="365"/>
      <c r="AD123" s="365"/>
      <c r="AE123" s="365"/>
      <c r="AF123" s="428"/>
      <c r="AG123" s="428"/>
      <c r="AH123" s="428"/>
      <c r="AI123" s="428"/>
      <c r="AJ123" s="428"/>
      <c r="AK123" s="428"/>
      <c r="AL123" s="365"/>
      <c r="AM123" s="365"/>
      <c r="AN123" s="29"/>
      <c r="AO123" s="4"/>
      <c r="AP123" s="4"/>
      <c r="AQ123" s="4"/>
      <c r="AR123" s="4"/>
      <c r="AS123" s="4"/>
      <c r="AT123" s="290"/>
      <c r="AU123" s="290"/>
      <c r="AV123" s="290"/>
      <c r="AW123" s="290"/>
      <c r="AX123" s="290"/>
      <c r="AZ123" s="2"/>
    </row>
    <row r="124" spans="1:52" x14ac:dyDescent="0.2">
      <c r="A124" s="4"/>
      <c r="B124" s="29"/>
      <c r="C124" s="4"/>
      <c r="D124" s="365"/>
      <c r="E124" s="365"/>
      <c r="F124" s="365"/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365"/>
      <c r="Z124" s="688"/>
      <c r="AA124" s="688"/>
      <c r="AB124" s="365"/>
      <c r="AC124" s="365"/>
      <c r="AD124" s="365"/>
      <c r="AE124" s="365"/>
      <c r="AF124" s="428"/>
      <c r="AG124" s="428"/>
      <c r="AH124" s="428"/>
      <c r="AI124" s="428"/>
      <c r="AJ124" s="428"/>
      <c r="AK124" s="428"/>
      <c r="AL124" s="365"/>
      <c r="AM124" s="365"/>
      <c r="AN124" s="29"/>
      <c r="AO124" s="4"/>
      <c r="AP124" s="4"/>
      <c r="AQ124" s="4"/>
      <c r="AR124" s="4"/>
      <c r="AS124" s="4"/>
      <c r="AT124" s="290"/>
      <c r="AU124" s="290"/>
      <c r="AV124" s="290"/>
      <c r="AW124" s="290"/>
      <c r="AX124" s="290"/>
      <c r="AZ124" s="2"/>
    </row>
    <row r="125" spans="1:52" x14ac:dyDescent="0.2">
      <c r="A125" s="4"/>
      <c r="B125" s="29"/>
      <c r="C125" s="4"/>
      <c r="D125" s="365"/>
      <c r="E125" s="365"/>
      <c r="F125" s="365"/>
      <c r="G125" s="365"/>
      <c r="H125" s="365"/>
      <c r="I125" s="365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  <c r="T125" s="365"/>
      <c r="U125" s="365"/>
      <c r="V125" s="365"/>
      <c r="W125" s="365"/>
      <c r="X125" s="365"/>
      <c r="Y125" s="365"/>
      <c r="Z125" s="688"/>
      <c r="AA125" s="688"/>
      <c r="AB125" s="365"/>
      <c r="AC125" s="365"/>
      <c r="AD125" s="365"/>
      <c r="AE125" s="365"/>
      <c r="AF125" s="428"/>
      <c r="AG125" s="428"/>
      <c r="AH125" s="428"/>
      <c r="AI125" s="428"/>
      <c r="AJ125" s="428"/>
      <c r="AK125" s="428"/>
      <c r="AL125" s="365"/>
      <c r="AM125" s="365"/>
      <c r="AN125" s="29"/>
      <c r="AO125" s="4"/>
      <c r="AP125" s="4"/>
      <c r="AQ125" s="4"/>
      <c r="AR125" s="4"/>
      <c r="AS125" s="4"/>
      <c r="AT125" s="290"/>
      <c r="AU125" s="290"/>
      <c r="AV125" s="290"/>
      <c r="AW125" s="290"/>
      <c r="AX125" s="290"/>
      <c r="AZ125" s="2"/>
    </row>
    <row r="126" spans="1:52" x14ac:dyDescent="0.2">
      <c r="A126" s="4"/>
      <c r="B126" s="29"/>
      <c r="C126" s="4"/>
      <c r="D126" s="365"/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5"/>
      <c r="W126" s="365"/>
      <c r="X126" s="365"/>
      <c r="Y126" s="365"/>
      <c r="Z126" s="688"/>
      <c r="AA126" s="688"/>
      <c r="AB126" s="365"/>
      <c r="AC126" s="365"/>
      <c r="AD126" s="365"/>
      <c r="AE126" s="365"/>
      <c r="AF126" s="428"/>
      <c r="AG126" s="428"/>
      <c r="AH126" s="428"/>
      <c r="AI126" s="428"/>
      <c r="AJ126" s="428"/>
      <c r="AK126" s="428"/>
      <c r="AL126" s="365"/>
      <c r="AM126" s="365"/>
      <c r="AN126" s="29"/>
      <c r="AO126" s="4"/>
      <c r="AP126" s="4"/>
      <c r="AQ126" s="4"/>
      <c r="AR126" s="4"/>
      <c r="AS126" s="4"/>
      <c r="AT126" s="290"/>
      <c r="AU126" s="290"/>
      <c r="AV126" s="290"/>
      <c r="AW126" s="290"/>
      <c r="AX126" s="290"/>
      <c r="AZ126" s="2"/>
    </row>
    <row r="127" spans="1:52" x14ac:dyDescent="0.2">
      <c r="A127" s="4"/>
      <c r="B127" s="29"/>
      <c r="C127" s="4"/>
      <c r="D127" s="365"/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  <c r="U127" s="365"/>
      <c r="V127" s="365"/>
      <c r="W127" s="365"/>
      <c r="X127" s="365"/>
      <c r="Y127" s="365"/>
      <c r="Z127" s="688"/>
      <c r="AA127" s="688"/>
      <c r="AB127" s="365"/>
      <c r="AC127" s="365"/>
      <c r="AD127" s="365"/>
      <c r="AE127" s="365"/>
      <c r="AF127" s="428"/>
      <c r="AG127" s="428"/>
      <c r="AH127" s="428"/>
      <c r="AI127" s="428"/>
      <c r="AJ127" s="428"/>
      <c r="AK127" s="428"/>
      <c r="AL127" s="365"/>
      <c r="AM127" s="365"/>
      <c r="AN127" s="29"/>
      <c r="AO127" s="4"/>
      <c r="AP127" s="4"/>
      <c r="AQ127" s="4"/>
      <c r="AR127" s="4"/>
      <c r="AS127" s="4"/>
      <c r="AT127" s="290"/>
      <c r="AU127" s="290"/>
      <c r="AV127" s="290"/>
      <c r="AW127" s="290"/>
      <c r="AX127" s="290"/>
      <c r="AZ127" s="2"/>
    </row>
    <row r="128" spans="1:52" x14ac:dyDescent="0.2">
      <c r="A128" s="4"/>
      <c r="B128" s="29"/>
      <c r="C128" s="4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688"/>
      <c r="AA128" s="688"/>
      <c r="AB128" s="365"/>
      <c r="AC128" s="365"/>
      <c r="AD128" s="365"/>
      <c r="AE128" s="365"/>
      <c r="AF128" s="428"/>
      <c r="AG128" s="428"/>
      <c r="AH128" s="428"/>
      <c r="AI128" s="428"/>
      <c r="AJ128" s="428"/>
      <c r="AK128" s="428"/>
      <c r="AL128" s="365"/>
      <c r="AM128" s="365"/>
      <c r="AN128" s="29"/>
      <c r="AO128" s="4"/>
      <c r="AP128" s="4"/>
      <c r="AQ128" s="4"/>
      <c r="AR128" s="4"/>
      <c r="AS128" s="4"/>
      <c r="AT128" s="290"/>
      <c r="AU128" s="290"/>
      <c r="AV128" s="290"/>
      <c r="AW128" s="290"/>
      <c r="AX128" s="290"/>
      <c r="AZ128" s="2"/>
    </row>
    <row r="129" spans="1:52" x14ac:dyDescent="0.2">
      <c r="A129" s="4"/>
      <c r="B129" s="29"/>
      <c r="C129" s="4"/>
      <c r="D129" s="365"/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5"/>
      <c r="P129" s="365"/>
      <c r="Q129" s="365"/>
      <c r="R129" s="365"/>
      <c r="S129" s="365"/>
      <c r="T129" s="365"/>
      <c r="U129" s="365"/>
      <c r="V129" s="365"/>
      <c r="W129" s="365"/>
      <c r="X129" s="365"/>
      <c r="Y129" s="365"/>
      <c r="Z129" s="688"/>
      <c r="AA129" s="688"/>
      <c r="AB129" s="365"/>
      <c r="AC129" s="365"/>
      <c r="AD129" s="365"/>
      <c r="AE129" s="365"/>
      <c r="AF129" s="428"/>
      <c r="AG129" s="428"/>
      <c r="AH129" s="428"/>
      <c r="AI129" s="428"/>
      <c r="AJ129" s="428"/>
      <c r="AK129" s="428"/>
      <c r="AL129" s="365"/>
      <c r="AM129" s="365"/>
      <c r="AN129" s="29"/>
      <c r="AO129" s="4"/>
      <c r="AP129" s="4"/>
      <c r="AQ129" s="4"/>
      <c r="AR129" s="4"/>
      <c r="AS129" s="4"/>
      <c r="AT129" s="290"/>
      <c r="AU129" s="290"/>
      <c r="AV129" s="290"/>
      <c r="AW129" s="290"/>
      <c r="AX129" s="290"/>
      <c r="AZ129" s="2"/>
    </row>
    <row r="130" spans="1:52" x14ac:dyDescent="0.2">
      <c r="A130" s="4"/>
      <c r="B130" s="29"/>
      <c r="C130" s="4"/>
      <c r="D130" s="365"/>
      <c r="E130" s="365"/>
      <c r="F130" s="365"/>
      <c r="G130" s="365"/>
      <c r="H130" s="365"/>
      <c r="I130" s="365"/>
      <c r="J130" s="365"/>
      <c r="K130" s="365"/>
      <c r="L130" s="365"/>
      <c r="M130" s="365"/>
      <c r="N130" s="365"/>
      <c r="O130" s="365"/>
      <c r="P130" s="365"/>
      <c r="Q130" s="365"/>
      <c r="R130" s="365"/>
      <c r="S130" s="365"/>
      <c r="T130" s="365"/>
      <c r="U130" s="365"/>
      <c r="V130" s="365"/>
      <c r="W130" s="365"/>
      <c r="X130" s="365"/>
      <c r="Y130" s="365"/>
      <c r="Z130" s="688"/>
      <c r="AA130" s="688"/>
      <c r="AB130" s="365"/>
      <c r="AC130" s="365"/>
      <c r="AD130" s="365"/>
      <c r="AE130" s="365"/>
      <c r="AF130" s="428"/>
      <c r="AG130" s="428"/>
      <c r="AH130" s="428"/>
      <c r="AI130" s="428"/>
      <c r="AJ130" s="428"/>
      <c r="AK130" s="428"/>
      <c r="AL130" s="365"/>
      <c r="AM130" s="365"/>
      <c r="AN130" s="29"/>
      <c r="AO130" s="4"/>
      <c r="AP130" s="4"/>
      <c r="AQ130" s="4"/>
      <c r="AR130" s="4"/>
      <c r="AS130" s="4"/>
      <c r="AT130" s="290"/>
      <c r="AU130" s="290"/>
      <c r="AV130" s="290"/>
      <c r="AW130" s="290"/>
      <c r="AX130" s="290"/>
      <c r="AZ130" s="2"/>
    </row>
    <row r="131" spans="1:52" x14ac:dyDescent="0.2">
      <c r="A131" s="4"/>
      <c r="B131" s="29"/>
      <c r="C131" s="4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688"/>
      <c r="AA131" s="688"/>
      <c r="AB131" s="365"/>
      <c r="AC131" s="365"/>
      <c r="AD131" s="365"/>
      <c r="AE131" s="365"/>
      <c r="AF131" s="428"/>
      <c r="AG131" s="428"/>
      <c r="AH131" s="428"/>
      <c r="AI131" s="428"/>
      <c r="AJ131" s="428"/>
      <c r="AK131" s="428"/>
      <c r="AL131" s="365"/>
      <c r="AM131" s="365"/>
      <c r="AN131" s="29"/>
      <c r="AO131" s="4"/>
      <c r="AP131" s="4"/>
      <c r="AQ131" s="4"/>
      <c r="AR131" s="4"/>
      <c r="AS131" s="4"/>
      <c r="AT131" s="290"/>
      <c r="AU131" s="290"/>
      <c r="AV131" s="290"/>
      <c r="AW131" s="290"/>
      <c r="AX131" s="290"/>
      <c r="AZ131" s="2"/>
    </row>
    <row r="132" spans="1:52" x14ac:dyDescent="0.2">
      <c r="A132" s="4"/>
      <c r="B132" s="29"/>
      <c r="C132" s="4"/>
      <c r="D132" s="365"/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365"/>
      <c r="P132" s="365"/>
      <c r="Q132" s="365"/>
      <c r="R132" s="365"/>
      <c r="S132" s="365"/>
      <c r="T132" s="365"/>
      <c r="U132" s="365"/>
      <c r="V132" s="365"/>
      <c r="W132" s="365"/>
      <c r="X132" s="365"/>
      <c r="Y132" s="365"/>
      <c r="Z132" s="688"/>
      <c r="AA132" s="688"/>
      <c r="AB132" s="365"/>
      <c r="AC132" s="365"/>
      <c r="AD132" s="365"/>
      <c r="AE132" s="365"/>
      <c r="AF132" s="428"/>
      <c r="AG132" s="428"/>
      <c r="AH132" s="428"/>
      <c r="AI132" s="428"/>
      <c r="AJ132" s="428"/>
      <c r="AK132" s="428"/>
      <c r="AL132" s="365"/>
      <c r="AM132" s="365"/>
      <c r="AN132" s="29"/>
      <c r="AO132" s="4"/>
      <c r="AP132" s="4"/>
      <c r="AQ132" s="4"/>
      <c r="AR132" s="4"/>
      <c r="AS132" s="4"/>
      <c r="AT132" s="290"/>
      <c r="AU132" s="290"/>
      <c r="AV132" s="290"/>
      <c r="AW132" s="290"/>
      <c r="AX132" s="290"/>
      <c r="AZ132" s="2"/>
    </row>
    <row r="133" spans="1:52" x14ac:dyDescent="0.2">
      <c r="A133" s="4"/>
      <c r="B133" s="29"/>
      <c r="C133" s="4"/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65"/>
      <c r="V133" s="365"/>
      <c r="W133" s="365"/>
      <c r="X133" s="365"/>
      <c r="Y133" s="365"/>
      <c r="Z133" s="688"/>
      <c r="AA133" s="688"/>
      <c r="AB133" s="365"/>
      <c r="AC133" s="365"/>
      <c r="AD133" s="365"/>
      <c r="AE133" s="365"/>
      <c r="AF133" s="428"/>
      <c r="AG133" s="428"/>
      <c r="AH133" s="428"/>
      <c r="AI133" s="428"/>
      <c r="AJ133" s="428"/>
      <c r="AK133" s="428"/>
      <c r="AL133" s="365"/>
      <c r="AM133" s="365"/>
      <c r="AN133" s="29"/>
      <c r="AO133" s="4"/>
      <c r="AP133" s="4"/>
      <c r="AQ133" s="4"/>
      <c r="AR133" s="4"/>
      <c r="AS133" s="4"/>
      <c r="AT133" s="290"/>
      <c r="AU133" s="290"/>
      <c r="AV133" s="290"/>
      <c r="AW133" s="290"/>
      <c r="AX133" s="290"/>
      <c r="AZ133" s="2"/>
    </row>
    <row r="134" spans="1:52" x14ac:dyDescent="0.2">
      <c r="A134" s="4"/>
      <c r="B134" s="29"/>
      <c r="C134" s="4"/>
      <c r="D134" s="365"/>
      <c r="E134" s="365"/>
      <c r="F134" s="365"/>
      <c r="G134" s="365"/>
      <c r="H134" s="365"/>
      <c r="I134" s="365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688"/>
      <c r="AA134" s="688"/>
      <c r="AB134" s="365"/>
      <c r="AC134" s="365"/>
      <c r="AD134" s="365"/>
      <c r="AE134" s="365"/>
      <c r="AF134" s="428"/>
      <c r="AG134" s="428"/>
      <c r="AH134" s="428"/>
      <c r="AI134" s="428"/>
      <c r="AJ134" s="428"/>
      <c r="AK134" s="428"/>
      <c r="AL134" s="365"/>
      <c r="AM134" s="365"/>
      <c r="AN134" s="29"/>
      <c r="AO134" s="4"/>
      <c r="AP134" s="4"/>
      <c r="AQ134" s="4"/>
      <c r="AR134" s="4"/>
      <c r="AS134" s="4"/>
      <c r="AT134" s="290"/>
      <c r="AU134" s="290"/>
      <c r="AV134" s="290"/>
      <c r="AW134" s="290"/>
      <c r="AX134" s="290"/>
      <c r="AZ134" s="2"/>
    </row>
    <row r="135" spans="1:52" x14ac:dyDescent="0.2">
      <c r="A135" s="4"/>
      <c r="B135" s="29"/>
      <c r="C135" s="4"/>
      <c r="D135" s="365"/>
      <c r="E135" s="365"/>
      <c r="F135" s="365"/>
      <c r="G135" s="365"/>
      <c r="H135" s="365"/>
      <c r="I135" s="365"/>
      <c r="J135" s="365"/>
      <c r="K135" s="365"/>
      <c r="L135" s="365"/>
      <c r="M135" s="365"/>
      <c r="N135" s="365"/>
      <c r="O135" s="365"/>
      <c r="P135" s="365"/>
      <c r="Q135" s="365"/>
      <c r="R135" s="365"/>
      <c r="S135" s="365"/>
      <c r="T135" s="365"/>
      <c r="U135" s="365"/>
      <c r="V135" s="365"/>
      <c r="W135" s="365"/>
      <c r="X135" s="365"/>
      <c r="Y135" s="365"/>
      <c r="Z135" s="688"/>
      <c r="AA135" s="688"/>
      <c r="AB135" s="365"/>
      <c r="AC135" s="365"/>
      <c r="AD135" s="365"/>
      <c r="AE135" s="365"/>
      <c r="AF135" s="428"/>
      <c r="AG135" s="428"/>
      <c r="AH135" s="428"/>
      <c r="AI135" s="428"/>
      <c r="AJ135" s="428"/>
      <c r="AK135" s="428"/>
      <c r="AL135" s="365"/>
      <c r="AM135" s="365"/>
      <c r="AN135" s="29"/>
      <c r="AO135" s="4"/>
      <c r="AP135" s="4"/>
      <c r="AQ135" s="4"/>
      <c r="AR135" s="4"/>
      <c r="AS135" s="4"/>
      <c r="AT135" s="290"/>
      <c r="AU135" s="290"/>
      <c r="AV135" s="290"/>
      <c r="AW135" s="290"/>
      <c r="AX135" s="290"/>
      <c r="AZ135" s="2"/>
    </row>
    <row r="136" spans="1:52" x14ac:dyDescent="0.2">
      <c r="A136" s="4"/>
      <c r="B136" s="29"/>
      <c r="C136" s="4"/>
      <c r="D136" s="365"/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5"/>
      <c r="W136" s="365"/>
      <c r="X136" s="365"/>
      <c r="Y136" s="365"/>
      <c r="Z136" s="688"/>
      <c r="AA136" s="688"/>
      <c r="AB136" s="365"/>
      <c r="AC136" s="365"/>
      <c r="AD136" s="365"/>
      <c r="AE136" s="365"/>
      <c r="AF136" s="428"/>
      <c r="AG136" s="428"/>
      <c r="AH136" s="428"/>
      <c r="AI136" s="428"/>
      <c r="AJ136" s="428"/>
      <c r="AK136" s="428"/>
      <c r="AL136" s="365"/>
      <c r="AM136" s="365"/>
      <c r="AN136" s="29"/>
      <c r="AO136" s="4"/>
      <c r="AP136" s="4"/>
      <c r="AQ136" s="4"/>
      <c r="AR136" s="4"/>
      <c r="AS136" s="4"/>
      <c r="AT136" s="290"/>
      <c r="AU136" s="290"/>
      <c r="AV136" s="290"/>
      <c r="AW136" s="290"/>
      <c r="AX136" s="290"/>
      <c r="AZ136" s="2"/>
    </row>
    <row r="137" spans="1:52" x14ac:dyDescent="0.2">
      <c r="A137" s="4"/>
      <c r="B137" s="29"/>
      <c r="C137" s="4"/>
      <c r="D137" s="365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688"/>
      <c r="AA137" s="688"/>
      <c r="AB137" s="365"/>
      <c r="AC137" s="365"/>
      <c r="AD137" s="365"/>
      <c r="AE137" s="365"/>
      <c r="AF137" s="428"/>
      <c r="AG137" s="428"/>
      <c r="AH137" s="428"/>
      <c r="AI137" s="428"/>
      <c r="AJ137" s="428"/>
      <c r="AK137" s="428"/>
      <c r="AL137" s="365"/>
      <c r="AM137" s="365"/>
      <c r="AN137" s="29"/>
      <c r="AO137" s="4"/>
      <c r="AP137" s="4"/>
      <c r="AQ137" s="4"/>
      <c r="AR137" s="4"/>
      <c r="AS137" s="4"/>
      <c r="AT137" s="290"/>
      <c r="AU137" s="290"/>
      <c r="AV137" s="290"/>
      <c r="AW137" s="290"/>
      <c r="AX137" s="290"/>
      <c r="AZ137" s="2"/>
    </row>
    <row r="138" spans="1:52" x14ac:dyDescent="0.2">
      <c r="A138" s="4"/>
      <c r="B138" s="29"/>
      <c r="C138" s="4"/>
      <c r="D138" s="365"/>
      <c r="E138" s="365"/>
      <c r="F138" s="365"/>
      <c r="G138" s="365"/>
      <c r="H138" s="365"/>
      <c r="I138" s="365"/>
      <c r="J138" s="365"/>
      <c r="K138" s="365"/>
      <c r="L138" s="365"/>
      <c r="M138" s="365"/>
      <c r="N138" s="365"/>
      <c r="O138" s="365"/>
      <c r="P138" s="365"/>
      <c r="Q138" s="365"/>
      <c r="R138" s="365"/>
      <c r="S138" s="365"/>
      <c r="T138" s="365"/>
      <c r="U138" s="365"/>
      <c r="V138" s="365"/>
      <c r="W138" s="365"/>
      <c r="X138" s="365"/>
      <c r="Y138" s="365"/>
      <c r="Z138" s="688"/>
      <c r="AA138" s="688"/>
      <c r="AB138" s="365"/>
      <c r="AC138" s="365"/>
      <c r="AD138" s="365"/>
      <c r="AE138" s="365"/>
      <c r="AF138" s="428"/>
      <c r="AG138" s="428"/>
      <c r="AH138" s="428"/>
      <c r="AI138" s="428"/>
      <c r="AJ138" s="428"/>
      <c r="AK138" s="428"/>
      <c r="AL138" s="365"/>
      <c r="AM138" s="365"/>
      <c r="AN138" s="29"/>
      <c r="AO138" s="4"/>
      <c r="AP138" s="4"/>
      <c r="AQ138" s="4"/>
      <c r="AR138" s="4"/>
      <c r="AS138" s="4"/>
      <c r="AT138" s="290"/>
      <c r="AU138" s="290"/>
      <c r="AV138" s="290"/>
      <c r="AW138" s="290"/>
      <c r="AX138" s="290"/>
      <c r="AZ138" s="2"/>
    </row>
    <row r="139" spans="1:52" x14ac:dyDescent="0.2">
      <c r="A139" s="4"/>
      <c r="B139" s="29"/>
      <c r="C139" s="4"/>
      <c r="D139" s="365"/>
      <c r="E139" s="365"/>
      <c r="F139" s="365"/>
      <c r="G139" s="365"/>
      <c r="H139" s="365"/>
      <c r="I139" s="365"/>
      <c r="J139" s="365"/>
      <c r="K139" s="365"/>
      <c r="L139" s="365"/>
      <c r="M139" s="365"/>
      <c r="N139" s="365"/>
      <c r="O139" s="365"/>
      <c r="P139" s="365"/>
      <c r="Q139" s="365"/>
      <c r="R139" s="365"/>
      <c r="S139" s="365"/>
      <c r="T139" s="365"/>
      <c r="U139" s="365"/>
      <c r="V139" s="365"/>
      <c r="W139" s="365"/>
      <c r="X139" s="365"/>
      <c r="Y139" s="365"/>
      <c r="Z139" s="688"/>
      <c r="AA139" s="688"/>
      <c r="AB139" s="365"/>
      <c r="AC139" s="365"/>
      <c r="AD139" s="365"/>
      <c r="AE139" s="365"/>
      <c r="AF139" s="428"/>
      <c r="AG139" s="428"/>
      <c r="AH139" s="428"/>
      <c r="AI139" s="428"/>
      <c r="AJ139" s="428"/>
      <c r="AK139" s="428"/>
      <c r="AL139" s="365"/>
      <c r="AM139" s="365"/>
      <c r="AN139" s="29"/>
      <c r="AO139" s="4"/>
      <c r="AP139" s="4"/>
      <c r="AQ139" s="4"/>
      <c r="AR139" s="4"/>
      <c r="AS139" s="4"/>
      <c r="AT139" s="290"/>
      <c r="AU139" s="290"/>
      <c r="AV139" s="290"/>
      <c r="AW139" s="290"/>
      <c r="AX139" s="290"/>
      <c r="AZ139" s="2"/>
    </row>
    <row r="140" spans="1:52" x14ac:dyDescent="0.2">
      <c r="A140" s="4"/>
      <c r="B140" s="29"/>
      <c r="C140" s="4"/>
      <c r="D140" s="365"/>
      <c r="E140" s="365"/>
      <c r="F140" s="365"/>
      <c r="G140" s="365"/>
      <c r="H140" s="365"/>
      <c r="I140" s="365"/>
      <c r="J140" s="365"/>
      <c r="K140" s="365"/>
      <c r="L140" s="365"/>
      <c r="M140" s="365"/>
      <c r="N140" s="365"/>
      <c r="O140" s="365"/>
      <c r="P140" s="365"/>
      <c r="Q140" s="365"/>
      <c r="R140" s="365"/>
      <c r="S140" s="365"/>
      <c r="T140" s="365"/>
      <c r="U140" s="365"/>
      <c r="V140" s="365"/>
      <c r="W140" s="365"/>
      <c r="X140" s="365"/>
      <c r="Y140" s="365"/>
      <c r="Z140" s="688"/>
      <c r="AA140" s="688"/>
      <c r="AB140" s="365"/>
      <c r="AC140" s="365"/>
      <c r="AD140" s="365"/>
      <c r="AE140" s="365"/>
      <c r="AF140" s="428"/>
      <c r="AG140" s="428"/>
      <c r="AH140" s="428"/>
      <c r="AI140" s="428"/>
      <c r="AJ140" s="428"/>
      <c r="AK140" s="428"/>
      <c r="AL140" s="365"/>
      <c r="AM140" s="365"/>
      <c r="AN140" s="29"/>
      <c r="AO140" s="4"/>
      <c r="AP140" s="4"/>
      <c r="AQ140" s="4"/>
      <c r="AR140" s="4"/>
      <c r="AS140" s="4"/>
      <c r="AT140" s="290"/>
      <c r="AU140" s="290"/>
      <c r="AV140" s="290"/>
      <c r="AW140" s="290"/>
      <c r="AX140" s="290"/>
      <c r="AZ140" s="2"/>
    </row>
    <row r="141" spans="1:52" x14ac:dyDescent="0.2">
      <c r="A141" s="4"/>
      <c r="B141" s="29"/>
      <c r="C141" s="4"/>
      <c r="D141" s="365"/>
      <c r="E141" s="365"/>
      <c r="F141" s="365"/>
      <c r="G141" s="365"/>
      <c r="H141" s="365"/>
      <c r="I141" s="365"/>
      <c r="J141" s="365"/>
      <c r="K141" s="365"/>
      <c r="L141" s="365"/>
      <c r="M141" s="365"/>
      <c r="N141" s="365"/>
      <c r="O141" s="365"/>
      <c r="P141" s="365"/>
      <c r="Q141" s="365"/>
      <c r="R141" s="365"/>
      <c r="S141" s="365"/>
      <c r="T141" s="365"/>
      <c r="U141" s="365"/>
      <c r="V141" s="365"/>
      <c r="W141" s="365"/>
      <c r="X141" s="365"/>
      <c r="Y141" s="365"/>
      <c r="Z141" s="688"/>
      <c r="AA141" s="688"/>
      <c r="AB141" s="365"/>
      <c r="AC141" s="365"/>
      <c r="AD141" s="365"/>
      <c r="AE141" s="365"/>
      <c r="AF141" s="428"/>
      <c r="AG141" s="428"/>
      <c r="AH141" s="428"/>
      <c r="AI141" s="428"/>
      <c r="AJ141" s="428"/>
      <c r="AK141" s="428"/>
      <c r="AL141" s="365"/>
      <c r="AM141" s="365"/>
      <c r="AN141" s="29"/>
      <c r="AO141" s="4"/>
      <c r="AP141" s="4"/>
      <c r="AQ141" s="4"/>
      <c r="AR141" s="4"/>
      <c r="AS141" s="4"/>
      <c r="AT141" s="290"/>
      <c r="AU141" s="290"/>
      <c r="AV141" s="290"/>
      <c r="AW141" s="290"/>
      <c r="AX141" s="290"/>
      <c r="AZ141" s="2"/>
    </row>
    <row r="142" spans="1:52" x14ac:dyDescent="0.2">
      <c r="A142" s="4"/>
      <c r="B142" s="29"/>
      <c r="C142" s="4"/>
      <c r="D142" s="365"/>
      <c r="E142" s="365"/>
      <c r="F142" s="365"/>
      <c r="G142" s="365"/>
      <c r="H142" s="365"/>
      <c r="I142" s="365"/>
      <c r="J142" s="365"/>
      <c r="K142" s="365"/>
      <c r="L142" s="365"/>
      <c r="M142" s="365"/>
      <c r="N142" s="365"/>
      <c r="O142" s="365"/>
      <c r="P142" s="365"/>
      <c r="Q142" s="365"/>
      <c r="R142" s="365"/>
      <c r="S142" s="365"/>
      <c r="T142" s="365"/>
      <c r="U142" s="365"/>
      <c r="V142" s="365"/>
      <c r="W142" s="365"/>
      <c r="X142" s="365"/>
      <c r="Y142" s="365"/>
      <c r="Z142" s="688"/>
      <c r="AA142" s="688"/>
      <c r="AB142" s="365"/>
      <c r="AC142" s="365"/>
      <c r="AD142" s="365"/>
      <c r="AE142" s="365"/>
      <c r="AF142" s="428"/>
      <c r="AG142" s="428"/>
      <c r="AH142" s="428"/>
      <c r="AI142" s="428"/>
      <c r="AJ142" s="428"/>
      <c r="AK142" s="428"/>
      <c r="AL142" s="365"/>
      <c r="AM142" s="365"/>
      <c r="AN142" s="29"/>
      <c r="AO142" s="4"/>
      <c r="AP142" s="4"/>
      <c r="AQ142" s="4"/>
      <c r="AR142" s="4"/>
      <c r="AS142" s="4"/>
      <c r="AT142" s="290"/>
      <c r="AU142" s="290"/>
      <c r="AV142" s="290"/>
      <c r="AW142" s="290"/>
      <c r="AX142" s="290"/>
      <c r="AZ142" s="2"/>
    </row>
    <row r="143" spans="1:52" x14ac:dyDescent="0.2">
      <c r="A143" s="4"/>
      <c r="B143" s="29"/>
      <c r="C143" s="4"/>
      <c r="D143" s="365"/>
      <c r="E143" s="365"/>
      <c r="F143" s="365"/>
      <c r="G143" s="365"/>
      <c r="H143" s="365"/>
      <c r="I143" s="365"/>
      <c r="J143" s="365"/>
      <c r="K143" s="365"/>
      <c r="L143" s="365"/>
      <c r="M143" s="365"/>
      <c r="N143" s="365"/>
      <c r="O143" s="365"/>
      <c r="P143" s="365"/>
      <c r="Q143" s="365"/>
      <c r="R143" s="365"/>
      <c r="S143" s="365"/>
      <c r="T143" s="365"/>
      <c r="U143" s="365"/>
      <c r="V143" s="365"/>
      <c r="W143" s="365"/>
      <c r="X143" s="365"/>
      <c r="Y143" s="365"/>
      <c r="Z143" s="688"/>
      <c r="AA143" s="688"/>
      <c r="AB143" s="365"/>
      <c r="AC143" s="365"/>
      <c r="AD143" s="365"/>
      <c r="AE143" s="365"/>
      <c r="AF143" s="428"/>
      <c r="AG143" s="428"/>
      <c r="AH143" s="428"/>
      <c r="AI143" s="428"/>
      <c r="AJ143" s="428"/>
      <c r="AK143" s="428"/>
      <c r="AL143" s="365"/>
      <c r="AM143" s="365"/>
      <c r="AN143" s="29"/>
      <c r="AO143" s="4"/>
      <c r="AP143" s="4"/>
      <c r="AQ143" s="4"/>
      <c r="AR143" s="4"/>
      <c r="AS143" s="4"/>
      <c r="AT143" s="290"/>
      <c r="AU143" s="290"/>
      <c r="AV143" s="290"/>
      <c r="AW143" s="290"/>
      <c r="AX143" s="290"/>
      <c r="AZ143" s="2"/>
    </row>
    <row r="144" spans="1:52" x14ac:dyDescent="0.2">
      <c r="A144" s="4"/>
      <c r="B144" s="29"/>
      <c r="C144" s="4"/>
      <c r="D144" s="365"/>
      <c r="E144" s="365"/>
      <c r="F144" s="365"/>
      <c r="G144" s="365"/>
      <c r="H144" s="365"/>
      <c r="I144" s="365"/>
      <c r="J144" s="365"/>
      <c r="K144" s="365"/>
      <c r="L144" s="365"/>
      <c r="M144" s="365"/>
      <c r="N144" s="365"/>
      <c r="O144" s="365"/>
      <c r="P144" s="365"/>
      <c r="Q144" s="365"/>
      <c r="R144" s="365"/>
      <c r="S144" s="365"/>
      <c r="T144" s="365"/>
      <c r="U144" s="365"/>
      <c r="V144" s="365"/>
      <c r="W144" s="365"/>
      <c r="X144" s="365"/>
      <c r="Y144" s="365"/>
      <c r="Z144" s="688"/>
      <c r="AA144" s="688"/>
      <c r="AB144" s="365"/>
      <c r="AC144" s="365"/>
      <c r="AD144" s="365"/>
      <c r="AE144" s="365"/>
      <c r="AF144" s="428"/>
      <c r="AG144" s="428"/>
      <c r="AH144" s="428"/>
      <c r="AI144" s="428"/>
      <c r="AJ144" s="428"/>
      <c r="AK144" s="428"/>
      <c r="AL144" s="365"/>
      <c r="AM144" s="365"/>
      <c r="AN144" s="29"/>
      <c r="AO144" s="4"/>
      <c r="AP144" s="4"/>
      <c r="AQ144" s="4"/>
      <c r="AR144" s="4"/>
      <c r="AS144" s="4"/>
      <c r="AT144" s="290"/>
      <c r="AU144" s="290"/>
      <c r="AV144" s="290"/>
      <c r="AW144" s="290"/>
      <c r="AX144" s="290"/>
      <c r="AZ144" s="2"/>
    </row>
    <row r="145" spans="1:52" x14ac:dyDescent="0.2">
      <c r="A145" s="4"/>
      <c r="B145" s="29"/>
      <c r="C145" s="4"/>
      <c r="D145" s="365"/>
      <c r="E145" s="365"/>
      <c r="F145" s="365"/>
      <c r="G145" s="365"/>
      <c r="H145" s="365"/>
      <c r="I145" s="365"/>
      <c r="J145" s="365"/>
      <c r="K145" s="365"/>
      <c r="L145" s="365"/>
      <c r="M145" s="365"/>
      <c r="N145" s="365"/>
      <c r="O145" s="365"/>
      <c r="P145" s="365"/>
      <c r="Q145" s="365"/>
      <c r="R145" s="365"/>
      <c r="S145" s="365"/>
      <c r="T145" s="365"/>
      <c r="U145" s="365"/>
      <c r="V145" s="365"/>
      <c r="W145" s="365"/>
      <c r="X145" s="365"/>
      <c r="Y145" s="365"/>
      <c r="Z145" s="688"/>
      <c r="AA145" s="688"/>
      <c r="AB145" s="365"/>
      <c r="AC145" s="365"/>
      <c r="AD145" s="365"/>
      <c r="AE145" s="365"/>
      <c r="AF145" s="428"/>
      <c r="AG145" s="428"/>
      <c r="AH145" s="428"/>
      <c r="AI145" s="428"/>
      <c r="AJ145" s="428"/>
      <c r="AK145" s="428"/>
      <c r="AL145" s="365"/>
      <c r="AM145" s="365"/>
      <c r="AN145" s="29"/>
      <c r="AO145" s="4"/>
      <c r="AP145" s="4"/>
      <c r="AQ145" s="4"/>
      <c r="AR145" s="4"/>
      <c r="AS145" s="4"/>
      <c r="AT145" s="290"/>
      <c r="AU145" s="290"/>
      <c r="AV145" s="290"/>
      <c r="AW145" s="290"/>
      <c r="AX145" s="290"/>
      <c r="AZ145" s="2"/>
    </row>
    <row r="146" spans="1:52" x14ac:dyDescent="0.2">
      <c r="A146" s="4"/>
      <c r="B146" s="29"/>
      <c r="C146" s="4"/>
      <c r="D146" s="365"/>
      <c r="E146" s="365"/>
      <c r="F146" s="365"/>
      <c r="G146" s="365"/>
      <c r="H146" s="365"/>
      <c r="I146" s="365"/>
      <c r="J146" s="365"/>
      <c r="K146" s="365"/>
      <c r="L146" s="365"/>
      <c r="M146" s="365"/>
      <c r="N146" s="365"/>
      <c r="O146" s="365"/>
      <c r="P146" s="365"/>
      <c r="Q146" s="365"/>
      <c r="R146" s="365"/>
      <c r="S146" s="365"/>
      <c r="T146" s="365"/>
      <c r="U146" s="365"/>
      <c r="V146" s="365"/>
      <c r="W146" s="365"/>
      <c r="X146" s="365"/>
      <c r="Y146" s="365"/>
      <c r="Z146" s="688"/>
      <c r="AA146" s="688"/>
      <c r="AB146" s="365"/>
      <c r="AC146" s="365"/>
      <c r="AD146" s="365"/>
      <c r="AE146" s="365"/>
      <c r="AF146" s="428"/>
      <c r="AG146" s="428"/>
      <c r="AH146" s="428"/>
      <c r="AI146" s="428"/>
      <c r="AJ146" s="428"/>
      <c r="AK146" s="428"/>
      <c r="AL146" s="365"/>
      <c r="AM146" s="365"/>
      <c r="AN146" s="29"/>
      <c r="AO146" s="4"/>
      <c r="AP146" s="4"/>
      <c r="AQ146" s="4"/>
      <c r="AR146" s="4"/>
      <c r="AS146" s="4"/>
      <c r="AT146" s="290"/>
      <c r="AU146" s="290"/>
      <c r="AV146" s="290"/>
      <c r="AW146" s="290"/>
      <c r="AX146" s="290"/>
      <c r="AZ146" s="2"/>
    </row>
    <row r="147" spans="1:52" x14ac:dyDescent="0.2">
      <c r="A147" s="4"/>
      <c r="B147" s="29"/>
      <c r="C147" s="4"/>
      <c r="D147" s="365"/>
      <c r="E147" s="365"/>
      <c r="F147" s="365"/>
      <c r="G147" s="365"/>
      <c r="H147" s="365"/>
      <c r="I147" s="365"/>
      <c r="J147" s="365"/>
      <c r="K147" s="365"/>
      <c r="L147" s="365"/>
      <c r="M147" s="365"/>
      <c r="N147" s="365"/>
      <c r="O147" s="365"/>
      <c r="P147" s="365"/>
      <c r="Q147" s="365"/>
      <c r="R147" s="365"/>
      <c r="S147" s="365"/>
      <c r="T147" s="365"/>
      <c r="U147" s="365"/>
      <c r="V147" s="365"/>
      <c r="W147" s="365"/>
      <c r="X147" s="365"/>
      <c r="Y147" s="365"/>
      <c r="Z147" s="688"/>
      <c r="AA147" s="688"/>
      <c r="AB147" s="365"/>
      <c r="AC147" s="365"/>
      <c r="AD147" s="365"/>
      <c r="AE147" s="365"/>
      <c r="AF147" s="428"/>
      <c r="AG147" s="428"/>
      <c r="AH147" s="428"/>
      <c r="AI147" s="428"/>
      <c r="AJ147" s="428"/>
      <c r="AK147" s="428"/>
      <c r="AL147" s="365"/>
      <c r="AM147" s="365"/>
      <c r="AN147" s="29"/>
      <c r="AO147" s="4"/>
      <c r="AP147" s="4"/>
      <c r="AQ147" s="4"/>
      <c r="AR147" s="4"/>
      <c r="AS147" s="4"/>
      <c r="AT147" s="290"/>
      <c r="AU147" s="290"/>
      <c r="AV147" s="290"/>
      <c r="AW147" s="290"/>
      <c r="AX147" s="290"/>
      <c r="AZ147" s="2"/>
    </row>
    <row r="148" spans="1:52" x14ac:dyDescent="0.2">
      <c r="A148" s="4"/>
      <c r="B148" s="29"/>
      <c r="C148" s="4"/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5"/>
      <c r="P148" s="365"/>
      <c r="Q148" s="365"/>
      <c r="R148" s="365"/>
      <c r="S148" s="365"/>
      <c r="T148" s="365"/>
      <c r="U148" s="365"/>
      <c r="V148" s="365"/>
      <c r="W148" s="365"/>
      <c r="X148" s="365"/>
      <c r="Y148" s="365"/>
      <c r="Z148" s="688"/>
      <c r="AA148" s="688"/>
      <c r="AB148" s="365"/>
      <c r="AC148" s="365"/>
      <c r="AD148" s="365"/>
      <c r="AE148" s="365"/>
      <c r="AF148" s="428"/>
      <c r="AG148" s="428"/>
      <c r="AH148" s="428"/>
      <c r="AI148" s="428"/>
      <c r="AJ148" s="428"/>
      <c r="AK148" s="428"/>
      <c r="AL148" s="365"/>
      <c r="AM148" s="365"/>
      <c r="AN148" s="29"/>
      <c r="AO148" s="4"/>
      <c r="AP148" s="4"/>
      <c r="AQ148" s="4"/>
      <c r="AR148" s="4"/>
      <c r="AS148" s="4"/>
      <c r="AT148" s="290"/>
      <c r="AU148" s="290"/>
      <c r="AV148" s="290"/>
      <c r="AW148" s="290"/>
      <c r="AX148" s="290"/>
      <c r="AZ148" s="2"/>
    </row>
    <row r="149" spans="1:52" x14ac:dyDescent="0.2">
      <c r="A149" s="4"/>
      <c r="B149" s="29"/>
      <c r="C149" s="4"/>
      <c r="D149" s="365"/>
      <c r="E149" s="365"/>
      <c r="F149" s="365"/>
      <c r="G149" s="365"/>
      <c r="H149" s="365"/>
      <c r="I149" s="365"/>
      <c r="J149" s="365"/>
      <c r="K149" s="365"/>
      <c r="L149" s="365"/>
      <c r="M149" s="365"/>
      <c r="N149" s="365"/>
      <c r="O149" s="365"/>
      <c r="P149" s="365"/>
      <c r="Q149" s="365"/>
      <c r="R149" s="365"/>
      <c r="S149" s="365"/>
      <c r="T149" s="365"/>
      <c r="U149" s="365"/>
      <c r="V149" s="365"/>
      <c r="W149" s="365"/>
      <c r="X149" s="365"/>
      <c r="Y149" s="365"/>
      <c r="Z149" s="688"/>
      <c r="AA149" s="688"/>
      <c r="AB149" s="365"/>
      <c r="AC149" s="365"/>
      <c r="AD149" s="365"/>
      <c r="AE149" s="365"/>
      <c r="AF149" s="428"/>
      <c r="AG149" s="428"/>
      <c r="AH149" s="428"/>
      <c r="AI149" s="428"/>
      <c r="AJ149" s="428"/>
      <c r="AK149" s="428"/>
      <c r="AL149" s="365"/>
      <c r="AM149" s="365"/>
      <c r="AN149" s="29"/>
      <c r="AO149" s="4"/>
      <c r="AP149" s="4"/>
      <c r="AQ149" s="4"/>
      <c r="AR149" s="4"/>
      <c r="AS149" s="4"/>
      <c r="AT149" s="290"/>
      <c r="AU149" s="290"/>
      <c r="AV149" s="290"/>
      <c r="AW149" s="290"/>
      <c r="AX149" s="290"/>
      <c r="AZ149" s="2"/>
    </row>
    <row r="150" spans="1:52" x14ac:dyDescent="0.2">
      <c r="A150" s="4"/>
      <c r="B150" s="29"/>
      <c r="C150" s="4"/>
      <c r="D150" s="365"/>
      <c r="E150" s="365"/>
      <c r="F150" s="365"/>
      <c r="G150" s="365"/>
      <c r="H150" s="365"/>
      <c r="I150" s="365"/>
      <c r="J150" s="365"/>
      <c r="K150" s="365"/>
      <c r="L150" s="365"/>
      <c r="M150" s="365"/>
      <c r="N150" s="365"/>
      <c r="O150" s="365"/>
      <c r="P150" s="365"/>
      <c r="Q150" s="365"/>
      <c r="R150" s="365"/>
      <c r="S150" s="365"/>
      <c r="T150" s="365"/>
      <c r="U150" s="365"/>
      <c r="V150" s="365"/>
      <c r="W150" s="365"/>
      <c r="X150" s="365"/>
      <c r="Y150" s="365"/>
      <c r="Z150" s="688"/>
      <c r="AA150" s="688"/>
      <c r="AB150" s="365"/>
      <c r="AC150" s="365"/>
      <c r="AD150" s="365"/>
      <c r="AE150" s="365"/>
      <c r="AF150" s="428"/>
      <c r="AG150" s="428"/>
      <c r="AH150" s="428"/>
      <c r="AI150" s="428"/>
      <c r="AJ150" s="428"/>
      <c r="AK150" s="428"/>
      <c r="AL150" s="365"/>
      <c r="AM150" s="365"/>
      <c r="AN150" s="29"/>
      <c r="AO150" s="4"/>
      <c r="AP150" s="4"/>
      <c r="AQ150" s="4"/>
      <c r="AR150" s="4"/>
      <c r="AS150" s="4"/>
      <c r="AT150" s="290"/>
      <c r="AU150" s="290"/>
      <c r="AV150" s="290"/>
      <c r="AW150" s="290"/>
      <c r="AX150" s="290"/>
      <c r="AZ150" s="2"/>
    </row>
    <row r="151" spans="1:52" x14ac:dyDescent="0.2">
      <c r="A151" s="4"/>
      <c r="B151" s="29"/>
      <c r="C151" s="4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365"/>
      <c r="T151" s="365"/>
      <c r="U151" s="365"/>
      <c r="V151" s="365"/>
      <c r="W151" s="365"/>
      <c r="X151" s="365"/>
      <c r="Y151" s="365"/>
      <c r="Z151" s="688"/>
      <c r="AA151" s="688"/>
      <c r="AB151" s="365"/>
      <c r="AC151" s="365"/>
      <c r="AD151" s="365"/>
      <c r="AE151" s="365"/>
      <c r="AF151" s="428"/>
      <c r="AG151" s="428"/>
      <c r="AH151" s="428"/>
      <c r="AI151" s="428"/>
      <c r="AJ151" s="428"/>
      <c r="AK151" s="428"/>
      <c r="AL151" s="365"/>
      <c r="AM151" s="365"/>
      <c r="AN151" s="29"/>
      <c r="AO151" s="4"/>
      <c r="AP151" s="4"/>
      <c r="AQ151" s="4"/>
      <c r="AR151" s="4"/>
      <c r="AS151" s="4"/>
      <c r="AT151" s="290"/>
      <c r="AU151" s="290"/>
      <c r="AV151" s="290"/>
      <c r="AW151" s="290"/>
      <c r="AX151" s="290"/>
      <c r="AZ151" s="2"/>
    </row>
    <row r="152" spans="1:52" x14ac:dyDescent="0.2">
      <c r="A152" s="4"/>
      <c r="B152" s="29"/>
      <c r="C152" s="4"/>
      <c r="D152" s="365"/>
      <c r="E152" s="365"/>
      <c r="F152" s="365"/>
      <c r="G152" s="365"/>
      <c r="H152" s="365"/>
      <c r="I152" s="365"/>
      <c r="J152" s="365"/>
      <c r="K152" s="365"/>
      <c r="L152" s="365"/>
      <c r="M152" s="365"/>
      <c r="N152" s="365"/>
      <c r="O152" s="365"/>
      <c r="P152" s="365"/>
      <c r="Q152" s="365"/>
      <c r="R152" s="365"/>
      <c r="S152" s="365"/>
      <c r="T152" s="365"/>
      <c r="U152" s="365"/>
      <c r="V152" s="365"/>
      <c r="W152" s="365"/>
      <c r="X152" s="365"/>
      <c r="Y152" s="365"/>
      <c r="Z152" s="688"/>
      <c r="AA152" s="688"/>
      <c r="AB152" s="365"/>
      <c r="AC152" s="365"/>
      <c r="AD152" s="365"/>
      <c r="AE152" s="365"/>
      <c r="AF152" s="428"/>
      <c r="AG152" s="428"/>
      <c r="AH152" s="428"/>
      <c r="AI152" s="428"/>
      <c r="AJ152" s="428"/>
      <c r="AK152" s="428"/>
      <c r="AL152" s="365"/>
      <c r="AM152" s="365"/>
      <c r="AN152" s="29"/>
      <c r="AO152" s="4"/>
      <c r="AP152" s="4"/>
      <c r="AQ152" s="4"/>
      <c r="AR152" s="4"/>
      <c r="AS152" s="4"/>
      <c r="AT152" s="290"/>
      <c r="AU152" s="290"/>
      <c r="AV152" s="290"/>
      <c r="AW152" s="290"/>
      <c r="AX152" s="290"/>
      <c r="AZ152" s="2"/>
    </row>
    <row r="153" spans="1:52" x14ac:dyDescent="0.2">
      <c r="A153" s="4"/>
      <c r="B153" s="29"/>
      <c r="C153" s="4"/>
      <c r="D153" s="365"/>
      <c r="E153" s="365"/>
      <c r="F153" s="365"/>
      <c r="G153" s="365"/>
      <c r="H153" s="365"/>
      <c r="I153" s="365"/>
      <c r="J153" s="365"/>
      <c r="K153" s="365"/>
      <c r="L153" s="365"/>
      <c r="M153" s="365"/>
      <c r="N153" s="365"/>
      <c r="O153" s="365"/>
      <c r="P153" s="365"/>
      <c r="Q153" s="365"/>
      <c r="R153" s="365"/>
      <c r="S153" s="365"/>
      <c r="T153" s="365"/>
      <c r="U153" s="365"/>
      <c r="V153" s="365"/>
      <c r="W153" s="365"/>
      <c r="X153" s="365"/>
      <c r="Y153" s="365"/>
      <c r="Z153" s="688"/>
      <c r="AA153" s="688"/>
      <c r="AB153" s="365"/>
      <c r="AC153" s="365"/>
      <c r="AD153" s="365"/>
      <c r="AE153" s="365"/>
      <c r="AF153" s="428"/>
      <c r="AG153" s="428"/>
      <c r="AH153" s="428"/>
      <c r="AI153" s="428"/>
      <c r="AJ153" s="428"/>
      <c r="AK153" s="428"/>
      <c r="AL153" s="365"/>
      <c r="AM153" s="365"/>
      <c r="AN153" s="29"/>
      <c r="AO153" s="4"/>
      <c r="AP153" s="4"/>
      <c r="AQ153" s="4"/>
      <c r="AR153" s="4"/>
      <c r="AS153" s="4"/>
      <c r="AT153" s="290"/>
      <c r="AU153" s="290"/>
      <c r="AV153" s="290"/>
      <c r="AW153" s="290"/>
      <c r="AX153" s="290"/>
      <c r="AZ153" s="2"/>
    </row>
    <row r="154" spans="1:52" x14ac:dyDescent="0.2">
      <c r="A154" s="4"/>
      <c r="B154" s="29"/>
      <c r="C154" s="4"/>
      <c r="D154" s="365"/>
      <c r="E154" s="365"/>
      <c r="F154" s="365"/>
      <c r="G154" s="365"/>
      <c r="H154" s="365"/>
      <c r="I154" s="365"/>
      <c r="J154" s="365"/>
      <c r="K154" s="365"/>
      <c r="L154" s="365"/>
      <c r="M154" s="365"/>
      <c r="N154" s="365"/>
      <c r="O154" s="365"/>
      <c r="P154" s="365"/>
      <c r="Q154" s="365"/>
      <c r="R154" s="365"/>
      <c r="S154" s="365"/>
      <c r="T154" s="365"/>
      <c r="U154" s="365"/>
      <c r="V154" s="365"/>
      <c r="W154" s="365"/>
      <c r="X154" s="365"/>
      <c r="Y154" s="365"/>
      <c r="Z154" s="688"/>
      <c r="AA154" s="688"/>
      <c r="AB154" s="365"/>
      <c r="AC154" s="365"/>
      <c r="AD154" s="365"/>
      <c r="AE154" s="365"/>
      <c r="AF154" s="428"/>
      <c r="AG154" s="428"/>
      <c r="AH154" s="428"/>
      <c r="AI154" s="428"/>
      <c r="AJ154" s="428"/>
      <c r="AK154" s="428"/>
      <c r="AL154" s="365"/>
      <c r="AM154" s="365"/>
      <c r="AN154" s="29"/>
      <c r="AO154" s="4"/>
      <c r="AP154" s="4"/>
      <c r="AQ154" s="4"/>
      <c r="AR154" s="4"/>
      <c r="AS154" s="4"/>
      <c r="AT154" s="290"/>
      <c r="AU154" s="290"/>
      <c r="AV154" s="290"/>
      <c r="AW154" s="290"/>
      <c r="AX154" s="290"/>
      <c r="AZ154" s="2"/>
    </row>
    <row r="155" spans="1:52" x14ac:dyDescent="0.2">
      <c r="A155" s="4"/>
      <c r="B155" s="29"/>
      <c r="C155" s="4"/>
      <c r="D155" s="365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  <c r="S155" s="365"/>
      <c r="T155" s="365"/>
      <c r="U155" s="365"/>
      <c r="V155" s="365"/>
      <c r="W155" s="365"/>
      <c r="X155" s="365"/>
      <c r="Y155" s="365"/>
      <c r="Z155" s="688"/>
      <c r="AA155" s="688"/>
      <c r="AB155" s="365"/>
      <c r="AC155" s="365"/>
      <c r="AD155" s="365"/>
      <c r="AE155" s="365"/>
      <c r="AF155" s="428"/>
      <c r="AG155" s="428"/>
      <c r="AH155" s="428"/>
      <c r="AI155" s="428"/>
      <c r="AJ155" s="428"/>
      <c r="AK155" s="428"/>
      <c r="AL155" s="365"/>
      <c r="AM155" s="365"/>
      <c r="AN155" s="29"/>
      <c r="AO155" s="4"/>
      <c r="AP155" s="4"/>
      <c r="AQ155" s="4"/>
      <c r="AR155" s="4"/>
      <c r="AS155" s="4"/>
      <c r="AT155" s="290"/>
      <c r="AU155" s="290"/>
      <c r="AV155" s="290"/>
      <c r="AW155" s="290"/>
      <c r="AX155" s="290"/>
      <c r="AZ155" s="2"/>
    </row>
    <row r="156" spans="1:52" ht="12.75" customHeight="1" x14ac:dyDescent="0.2">
      <c r="A156" s="4"/>
      <c r="B156" s="29"/>
      <c r="C156" s="4"/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5"/>
      <c r="R156" s="365"/>
      <c r="S156" s="365"/>
      <c r="T156" s="365"/>
      <c r="U156" s="365"/>
      <c r="V156" s="365"/>
      <c r="W156" s="365"/>
      <c r="X156" s="365"/>
      <c r="Y156" s="365"/>
      <c r="Z156" s="688"/>
      <c r="AA156" s="688"/>
      <c r="AB156" s="365"/>
      <c r="AC156" s="365"/>
      <c r="AD156" s="365"/>
      <c r="AE156" s="365"/>
      <c r="AF156" s="428"/>
      <c r="AG156" s="428"/>
      <c r="AH156" s="428"/>
      <c r="AI156" s="428"/>
      <c r="AJ156" s="428"/>
      <c r="AK156" s="428"/>
      <c r="AL156" s="365"/>
      <c r="AM156" s="365"/>
      <c r="AN156" s="29"/>
      <c r="AO156" s="4"/>
      <c r="AP156" s="4"/>
      <c r="AQ156" s="4"/>
      <c r="AR156" s="4"/>
      <c r="AS156" s="4"/>
      <c r="AT156" s="290"/>
      <c r="AU156" s="290"/>
      <c r="AV156" s="290"/>
      <c r="AW156" s="290"/>
      <c r="AX156" s="290"/>
      <c r="AZ156" s="2"/>
    </row>
    <row r="157" spans="1:52" x14ac:dyDescent="0.2">
      <c r="A157" s="4"/>
      <c r="B157" s="29"/>
      <c r="C157" s="4"/>
      <c r="D157" s="365"/>
      <c r="E157" s="365"/>
      <c r="F157" s="365"/>
      <c r="G157" s="365"/>
      <c r="H157" s="365"/>
      <c r="I157" s="365"/>
      <c r="J157" s="365"/>
      <c r="K157" s="365"/>
      <c r="L157" s="365"/>
      <c r="M157" s="365"/>
      <c r="N157" s="365"/>
      <c r="O157" s="365"/>
      <c r="P157" s="365"/>
      <c r="Q157" s="365"/>
      <c r="R157" s="365"/>
      <c r="S157" s="365"/>
      <c r="T157" s="365"/>
      <c r="U157" s="365"/>
      <c r="V157" s="365"/>
      <c r="W157" s="365"/>
      <c r="X157" s="365"/>
      <c r="Y157" s="365"/>
      <c r="Z157" s="688"/>
      <c r="AA157" s="688"/>
      <c r="AB157" s="365"/>
      <c r="AC157" s="365"/>
      <c r="AD157" s="365"/>
      <c r="AE157" s="365"/>
      <c r="AF157" s="428"/>
      <c r="AG157" s="428"/>
      <c r="AH157" s="428"/>
      <c r="AI157" s="428"/>
      <c r="AJ157" s="428"/>
      <c r="AK157" s="428"/>
      <c r="AL157" s="365"/>
      <c r="AM157" s="365"/>
      <c r="AN157" s="29"/>
      <c r="AO157" s="4"/>
      <c r="AP157" s="4"/>
      <c r="AQ157" s="4"/>
      <c r="AR157" s="4"/>
      <c r="AS157" s="4"/>
      <c r="AT157" s="290"/>
      <c r="AU157" s="290"/>
      <c r="AV157" s="290"/>
      <c r="AW157" s="290"/>
      <c r="AX157" s="290"/>
      <c r="AZ157" s="2"/>
    </row>
    <row r="158" spans="1:52" x14ac:dyDescent="0.2">
      <c r="A158" s="4"/>
      <c r="B158" s="29"/>
      <c r="C158" s="4"/>
      <c r="D158" s="365"/>
      <c r="E158" s="365"/>
      <c r="F158" s="365"/>
      <c r="G158" s="365"/>
      <c r="H158" s="365"/>
      <c r="I158" s="365"/>
      <c r="J158" s="365"/>
      <c r="K158" s="365"/>
      <c r="L158" s="365"/>
      <c r="M158" s="365"/>
      <c r="N158" s="365"/>
      <c r="O158" s="365"/>
      <c r="P158" s="365"/>
      <c r="Q158" s="365"/>
      <c r="R158" s="365"/>
      <c r="S158" s="365"/>
      <c r="T158" s="365"/>
      <c r="U158" s="365"/>
      <c r="V158" s="365"/>
      <c r="W158" s="365"/>
      <c r="X158" s="365"/>
      <c r="Y158" s="365"/>
      <c r="Z158" s="688"/>
      <c r="AA158" s="688"/>
      <c r="AB158" s="365"/>
      <c r="AC158" s="365"/>
      <c r="AD158" s="365"/>
      <c r="AE158" s="365"/>
      <c r="AF158" s="428"/>
      <c r="AG158" s="428"/>
      <c r="AH158" s="428"/>
      <c r="AI158" s="428"/>
      <c r="AJ158" s="428"/>
      <c r="AK158" s="428"/>
      <c r="AL158" s="365"/>
      <c r="AM158" s="365"/>
      <c r="AN158" s="29"/>
      <c r="AO158" s="4"/>
      <c r="AP158" s="4"/>
      <c r="AQ158" s="4"/>
      <c r="AR158" s="4"/>
      <c r="AS158" s="4"/>
      <c r="AT158" s="290"/>
      <c r="AU158" s="290"/>
      <c r="AV158" s="290"/>
      <c r="AW158" s="290"/>
      <c r="AX158" s="290"/>
      <c r="AZ158" s="2"/>
    </row>
    <row r="159" spans="1:52" x14ac:dyDescent="0.2">
      <c r="A159" s="4"/>
      <c r="B159" s="29"/>
      <c r="C159" s="4"/>
      <c r="D159" s="365"/>
      <c r="E159" s="365"/>
      <c r="F159" s="365"/>
      <c r="G159" s="365"/>
      <c r="H159" s="365"/>
      <c r="I159" s="365"/>
      <c r="J159" s="365"/>
      <c r="K159" s="365"/>
      <c r="L159" s="365"/>
      <c r="M159" s="365"/>
      <c r="N159" s="365"/>
      <c r="O159" s="365"/>
      <c r="P159" s="365"/>
      <c r="Q159" s="365"/>
      <c r="R159" s="365"/>
      <c r="S159" s="365"/>
      <c r="T159" s="365"/>
      <c r="U159" s="365"/>
      <c r="V159" s="365"/>
      <c r="W159" s="365"/>
      <c r="X159" s="365"/>
      <c r="Y159" s="365"/>
      <c r="Z159" s="688"/>
      <c r="AA159" s="688"/>
      <c r="AB159" s="365"/>
      <c r="AC159" s="365"/>
      <c r="AD159" s="365"/>
      <c r="AE159" s="365"/>
      <c r="AF159" s="428"/>
      <c r="AG159" s="428"/>
      <c r="AH159" s="428"/>
      <c r="AI159" s="428"/>
      <c r="AJ159" s="428"/>
      <c r="AK159" s="428"/>
      <c r="AL159" s="365"/>
      <c r="AM159" s="365"/>
      <c r="AN159" s="29"/>
      <c r="AO159" s="4"/>
      <c r="AP159" s="4"/>
      <c r="AQ159" s="4"/>
      <c r="AR159" s="4"/>
      <c r="AS159" s="4"/>
      <c r="AT159" s="290"/>
      <c r="AU159" s="290"/>
      <c r="AV159" s="290"/>
      <c r="AW159" s="290"/>
      <c r="AX159" s="290"/>
      <c r="AZ159" s="2"/>
    </row>
    <row r="160" spans="1:52" ht="12.75" customHeight="1" x14ac:dyDescent="0.2">
      <c r="A160" s="4"/>
      <c r="B160" s="29"/>
      <c r="C160" s="4"/>
      <c r="D160" s="365"/>
      <c r="E160" s="365"/>
      <c r="F160" s="365"/>
      <c r="G160" s="365"/>
      <c r="H160" s="365"/>
      <c r="I160" s="365"/>
      <c r="J160" s="365"/>
      <c r="K160" s="365"/>
      <c r="L160" s="365"/>
      <c r="M160" s="365"/>
      <c r="N160" s="365"/>
      <c r="O160" s="365"/>
      <c r="P160" s="365"/>
      <c r="Q160" s="365"/>
      <c r="R160" s="365"/>
      <c r="S160" s="365"/>
      <c r="T160" s="365"/>
      <c r="U160" s="365"/>
      <c r="V160" s="365"/>
      <c r="W160" s="365"/>
      <c r="X160" s="365"/>
      <c r="Y160" s="365"/>
      <c r="Z160" s="688"/>
      <c r="AA160" s="688"/>
      <c r="AB160" s="365"/>
      <c r="AC160" s="365"/>
      <c r="AD160" s="365"/>
      <c r="AE160" s="365"/>
      <c r="AF160" s="428"/>
      <c r="AG160" s="428"/>
      <c r="AH160" s="428"/>
      <c r="AI160" s="428"/>
      <c r="AJ160" s="428"/>
      <c r="AK160" s="428"/>
      <c r="AL160" s="365"/>
      <c r="AM160" s="365"/>
      <c r="AN160" s="29"/>
      <c r="AO160" s="4"/>
      <c r="AP160" s="4"/>
      <c r="AQ160" s="4"/>
      <c r="AR160" s="4"/>
      <c r="AS160" s="4"/>
      <c r="AT160" s="290"/>
      <c r="AU160" s="290"/>
      <c r="AV160" s="290"/>
      <c r="AW160" s="290"/>
      <c r="AX160" s="290"/>
      <c r="AZ160" s="2"/>
    </row>
    <row r="161" spans="1:52" x14ac:dyDescent="0.2">
      <c r="A161" s="4"/>
      <c r="B161" s="29"/>
      <c r="C161" s="4"/>
      <c r="D161" s="365"/>
      <c r="E161" s="365"/>
      <c r="F161" s="365"/>
      <c r="G161" s="365"/>
      <c r="H161" s="365"/>
      <c r="I161" s="365"/>
      <c r="J161" s="365"/>
      <c r="K161" s="365"/>
      <c r="L161" s="365"/>
      <c r="M161" s="365"/>
      <c r="N161" s="365"/>
      <c r="O161" s="365"/>
      <c r="P161" s="365"/>
      <c r="Q161" s="365"/>
      <c r="R161" s="365"/>
      <c r="S161" s="365"/>
      <c r="T161" s="365"/>
      <c r="U161" s="365"/>
      <c r="V161" s="365"/>
      <c r="W161" s="365"/>
      <c r="X161" s="365"/>
      <c r="Y161" s="365"/>
      <c r="Z161" s="688"/>
      <c r="AA161" s="688"/>
      <c r="AB161" s="365"/>
      <c r="AC161" s="365"/>
      <c r="AD161" s="365"/>
      <c r="AE161" s="365"/>
      <c r="AF161" s="428"/>
      <c r="AG161" s="428"/>
      <c r="AH161" s="428"/>
      <c r="AI161" s="428"/>
      <c r="AJ161" s="428"/>
      <c r="AK161" s="428"/>
      <c r="AL161" s="365"/>
      <c r="AM161" s="365"/>
      <c r="AN161" s="29"/>
      <c r="AO161" s="4"/>
      <c r="AP161" s="4"/>
      <c r="AQ161" s="4"/>
      <c r="AR161" s="4"/>
      <c r="AS161" s="4"/>
      <c r="AT161" s="290"/>
      <c r="AU161" s="290"/>
      <c r="AV161" s="290"/>
      <c r="AW161" s="290"/>
      <c r="AX161" s="290"/>
      <c r="AZ161" s="2"/>
    </row>
    <row r="162" spans="1:52" x14ac:dyDescent="0.2">
      <c r="A162" s="4"/>
      <c r="B162" s="29"/>
      <c r="C162" s="4"/>
      <c r="D162" s="365"/>
      <c r="E162" s="365"/>
      <c r="F162" s="365"/>
      <c r="G162" s="365"/>
      <c r="H162" s="365"/>
      <c r="I162" s="365"/>
      <c r="J162" s="365"/>
      <c r="K162" s="365"/>
      <c r="L162" s="365"/>
      <c r="M162" s="365"/>
      <c r="N162" s="365"/>
      <c r="O162" s="365"/>
      <c r="P162" s="365"/>
      <c r="Q162" s="365"/>
      <c r="R162" s="365"/>
      <c r="S162" s="365"/>
      <c r="T162" s="365"/>
      <c r="U162" s="365"/>
      <c r="V162" s="365"/>
      <c r="W162" s="365"/>
      <c r="X162" s="365"/>
      <c r="Y162" s="365"/>
      <c r="Z162" s="688"/>
      <c r="AA162" s="688"/>
      <c r="AB162" s="365"/>
      <c r="AC162" s="365"/>
      <c r="AD162" s="365"/>
      <c r="AE162" s="365"/>
      <c r="AF162" s="428"/>
      <c r="AG162" s="428"/>
      <c r="AH162" s="428"/>
      <c r="AI162" s="428"/>
      <c r="AJ162" s="428"/>
      <c r="AK162" s="428"/>
      <c r="AL162" s="365"/>
      <c r="AM162" s="365"/>
      <c r="AN162" s="29"/>
      <c r="AO162" s="4"/>
      <c r="AP162" s="4"/>
      <c r="AQ162" s="4"/>
      <c r="AR162" s="4"/>
      <c r="AS162" s="4"/>
      <c r="AT162" s="290"/>
      <c r="AU162" s="290"/>
      <c r="AV162" s="290"/>
      <c r="AW162" s="290"/>
      <c r="AX162" s="290"/>
      <c r="AZ162" s="2"/>
    </row>
    <row r="163" spans="1:52" x14ac:dyDescent="0.2">
      <c r="A163" s="4"/>
      <c r="B163" s="29"/>
      <c r="C163" s="4"/>
      <c r="D163" s="365"/>
      <c r="E163" s="365"/>
      <c r="F163" s="365"/>
      <c r="G163" s="365"/>
      <c r="H163" s="365"/>
      <c r="I163" s="365"/>
      <c r="J163" s="365"/>
      <c r="K163" s="365"/>
      <c r="L163" s="365"/>
      <c r="M163" s="365"/>
      <c r="N163" s="365"/>
      <c r="O163" s="365"/>
      <c r="P163" s="365"/>
      <c r="Q163" s="365"/>
      <c r="R163" s="365"/>
      <c r="S163" s="365"/>
      <c r="T163" s="365"/>
      <c r="U163" s="365"/>
      <c r="V163" s="365"/>
      <c r="W163" s="365"/>
      <c r="X163" s="365"/>
      <c r="Y163" s="365"/>
      <c r="Z163" s="688"/>
      <c r="AA163" s="688"/>
      <c r="AB163" s="365"/>
      <c r="AC163" s="365"/>
      <c r="AD163" s="365"/>
      <c r="AE163" s="365"/>
      <c r="AF163" s="428"/>
      <c r="AG163" s="428"/>
      <c r="AH163" s="428"/>
      <c r="AI163" s="428"/>
      <c r="AJ163" s="428"/>
      <c r="AK163" s="428"/>
      <c r="AL163" s="365"/>
      <c r="AM163" s="365"/>
      <c r="AN163" s="29"/>
      <c r="AO163" s="4"/>
      <c r="AP163" s="4"/>
      <c r="AQ163" s="4"/>
      <c r="AR163" s="4"/>
      <c r="AS163" s="4"/>
      <c r="AT163" s="290"/>
      <c r="AU163" s="290"/>
      <c r="AV163" s="290"/>
      <c r="AW163" s="290"/>
      <c r="AX163" s="290"/>
      <c r="AZ163" s="2"/>
    </row>
    <row r="164" spans="1:52" x14ac:dyDescent="0.2">
      <c r="A164" s="4"/>
      <c r="B164" s="29"/>
      <c r="C164" s="4"/>
      <c r="D164" s="365"/>
      <c r="E164" s="365"/>
      <c r="F164" s="365"/>
      <c r="G164" s="365"/>
      <c r="H164" s="365"/>
      <c r="I164" s="365"/>
      <c r="J164" s="365"/>
      <c r="K164" s="365"/>
      <c r="L164" s="365"/>
      <c r="M164" s="365"/>
      <c r="N164" s="365"/>
      <c r="O164" s="365"/>
      <c r="P164" s="365"/>
      <c r="Q164" s="365"/>
      <c r="R164" s="365"/>
      <c r="S164" s="365"/>
      <c r="T164" s="365"/>
      <c r="U164" s="365"/>
      <c r="V164" s="365"/>
      <c r="W164" s="365"/>
      <c r="X164" s="365"/>
      <c r="Y164" s="365"/>
      <c r="Z164" s="688"/>
      <c r="AA164" s="688"/>
      <c r="AB164" s="365"/>
      <c r="AC164" s="365"/>
      <c r="AD164" s="365"/>
      <c r="AE164" s="365"/>
      <c r="AF164" s="428"/>
      <c r="AG164" s="428"/>
      <c r="AH164" s="428"/>
      <c r="AI164" s="428"/>
      <c r="AJ164" s="428"/>
      <c r="AK164" s="428"/>
      <c r="AL164" s="365"/>
      <c r="AM164" s="365"/>
      <c r="AN164" s="29"/>
      <c r="AO164" s="4"/>
      <c r="AP164" s="4"/>
      <c r="AQ164" s="4"/>
      <c r="AR164" s="4"/>
      <c r="AS164" s="4"/>
      <c r="AT164" s="290"/>
      <c r="AU164" s="290"/>
      <c r="AV164" s="290"/>
      <c r="AW164" s="290"/>
      <c r="AX164" s="290"/>
      <c r="AZ164" s="2"/>
    </row>
    <row r="165" spans="1:52" x14ac:dyDescent="0.2">
      <c r="A165" s="4"/>
      <c r="B165" s="29"/>
      <c r="C165" s="4"/>
      <c r="D165" s="365"/>
      <c r="E165" s="365"/>
      <c r="F165" s="365"/>
      <c r="G165" s="365"/>
      <c r="H165" s="365"/>
      <c r="I165" s="365"/>
      <c r="J165" s="365"/>
      <c r="K165" s="365"/>
      <c r="L165" s="365"/>
      <c r="M165" s="365"/>
      <c r="N165" s="365"/>
      <c r="O165" s="365"/>
      <c r="P165" s="365"/>
      <c r="Q165" s="365"/>
      <c r="R165" s="365"/>
      <c r="S165" s="365"/>
      <c r="T165" s="365"/>
      <c r="U165" s="365"/>
      <c r="V165" s="365"/>
      <c r="W165" s="365"/>
      <c r="X165" s="365"/>
      <c r="Y165" s="365"/>
      <c r="Z165" s="688"/>
      <c r="AA165" s="688"/>
      <c r="AB165" s="365"/>
      <c r="AC165" s="365"/>
      <c r="AD165" s="365"/>
      <c r="AE165" s="365"/>
      <c r="AF165" s="428"/>
      <c r="AG165" s="428"/>
      <c r="AH165" s="428"/>
      <c r="AI165" s="428"/>
      <c r="AJ165" s="428"/>
      <c r="AK165" s="428"/>
      <c r="AL165" s="365"/>
      <c r="AM165" s="365"/>
      <c r="AN165" s="29"/>
      <c r="AO165" s="4"/>
      <c r="AP165" s="4"/>
      <c r="AQ165" s="4"/>
      <c r="AR165" s="4"/>
      <c r="AS165" s="4"/>
      <c r="AT165" s="290"/>
      <c r="AU165" s="290"/>
      <c r="AV165" s="290"/>
      <c r="AW165" s="290"/>
      <c r="AX165" s="290"/>
      <c r="AZ165" s="2"/>
    </row>
    <row r="166" spans="1:52" x14ac:dyDescent="0.2">
      <c r="A166" s="4"/>
      <c r="B166" s="29"/>
      <c r="C166" s="4"/>
      <c r="D166" s="365"/>
      <c r="E166" s="365"/>
      <c r="F166" s="365"/>
      <c r="G166" s="365"/>
      <c r="H166" s="365"/>
      <c r="I166" s="365"/>
      <c r="J166" s="365"/>
      <c r="K166" s="365"/>
      <c r="L166" s="365"/>
      <c r="M166" s="365"/>
      <c r="N166" s="365"/>
      <c r="O166" s="365"/>
      <c r="P166" s="365"/>
      <c r="Q166" s="365"/>
      <c r="R166" s="365"/>
      <c r="S166" s="365"/>
      <c r="T166" s="365"/>
      <c r="U166" s="365"/>
      <c r="V166" s="365"/>
      <c r="W166" s="365"/>
      <c r="X166" s="365"/>
      <c r="Y166" s="365"/>
      <c r="Z166" s="688"/>
      <c r="AA166" s="688"/>
      <c r="AB166" s="365"/>
      <c r="AC166" s="365"/>
      <c r="AD166" s="365"/>
      <c r="AE166" s="365"/>
      <c r="AF166" s="428"/>
      <c r="AG166" s="428"/>
      <c r="AH166" s="428"/>
      <c r="AI166" s="428"/>
      <c r="AJ166" s="428"/>
      <c r="AK166" s="428"/>
      <c r="AL166" s="365"/>
      <c r="AM166" s="365"/>
      <c r="AN166" s="29"/>
      <c r="AO166" s="4"/>
      <c r="AP166" s="4"/>
      <c r="AQ166" s="4"/>
      <c r="AR166" s="4"/>
      <c r="AS166" s="4"/>
      <c r="AT166" s="290"/>
      <c r="AU166" s="290"/>
      <c r="AV166" s="290"/>
      <c r="AW166" s="290"/>
      <c r="AX166" s="290"/>
      <c r="AZ166" s="2"/>
    </row>
    <row r="167" spans="1:52" x14ac:dyDescent="0.2">
      <c r="A167" s="4"/>
      <c r="B167" s="29"/>
      <c r="C167" s="4"/>
      <c r="D167" s="365"/>
      <c r="E167" s="365"/>
      <c r="F167" s="365"/>
      <c r="G167" s="365"/>
      <c r="H167" s="365"/>
      <c r="I167" s="365"/>
      <c r="J167" s="365"/>
      <c r="K167" s="365"/>
      <c r="L167" s="365"/>
      <c r="M167" s="365"/>
      <c r="N167" s="365"/>
      <c r="O167" s="365"/>
      <c r="P167" s="365"/>
      <c r="Q167" s="365"/>
      <c r="R167" s="365"/>
      <c r="S167" s="365"/>
      <c r="T167" s="365"/>
      <c r="U167" s="365"/>
      <c r="V167" s="365"/>
      <c r="W167" s="365"/>
      <c r="X167" s="365"/>
      <c r="Y167" s="365"/>
      <c r="Z167" s="688"/>
      <c r="AA167" s="688"/>
      <c r="AB167" s="365"/>
      <c r="AC167" s="365"/>
      <c r="AD167" s="365"/>
      <c r="AE167" s="365"/>
      <c r="AF167" s="428"/>
      <c r="AG167" s="428"/>
      <c r="AH167" s="428"/>
      <c r="AI167" s="428"/>
      <c r="AJ167" s="428"/>
      <c r="AK167" s="428"/>
      <c r="AL167" s="365"/>
      <c r="AM167" s="365"/>
      <c r="AN167" s="29"/>
      <c r="AO167" s="4"/>
      <c r="AP167" s="4"/>
      <c r="AQ167" s="4"/>
      <c r="AR167" s="4"/>
      <c r="AS167" s="4"/>
      <c r="AT167" s="290"/>
      <c r="AU167" s="290"/>
      <c r="AV167" s="290"/>
      <c r="AW167" s="290"/>
      <c r="AX167" s="290"/>
      <c r="AZ167" s="2"/>
    </row>
    <row r="168" spans="1:52" x14ac:dyDescent="0.2">
      <c r="A168" s="4"/>
      <c r="B168" s="29"/>
      <c r="C168" s="4"/>
      <c r="D168" s="365"/>
      <c r="E168" s="365"/>
      <c r="F168" s="365"/>
      <c r="G168" s="365"/>
      <c r="H168" s="365"/>
      <c r="I168" s="365"/>
      <c r="J168" s="365"/>
      <c r="K168" s="365"/>
      <c r="L168" s="365"/>
      <c r="M168" s="365"/>
      <c r="N168" s="365"/>
      <c r="O168" s="365"/>
      <c r="P168" s="365"/>
      <c r="Q168" s="365"/>
      <c r="R168" s="365"/>
      <c r="S168" s="365"/>
      <c r="T168" s="365"/>
      <c r="U168" s="365"/>
      <c r="V168" s="365"/>
      <c r="W168" s="365"/>
      <c r="X168" s="365"/>
      <c r="Y168" s="365"/>
      <c r="Z168" s="688"/>
      <c r="AA168" s="688"/>
      <c r="AB168" s="365"/>
      <c r="AC168" s="365"/>
      <c r="AD168" s="365"/>
      <c r="AE168" s="365"/>
      <c r="AF168" s="428"/>
      <c r="AG168" s="428"/>
      <c r="AH168" s="428"/>
      <c r="AI168" s="428"/>
      <c r="AJ168" s="428"/>
      <c r="AK168" s="428"/>
      <c r="AL168" s="365"/>
      <c r="AM168" s="365"/>
      <c r="AN168" s="29"/>
      <c r="AO168" s="4"/>
      <c r="AP168" s="4"/>
      <c r="AQ168" s="4"/>
      <c r="AR168" s="4"/>
      <c r="AS168" s="4"/>
      <c r="AT168" s="290"/>
      <c r="AU168" s="290"/>
      <c r="AV168" s="290"/>
      <c r="AW168" s="290"/>
      <c r="AX168" s="290"/>
      <c r="AZ168" s="2"/>
    </row>
    <row r="169" spans="1:52" x14ac:dyDescent="0.2">
      <c r="A169" s="4"/>
      <c r="B169" s="29"/>
      <c r="C169" s="4"/>
      <c r="D169" s="365"/>
      <c r="E169" s="365"/>
      <c r="F169" s="365"/>
      <c r="G169" s="365"/>
      <c r="H169" s="365"/>
      <c r="I169" s="365"/>
      <c r="J169" s="365"/>
      <c r="K169" s="365"/>
      <c r="L169" s="365"/>
      <c r="M169" s="365"/>
      <c r="N169" s="365"/>
      <c r="O169" s="365"/>
      <c r="P169" s="365"/>
      <c r="Q169" s="365"/>
      <c r="R169" s="365"/>
      <c r="S169" s="365"/>
      <c r="T169" s="365"/>
      <c r="U169" s="365"/>
      <c r="V169" s="365"/>
      <c r="W169" s="365"/>
      <c r="X169" s="365"/>
      <c r="Y169" s="365"/>
      <c r="Z169" s="688"/>
      <c r="AA169" s="688"/>
      <c r="AB169" s="365"/>
      <c r="AC169" s="365"/>
      <c r="AD169" s="365"/>
      <c r="AE169" s="365"/>
      <c r="AF169" s="428"/>
      <c r="AG169" s="428"/>
      <c r="AH169" s="428"/>
      <c r="AI169" s="428"/>
      <c r="AJ169" s="428"/>
      <c r="AK169" s="428"/>
      <c r="AL169" s="365"/>
      <c r="AM169" s="365"/>
      <c r="AN169" s="29"/>
      <c r="AO169" s="4"/>
      <c r="AP169" s="4"/>
      <c r="AQ169" s="4"/>
      <c r="AR169" s="4"/>
      <c r="AS169" s="4"/>
      <c r="AT169" s="290"/>
      <c r="AU169" s="290"/>
      <c r="AV169" s="290"/>
      <c r="AW169" s="290"/>
      <c r="AX169" s="290"/>
      <c r="AZ169" s="2"/>
    </row>
    <row r="170" spans="1:52" x14ac:dyDescent="0.2">
      <c r="A170" s="4"/>
      <c r="B170" s="29"/>
      <c r="C170" s="4"/>
      <c r="D170" s="365"/>
      <c r="E170" s="365"/>
      <c r="F170" s="365"/>
      <c r="G170" s="365"/>
      <c r="H170" s="365"/>
      <c r="I170" s="365"/>
      <c r="J170" s="365"/>
      <c r="K170" s="365"/>
      <c r="L170" s="365"/>
      <c r="M170" s="365"/>
      <c r="N170" s="365"/>
      <c r="O170" s="365"/>
      <c r="P170" s="365"/>
      <c r="Q170" s="365"/>
      <c r="R170" s="365"/>
      <c r="S170" s="365"/>
      <c r="T170" s="365"/>
      <c r="U170" s="365"/>
      <c r="V170" s="365"/>
      <c r="W170" s="365"/>
      <c r="X170" s="365"/>
      <c r="Y170" s="365"/>
      <c r="Z170" s="688"/>
      <c r="AA170" s="688"/>
      <c r="AB170" s="365"/>
      <c r="AC170" s="365"/>
      <c r="AD170" s="365"/>
      <c r="AE170" s="365"/>
      <c r="AF170" s="428"/>
      <c r="AG170" s="428"/>
      <c r="AH170" s="428"/>
      <c r="AI170" s="428"/>
      <c r="AJ170" s="428"/>
      <c r="AK170" s="428"/>
      <c r="AL170" s="365"/>
      <c r="AM170" s="365"/>
      <c r="AN170" s="29"/>
      <c r="AO170" s="4"/>
      <c r="AP170" s="4"/>
      <c r="AQ170" s="4"/>
      <c r="AR170" s="4"/>
      <c r="AS170" s="4"/>
      <c r="AT170" s="290"/>
      <c r="AU170" s="290"/>
      <c r="AV170" s="290"/>
      <c r="AW170" s="290"/>
      <c r="AX170" s="290"/>
      <c r="AZ170" s="2"/>
    </row>
    <row r="171" spans="1:52" x14ac:dyDescent="0.2">
      <c r="A171" s="4"/>
      <c r="B171" s="29"/>
      <c r="C171" s="4"/>
      <c r="D171" s="365"/>
      <c r="E171" s="365"/>
      <c r="F171" s="365"/>
      <c r="G171" s="365"/>
      <c r="H171" s="365"/>
      <c r="I171" s="365"/>
      <c r="J171" s="365"/>
      <c r="K171" s="365"/>
      <c r="L171" s="365"/>
      <c r="M171" s="365"/>
      <c r="N171" s="365"/>
      <c r="O171" s="365"/>
      <c r="P171" s="365"/>
      <c r="Q171" s="365"/>
      <c r="R171" s="365"/>
      <c r="S171" s="365"/>
      <c r="T171" s="365"/>
      <c r="U171" s="365"/>
      <c r="V171" s="365"/>
      <c r="W171" s="365"/>
      <c r="X171" s="365"/>
      <c r="Y171" s="365"/>
      <c r="Z171" s="688"/>
      <c r="AA171" s="688"/>
      <c r="AB171" s="365"/>
      <c r="AC171" s="365"/>
      <c r="AD171" s="365"/>
      <c r="AE171" s="365"/>
      <c r="AF171" s="428"/>
      <c r="AG171" s="428"/>
      <c r="AH171" s="428"/>
      <c r="AI171" s="428"/>
      <c r="AJ171" s="428"/>
      <c r="AK171" s="428"/>
      <c r="AL171" s="365"/>
      <c r="AM171" s="365"/>
      <c r="AN171" s="29"/>
      <c r="AO171" s="4"/>
      <c r="AP171" s="4"/>
      <c r="AQ171" s="4"/>
      <c r="AR171" s="4"/>
      <c r="AS171" s="4"/>
      <c r="AT171" s="290"/>
      <c r="AU171" s="290"/>
      <c r="AV171" s="290"/>
      <c r="AW171" s="290"/>
      <c r="AX171" s="290"/>
      <c r="AZ171" s="2"/>
    </row>
    <row r="172" spans="1:52" x14ac:dyDescent="0.2">
      <c r="A172" s="4"/>
      <c r="B172" s="29"/>
      <c r="C172" s="4"/>
      <c r="D172" s="365"/>
      <c r="E172" s="365"/>
      <c r="F172" s="365"/>
      <c r="G172" s="365"/>
      <c r="H172" s="365"/>
      <c r="I172" s="365"/>
      <c r="J172" s="365"/>
      <c r="K172" s="365"/>
      <c r="L172" s="365"/>
      <c r="M172" s="365"/>
      <c r="N172" s="365"/>
      <c r="O172" s="365"/>
      <c r="P172" s="365"/>
      <c r="Q172" s="365"/>
      <c r="R172" s="365"/>
      <c r="S172" s="365"/>
      <c r="T172" s="365"/>
      <c r="U172" s="365"/>
      <c r="V172" s="365"/>
      <c r="W172" s="365"/>
      <c r="X172" s="365"/>
      <c r="Y172" s="365"/>
      <c r="Z172" s="688"/>
      <c r="AA172" s="688"/>
      <c r="AB172" s="365"/>
      <c r="AC172" s="365"/>
      <c r="AD172" s="365"/>
      <c r="AE172" s="365"/>
      <c r="AF172" s="428"/>
      <c r="AG172" s="428"/>
      <c r="AH172" s="428"/>
      <c r="AI172" s="428"/>
      <c r="AJ172" s="428"/>
      <c r="AK172" s="428"/>
      <c r="AL172" s="365"/>
      <c r="AM172" s="365"/>
      <c r="AN172" s="29"/>
      <c r="AO172" s="4"/>
      <c r="AP172" s="4"/>
      <c r="AQ172" s="4"/>
      <c r="AR172" s="4"/>
      <c r="AS172" s="4"/>
      <c r="AT172" s="290"/>
      <c r="AU172" s="290"/>
      <c r="AV172" s="290"/>
      <c r="AW172" s="290"/>
      <c r="AX172" s="290"/>
      <c r="AZ172" s="2"/>
    </row>
    <row r="173" spans="1:52" x14ac:dyDescent="0.2">
      <c r="A173" s="4"/>
      <c r="B173" s="29"/>
      <c r="C173" s="4"/>
      <c r="D173" s="365"/>
      <c r="E173" s="365"/>
      <c r="F173" s="365"/>
      <c r="G173" s="365"/>
      <c r="H173" s="365"/>
      <c r="I173" s="365"/>
      <c r="J173" s="365"/>
      <c r="K173" s="365"/>
      <c r="L173" s="365"/>
      <c r="M173" s="365"/>
      <c r="N173" s="365"/>
      <c r="O173" s="365"/>
      <c r="P173" s="365"/>
      <c r="Q173" s="365"/>
      <c r="R173" s="365"/>
      <c r="S173" s="365"/>
      <c r="T173" s="365"/>
      <c r="U173" s="365"/>
      <c r="V173" s="365"/>
      <c r="W173" s="365"/>
      <c r="X173" s="365"/>
      <c r="Y173" s="365"/>
      <c r="Z173" s="688"/>
      <c r="AA173" s="688"/>
      <c r="AB173" s="365"/>
      <c r="AC173" s="365"/>
      <c r="AD173" s="365"/>
      <c r="AE173" s="365"/>
      <c r="AF173" s="428"/>
      <c r="AG173" s="428"/>
      <c r="AH173" s="428"/>
      <c r="AI173" s="428"/>
      <c r="AJ173" s="428"/>
      <c r="AK173" s="428"/>
      <c r="AL173" s="365"/>
      <c r="AM173" s="365"/>
      <c r="AN173" s="29"/>
      <c r="AO173" s="4"/>
      <c r="AP173" s="4"/>
      <c r="AQ173" s="4"/>
      <c r="AR173" s="4"/>
      <c r="AS173" s="4"/>
      <c r="AT173" s="290"/>
      <c r="AU173" s="290"/>
      <c r="AV173" s="290"/>
      <c r="AW173" s="290"/>
      <c r="AX173" s="290"/>
      <c r="AZ173" s="2"/>
    </row>
    <row r="174" spans="1:52" x14ac:dyDescent="0.2">
      <c r="A174" s="4"/>
      <c r="B174" s="29"/>
      <c r="C174" s="4"/>
      <c r="D174" s="365"/>
      <c r="E174" s="365"/>
      <c r="F174" s="365"/>
      <c r="G174" s="365"/>
      <c r="H174" s="365"/>
      <c r="I174" s="365"/>
      <c r="J174" s="365"/>
      <c r="K174" s="365"/>
      <c r="L174" s="365"/>
      <c r="M174" s="365"/>
      <c r="N174" s="365"/>
      <c r="O174" s="365"/>
      <c r="P174" s="365"/>
      <c r="Q174" s="365"/>
      <c r="R174" s="365"/>
      <c r="S174" s="365"/>
      <c r="T174" s="365"/>
      <c r="U174" s="365"/>
      <c r="V174" s="365"/>
      <c r="W174" s="365"/>
      <c r="X174" s="365"/>
      <c r="Y174" s="365"/>
      <c r="Z174" s="688"/>
      <c r="AA174" s="688"/>
      <c r="AB174" s="365"/>
      <c r="AC174" s="365"/>
      <c r="AD174" s="365"/>
      <c r="AE174" s="365"/>
      <c r="AF174" s="428"/>
      <c r="AG174" s="428"/>
      <c r="AH174" s="428"/>
      <c r="AI174" s="428"/>
      <c r="AJ174" s="428"/>
      <c r="AK174" s="428"/>
      <c r="AL174" s="365"/>
      <c r="AM174" s="365"/>
      <c r="AN174" s="29"/>
      <c r="AO174" s="4"/>
      <c r="AP174" s="4"/>
      <c r="AQ174" s="4"/>
      <c r="AR174" s="4"/>
      <c r="AS174" s="4"/>
      <c r="AT174" s="290"/>
      <c r="AU174" s="290"/>
      <c r="AV174" s="290"/>
      <c r="AW174" s="290"/>
      <c r="AX174" s="290"/>
      <c r="AZ174" s="2"/>
    </row>
    <row r="175" spans="1:52" x14ac:dyDescent="0.2">
      <c r="A175" s="4"/>
      <c r="B175" s="29"/>
      <c r="C175" s="4"/>
      <c r="D175" s="365"/>
      <c r="E175" s="365"/>
      <c r="F175" s="365"/>
      <c r="G175" s="365"/>
      <c r="H175" s="365"/>
      <c r="I175" s="365"/>
      <c r="J175" s="365"/>
      <c r="K175" s="365"/>
      <c r="L175" s="365"/>
      <c r="M175" s="365"/>
      <c r="N175" s="365"/>
      <c r="O175" s="365"/>
      <c r="P175" s="365"/>
      <c r="Q175" s="365"/>
      <c r="R175" s="365"/>
      <c r="S175" s="365"/>
      <c r="T175" s="365"/>
      <c r="U175" s="365"/>
      <c r="V175" s="365"/>
      <c r="W175" s="365"/>
      <c r="X175" s="365"/>
      <c r="Y175" s="365"/>
      <c r="Z175" s="688"/>
      <c r="AA175" s="688"/>
      <c r="AB175" s="365"/>
      <c r="AC175" s="365"/>
      <c r="AD175" s="365"/>
      <c r="AE175" s="365"/>
      <c r="AF175" s="428"/>
      <c r="AG175" s="428"/>
      <c r="AH175" s="428"/>
      <c r="AI175" s="428"/>
      <c r="AJ175" s="428"/>
      <c r="AK175" s="428"/>
      <c r="AL175" s="365"/>
      <c r="AM175" s="365"/>
      <c r="AN175" s="29"/>
      <c r="AO175" s="4"/>
      <c r="AP175" s="4"/>
      <c r="AQ175" s="4"/>
      <c r="AR175" s="4"/>
      <c r="AS175" s="4"/>
      <c r="AT175" s="290"/>
      <c r="AU175" s="290"/>
      <c r="AV175" s="290"/>
      <c r="AW175" s="290"/>
      <c r="AX175" s="290"/>
      <c r="AZ175" s="2"/>
    </row>
    <row r="176" spans="1:52" x14ac:dyDescent="0.2">
      <c r="A176" s="4"/>
      <c r="B176" s="29"/>
      <c r="C176" s="4"/>
      <c r="D176" s="365"/>
      <c r="E176" s="365"/>
      <c r="F176" s="365"/>
      <c r="G176" s="365"/>
      <c r="H176" s="365"/>
      <c r="I176" s="365"/>
      <c r="J176" s="365"/>
      <c r="K176" s="365"/>
      <c r="L176" s="365"/>
      <c r="M176" s="365"/>
      <c r="N176" s="365"/>
      <c r="O176" s="365"/>
      <c r="P176" s="365"/>
      <c r="Q176" s="365"/>
      <c r="R176" s="365"/>
      <c r="S176" s="365"/>
      <c r="T176" s="365"/>
      <c r="U176" s="365"/>
      <c r="V176" s="365"/>
      <c r="W176" s="365"/>
      <c r="X176" s="365"/>
      <c r="Y176" s="365"/>
      <c r="Z176" s="688"/>
      <c r="AA176" s="688"/>
      <c r="AB176" s="365"/>
      <c r="AC176" s="365"/>
      <c r="AD176" s="365"/>
      <c r="AE176" s="365"/>
      <c r="AF176" s="428"/>
      <c r="AG176" s="428"/>
      <c r="AH176" s="428"/>
      <c r="AI176" s="428"/>
      <c r="AJ176" s="428"/>
      <c r="AK176" s="428"/>
      <c r="AL176" s="365"/>
      <c r="AM176" s="365"/>
      <c r="AN176" s="29"/>
      <c r="AO176" s="4"/>
      <c r="AP176" s="4"/>
      <c r="AQ176" s="4"/>
      <c r="AR176" s="4"/>
      <c r="AS176" s="4"/>
      <c r="AT176" s="290"/>
      <c r="AU176" s="290"/>
      <c r="AV176" s="290"/>
      <c r="AW176" s="290"/>
      <c r="AX176" s="290"/>
      <c r="AZ176" s="2"/>
    </row>
    <row r="177" spans="1:52" x14ac:dyDescent="0.2">
      <c r="A177" s="4"/>
      <c r="B177" s="29"/>
      <c r="C177" s="4"/>
      <c r="D177" s="365"/>
      <c r="E177" s="365"/>
      <c r="F177" s="365"/>
      <c r="G177" s="365"/>
      <c r="H177" s="365"/>
      <c r="I177" s="365"/>
      <c r="J177" s="365"/>
      <c r="K177" s="365"/>
      <c r="L177" s="365"/>
      <c r="M177" s="365"/>
      <c r="N177" s="365"/>
      <c r="O177" s="365"/>
      <c r="P177" s="365"/>
      <c r="Q177" s="365"/>
      <c r="R177" s="365"/>
      <c r="S177" s="365"/>
      <c r="T177" s="365"/>
      <c r="U177" s="365"/>
      <c r="V177" s="365"/>
      <c r="W177" s="365"/>
      <c r="X177" s="365"/>
      <c r="Y177" s="365"/>
      <c r="Z177" s="688"/>
      <c r="AA177" s="688"/>
      <c r="AB177" s="365"/>
      <c r="AC177" s="365"/>
      <c r="AD177" s="365"/>
      <c r="AE177" s="365"/>
      <c r="AF177" s="428"/>
      <c r="AG177" s="428"/>
      <c r="AH177" s="428"/>
      <c r="AI177" s="428"/>
      <c r="AJ177" s="428"/>
      <c r="AK177" s="428"/>
      <c r="AL177" s="365"/>
      <c r="AM177" s="365"/>
      <c r="AN177" s="29"/>
      <c r="AO177" s="4"/>
      <c r="AP177" s="4"/>
      <c r="AQ177" s="4"/>
      <c r="AR177" s="4"/>
      <c r="AS177" s="4"/>
      <c r="AT177" s="290"/>
      <c r="AU177" s="290"/>
      <c r="AV177" s="290"/>
      <c r="AW177" s="290"/>
      <c r="AX177" s="290"/>
      <c r="AZ177" s="2"/>
    </row>
    <row r="178" spans="1:52" x14ac:dyDescent="0.2">
      <c r="A178" s="4"/>
      <c r="B178" s="29"/>
      <c r="C178" s="4"/>
      <c r="D178" s="365"/>
      <c r="E178" s="365"/>
      <c r="F178" s="365"/>
      <c r="G178" s="365"/>
      <c r="H178" s="365"/>
      <c r="I178" s="365"/>
      <c r="J178" s="365"/>
      <c r="K178" s="365"/>
      <c r="L178" s="365"/>
      <c r="M178" s="365"/>
      <c r="N178" s="365"/>
      <c r="O178" s="365"/>
      <c r="P178" s="365"/>
      <c r="Q178" s="365"/>
      <c r="R178" s="365"/>
      <c r="S178" s="365"/>
      <c r="T178" s="365"/>
      <c r="U178" s="365"/>
      <c r="V178" s="365"/>
      <c r="W178" s="365"/>
      <c r="X178" s="365"/>
      <c r="Y178" s="365"/>
      <c r="Z178" s="688"/>
      <c r="AA178" s="688"/>
      <c r="AB178" s="365"/>
      <c r="AC178" s="365"/>
      <c r="AD178" s="365"/>
      <c r="AE178" s="365"/>
      <c r="AF178" s="428"/>
      <c r="AG178" s="428"/>
      <c r="AH178" s="428"/>
      <c r="AI178" s="428"/>
      <c r="AJ178" s="428"/>
      <c r="AK178" s="428"/>
      <c r="AL178" s="365"/>
      <c r="AM178" s="365"/>
      <c r="AN178" s="29"/>
      <c r="AO178" s="4"/>
      <c r="AP178" s="4"/>
      <c r="AQ178" s="4"/>
      <c r="AR178" s="4"/>
      <c r="AS178" s="4"/>
      <c r="AT178" s="290"/>
      <c r="AU178" s="290"/>
      <c r="AV178" s="290"/>
      <c r="AW178" s="290"/>
      <c r="AX178" s="290"/>
      <c r="AZ178" s="2"/>
    </row>
    <row r="179" spans="1:52" x14ac:dyDescent="0.2">
      <c r="A179" s="4"/>
      <c r="B179" s="29"/>
      <c r="C179" s="4"/>
      <c r="D179" s="365"/>
      <c r="E179" s="365"/>
      <c r="F179" s="365"/>
      <c r="G179" s="365"/>
      <c r="H179" s="365"/>
      <c r="I179" s="365"/>
      <c r="J179" s="365"/>
      <c r="K179" s="365"/>
      <c r="L179" s="365"/>
      <c r="M179" s="365"/>
      <c r="N179" s="365"/>
      <c r="O179" s="365"/>
      <c r="P179" s="365"/>
      <c r="Q179" s="365"/>
      <c r="R179" s="365"/>
      <c r="S179" s="365"/>
      <c r="T179" s="365"/>
      <c r="U179" s="365"/>
      <c r="V179" s="365"/>
      <c r="W179" s="365"/>
      <c r="X179" s="365"/>
      <c r="Y179" s="365"/>
      <c r="Z179" s="688"/>
      <c r="AA179" s="688"/>
      <c r="AB179" s="365"/>
      <c r="AC179" s="365"/>
      <c r="AD179" s="365"/>
      <c r="AE179" s="365"/>
      <c r="AF179" s="428"/>
      <c r="AG179" s="428"/>
      <c r="AH179" s="428"/>
      <c r="AI179" s="428"/>
      <c r="AJ179" s="428"/>
      <c r="AK179" s="428"/>
      <c r="AL179" s="365"/>
      <c r="AM179" s="365"/>
      <c r="AN179" s="29"/>
      <c r="AO179" s="4"/>
      <c r="AP179" s="4"/>
      <c r="AQ179" s="4"/>
      <c r="AR179" s="4"/>
      <c r="AS179" s="4"/>
      <c r="AT179" s="290"/>
      <c r="AU179" s="290"/>
      <c r="AV179" s="290"/>
      <c r="AW179" s="290"/>
      <c r="AX179" s="290"/>
      <c r="AZ179" s="2"/>
    </row>
    <row r="180" spans="1:52" x14ac:dyDescent="0.2">
      <c r="A180" s="4"/>
      <c r="B180" s="29"/>
      <c r="C180" s="4"/>
      <c r="D180" s="365"/>
      <c r="E180" s="365"/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5"/>
      <c r="S180" s="365"/>
      <c r="T180" s="365"/>
      <c r="U180" s="365"/>
      <c r="V180" s="365"/>
      <c r="W180" s="365"/>
      <c r="X180" s="365"/>
      <c r="Y180" s="365"/>
      <c r="Z180" s="688"/>
      <c r="AA180" s="688"/>
      <c r="AB180" s="365"/>
      <c r="AC180" s="365"/>
      <c r="AD180" s="365"/>
      <c r="AE180" s="365"/>
      <c r="AF180" s="428"/>
      <c r="AG180" s="428"/>
      <c r="AH180" s="428"/>
      <c r="AI180" s="428"/>
      <c r="AJ180" s="428"/>
      <c r="AK180" s="428"/>
      <c r="AL180" s="365"/>
      <c r="AM180" s="365"/>
      <c r="AN180" s="29"/>
      <c r="AO180" s="4"/>
      <c r="AP180" s="4"/>
      <c r="AQ180" s="4"/>
      <c r="AR180" s="4"/>
      <c r="AS180" s="4"/>
      <c r="AT180" s="290"/>
      <c r="AU180" s="290"/>
      <c r="AV180" s="290"/>
      <c r="AW180" s="290"/>
      <c r="AX180" s="290"/>
      <c r="AZ180" s="2"/>
    </row>
    <row r="181" spans="1:52" x14ac:dyDescent="0.2">
      <c r="A181" s="4"/>
      <c r="B181" s="29"/>
      <c r="C181" s="4"/>
      <c r="D181" s="365"/>
      <c r="E181" s="365"/>
      <c r="F181" s="365"/>
      <c r="G181" s="365"/>
      <c r="H181" s="365"/>
      <c r="I181" s="365"/>
      <c r="J181" s="365"/>
      <c r="K181" s="365"/>
      <c r="L181" s="365"/>
      <c r="M181" s="365"/>
      <c r="N181" s="365"/>
      <c r="O181" s="365"/>
      <c r="P181" s="365"/>
      <c r="Q181" s="365"/>
      <c r="R181" s="365"/>
      <c r="S181" s="365"/>
      <c r="T181" s="365"/>
      <c r="U181" s="365"/>
      <c r="V181" s="365"/>
      <c r="W181" s="365"/>
      <c r="X181" s="365"/>
      <c r="Y181" s="365"/>
      <c r="Z181" s="688"/>
      <c r="AA181" s="688"/>
      <c r="AB181" s="365"/>
      <c r="AC181" s="365"/>
      <c r="AD181" s="365"/>
      <c r="AE181" s="365"/>
      <c r="AF181" s="428"/>
      <c r="AG181" s="428"/>
      <c r="AH181" s="428"/>
      <c r="AI181" s="428"/>
      <c r="AJ181" s="428"/>
      <c r="AK181" s="428"/>
      <c r="AL181" s="365"/>
      <c r="AM181" s="365"/>
      <c r="AN181" s="29"/>
      <c r="AO181" s="4"/>
      <c r="AP181" s="4"/>
      <c r="AQ181" s="4"/>
      <c r="AR181" s="4"/>
      <c r="AS181" s="4"/>
      <c r="AT181" s="290"/>
      <c r="AU181" s="290"/>
      <c r="AV181" s="290"/>
      <c r="AW181" s="290"/>
      <c r="AX181" s="290"/>
      <c r="AZ181" s="2"/>
    </row>
    <row r="182" spans="1:52" x14ac:dyDescent="0.2">
      <c r="A182" s="4"/>
      <c r="B182" s="29"/>
      <c r="C182" s="4"/>
      <c r="D182" s="365"/>
      <c r="E182" s="365"/>
      <c r="F182" s="365"/>
      <c r="G182" s="365"/>
      <c r="H182" s="365"/>
      <c r="I182" s="365"/>
      <c r="J182" s="365"/>
      <c r="K182" s="365"/>
      <c r="L182" s="365"/>
      <c r="M182" s="365"/>
      <c r="N182" s="365"/>
      <c r="O182" s="365"/>
      <c r="P182" s="365"/>
      <c r="Q182" s="365"/>
      <c r="R182" s="365"/>
      <c r="S182" s="365"/>
      <c r="T182" s="365"/>
      <c r="U182" s="365"/>
      <c r="V182" s="365"/>
      <c r="W182" s="365"/>
      <c r="X182" s="365"/>
      <c r="Y182" s="365"/>
      <c r="Z182" s="688"/>
      <c r="AA182" s="688"/>
      <c r="AB182" s="365"/>
      <c r="AC182" s="365"/>
      <c r="AD182" s="365"/>
      <c r="AE182" s="365"/>
      <c r="AF182" s="428"/>
      <c r="AG182" s="428"/>
      <c r="AH182" s="428"/>
      <c r="AI182" s="428"/>
      <c r="AJ182" s="428"/>
      <c r="AK182" s="428"/>
      <c r="AL182" s="365"/>
      <c r="AM182" s="365"/>
      <c r="AN182" s="29"/>
      <c r="AO182" s="4"/>
      <c r="AP182" s="4"/>
      <c r="AQ182" s="4"/>
      <c r="AR182" s="4"/>
      <c r="AS182" s="4"/>
      <c r="AT182" s="290"/>
      <c r="AU182" s="290"/>
      <c r="AV182" s="290"/>
      <c r="AW182" s="290"/>
      <c r="AX182" s="290"/>
      <c r="AZ182" s="2"/>
    </row>
    <row r="183" spans="1:52" x14ac:dyDescent="0.2">
      <c r="A183" s="4"/>
      <c r="B183" s="29"/>
      <c r="C183" s="4"/>
      <c r="D183" s="365"/>
      <c r="E183" s="365"/>
      <c r="F183" s="365"/>
      <c r="G183" s="365"/>
      <c r="H183" s="365"/>
      <c r="I183" s="365"/>
      <c r="J183" s="365"/>
      <c r="K183" s="365"/>
      <c r="L183" s="365"/>
      <c r="M183" s="365"/>
      <c r="N183" s="365"/>
      <c r="O183" s="365"/>
      <c r="P183" s="365"/>
      <c r="Q183" s="365"/>
      <c r="R183" s="365"/>
      <c r="S183" s="365"/>
      <c r="T183" s="365"/>
      <c r="U183" s="365"/>
      <c r="V183" s="365"/>
      <c r="W183" s="365"/>
      <c r="X183" s="365"/>
      <c r="Y183" s="365"/>
      <c r="Z183" s="688"/>
      <c r="AA183" s="688"/>
      <c r="AB183" s="365"/>
      <c r="AC183" s="365"/>
      <c r="AD183" s="365"/>
      <c r="AE183" s="365"/>
      <c r="AF183" s="428"/>
      <c r="AG183" s="428"/>
      <c r="AH183" s="428"/>
      <c r="AI183" s="428"/>
      <c r="AJ183" s="428"/>
      <c r="AK183" s="428"/>
      <c r="AL183" s="365"/>
      <c r="AM183" s="365"/>
      <c r="AN183" s="29"/>
      <c r="AO183" s="4"/>
      <c r="AP183" s="4"/>
      <c r="AQ183" s="4"/>
      <c r="AR183" s="4"/>
      <c r="AS183" s="4"/>
      <c r="AT183" s="290"/>
      <c r="AU183" s="290"/>
      <c r="AV183" s="290"/>
      <c r="AW183" s="290"/>
      <c r="AX183" s="290"/>
      <c r="AZ183" s="2"/>
    </row>
    <row r="184" spans="1:52" x14ac:dyDescent="0.2">
      <c r="A184" s="4"/>
      <c r="B184" s="29"/>
      <c r="C184" s="4"/>
      <c r="D184" s="365"/>
      <c r="E184" s="365"/>
      <c r="F184" s="365"/>
      <c r="G184" s="365"/>
      <c r="H184" s="365"/>
      <c r="I184" s="365"/>
      <c r="J184" s="365"/>
      <c r="K184" s="365"/>
      <c r="L184" s="365"/>
      <c r="M184" s="365"/>
      <c r="N184" s="365"/>
      <c r="O184" s="365"/>
      <c r="P184" s="365"/>
      <c r="Q184" s="365"/>
      <c r="R184" s="365"/>
      <c r="S184" s="365"/>
      <c r="T184" s="365"/>
      <c r="U184" s="365"/>
      <c r="V184" s="365"/>
      <c r="W184" s="365"/>
      <c r="X184" s="365"/>
      <c r="Y184" s="365"/>
      <c r="Z184" s="688"/>
      <c r="AA184" s="688"/>
      <c r="AB184" s="365"/>
      <c r="AC184" s="365"/>
      <c r="AD184" s="365"/>
      <c r="AE184" s="365"/>
      <c r="AF184" s="428"/>
      <c r="AG184" s="428"/>
      <c r="AH184" s="428"/>
      <c r="AI184" s="428"/>
      <c r="AJ184" s="428"/>
      <c r="AK184" s="428"/>
      <c r="AL184" s="365"/>
      <c r="AM184" s="365"/>
      <c r="AN184" s="29"/>
      <c r="AO184" s="4"/>
      <c r="AP184" s="4"/>
      <c r="AQ184" s="4"/>
      <c r="AR184" s="4"/>
      <c r="AS184" s="4"/>
      <c r="AT184" s="290"/>
      <c r="AU184" s="290"/>
      <c r="AV184" s="290"/>
      <c r="AW184" s="290"/>
      <c r="AX184" s="290"/>
      <c r="AZ184" s="2"/>
    </row>
    <row r="185" spans="1:52" x14ac:dyDescent="0.2">
      <c r="A185" s="4"/>
      <c r="B185" s="29"/>
      <c r="C185" s="4"/>
      <c r="D185" s="365"/>
      <c r="E185" s="365"/>
      <c r="F185" s="365"/>
      <c r="G185" s="365"/>
      <c r="H185" s="365"/>
      <c r="I185" s="365"/>
      <c r="J185" s="365"/>
      <c r="K185" s="365"/>
      <c r="L185" s="365"/>
      <c r="M185" s="365"/>
      <c r="N185" s="365"/>
      <c r="O185" s="365"/>
      <c r="P185" s="365"/>
      <c r="Q185" s="365"/>
      <c r="R185" s="365"/>
      <c r="S185" s="365"/>
      <c r="T185" s="365"/>
      <c r="U185" s="365"/>
      <c r="V185" s="365"/>
      <c r="W185" s="365"/>
      <c r="X185" s="365"/>
      <c r="Y185" s="365"/>
      <c r="Z185" s="688"/>
      <c r="AA185" s="688"/>
      <c r="AB185" s="365"/>
      <c r="AC185" s="365"/>
      <c r="AD185" s="365"/>
      <c r="AE185" s="365"/>
      <c r="AF185" s="428"/>
      <c r="AG185" s="428"/>
      <c r="AH185" s="428"/>
      <c r="AI185" s="428"/>
      <c r="AJ185" s="428"/>
      <c r="AK185" s="428"/>
      <c r="AL185" s="365"/>
      <c r="AM185" s="365"/>
      <c r="AN185" s="29"/>
      <c r="AO185" s="4"/>
      <c r="AP185" s="4"/>
      <c r="AQ185" s="4"/>
      <c r="AR185" s="4"/>
      <c r="AS185" s="4"/>
      <c r="AT185" s="290"/>
      <c r="AU185" s="290"/>
      <c r="AV185" s="290"/>
      <c r="AW185" s="290"/>
      <c r="AX185" s="290"/>
      <c r="AZ185" s="2"/>
    </row>
    <row r="186" spans="1:52" x14ac:dyDescent="0.2">
      <c r="A186" s="4"/>
      <c r="B186" s="29"/>
      <c r="C186" s="4"/>
      <c r="D186" s="365"/>
      <c r="E186" s="365"/>
      <c r="F186" s="365"/>
      <c r="G186" s="365"/>
      <c r="H186" s="365"/>
      <c r="I186" s="365"/>
      <c r="J186" s="365"/>
      <c r="K186" s="365"/>
      <c r="L186" s="365"/>
      <c r="M186" s="365"/>
      <c r="N186" s="365"/>
      <c r="O186" s="365"/>
      <c r="P186" s="365"/>
      <c r="Q186" s="365"/>
      <c r="R186" s="365"/>
      <c r="S186" s="365"/>
      <c r="T186" s="365"/>
      <c r="U186" s="365"/>
      <c r="V186" s="365"/>
      <c r="W186" s="365"/>
      <c r="X186" s="365"/>
      <c r="Y186" s="365"/>
      <c r="Z186" s="688"/>
      <c r="AA186" s="688"/>
      <c r="AB186" s="365"/>
      <c r="AC186" s="365"/>
      <c r="AD186" s="365"/>
      <c r="AE186" s="365"/>
      <c r="AF186" s="428"/>
      <c r="AG186" s="428"/>
      <c r="AH186" s="428"/>
      <c r="AI186" s="428"/>
      <c r="AJ186" s="428"/>
      <c r="AK186" s="428"/>
      <c r="AL186" s="365"/>
      <c r="AM186" s="365"/>
      <c r="AN186" s="29"/>
      <c r="AO186" s="4"/>
      <c r="AP186" s="4"/>
      <c r="AQ186" s="4"/>
      <c r="AR186" s="4"/>
      <c r="AS186" s="4"/>
      <c r="AT186" s="290"/>
      <c r="AU186" s="290"/>
      <c r="AV186" s="290"/>
      <c r="AW186" s="290"/>
      <c r="AX186" s="290"/>
      <c r="AZ186" s="2"/>
    </row>
    <row r="187" spans="1:52" x14ac:dyDescent="0.2">
      <c r="A187" s="4"/>
      <c r="B187" s="29"/>
      <c r="C187" s="4"/>
      <c r="D187" s="365"/>
      <c r="E187" s="365"/>
      <c r="F187" s="365"/>
      <c r="G187" s="365"/>
      <c r="H187" s="365"/>
      <c r="I187" s="365"/>
      <c r="J187" s="365"/>
      <c r="K187" s="365"/>
      <c r="L187" s="365"/>
      <c r="M187" s="365"/>
      <c r="N187" s="365"/>
      <c r="O187" s="365"/>
      <c r="P187" s="365"/>
      <c r="Q187" s="365"/>
      <c r="R187" s="365"/>
      <c r="S187" s="365"/>
      <c r="T187" s="365"/>
      <c r="U187" s="365"/>
      <c r="V187" s="365"/>
      <c r="W187" s="365"/>
      <c r="X187" s="365"/>
      <c r="Y187" s="365"/>
      <c r="Z187" s="688"/>
      <c r="AA187" s="688"/>
      <c r="AB187" s="365"/>
      <c r="AC187" s="365"/>
      <c r="AD187" s="365"/>
      <c r="AE187" s="365"/>
      <c r="AF187" s="428"/>
      <c r="AG187" s="428"/>
      <c r="AH187" s="428"/>
      <c r="AI187" s="428"/>
      <c r="AJ187" s="428"/>
      <c r="AK187" s="428"/>
      <c r="AL187" s="365"/>
      <c r="AM187" s="365"/>
      <c r="AN187" s="29"/>
      <c r="AO187" s="4"/>
      <c r="AP187" s="4"/>
      <c r="AQ187" s="4"/>
      <c r="AR187" s="4"/>
      <c r="AS187" s="4"/>
      <c r="AT187" s="290"/>
      <c r="AU187" s="290"/>
      <c r="AV187" s="290"/>
      <c r="AW187" s="290"/>
      <c r="AX187" s="290"/>
      <c r="AZ187" s="2"/>
    </row>
    <row r="188" spans="1:52" x14ac:dyDescent="0.2">
      <c r="A188" s="4"/>
      <c r="B188" s="29"/>
      <c r="C188" s="4"/>
      <c r="D188" s="365"/>
      <c r="E188" s="365"/>
      <c r="F188" s="365"/>
      <c r="G188" s="365"/>
      <c r="H188" s="365"/>
      <c r="I188" s="365"/>
      <c r="J188" s="365"/>
      <c r="K188" s="365"/>
      <c r="L188" s="365"/>
      <c r="M188" s="365"/>
      <c r="N188" s="365"/>
      <c r="O188" s="365"/>
      <c r="P188" s="365"/>
      <c r="Q188" s="365"/>
      <c r="R188" s="365"/>
      <c r="S188" s="365"/>
      <c r="T188" s="365"/>
      <c r="U188" s="365"/>
      <c r="V188" s="365"/>
      <c r="W188" s="365"/>
      <c r="X188" s="365"/>
      <c r="Y188" s="365"/>
      <c r="Z188" s="688"/>
      <c r="AA188" s="688"/>
      <c r="AB188" s="365"/>
      <c r="AC188" s="365"/>
      <c r="AD188" s="365"/>
      <c r="AE188" s="365"/>
      <c r="AF188" s="428"/>
      <c r="AG188" s="428"/>
      <c r="AH188" s="428"/>
      <c r="AI188" s="428"/>
      <c r="AJ188" s="428"/>
      <c r="AK188" s="428"/>
      <c r="AL188" s="365"/>
      <c r="AM188" s="365"/>
      <c r="AN188" s="29"/>
      <c r="AO188" s="4"/>
      <c r="AP188" s="4"/>
      <c r="AQ188" s="4"/>
      <c r="AR188" s="4"/>
      <c r="AS188" s="4"/>
      <c r="AT188" s="290"/>
      <c r="AU188" s="290"/>
      <c r="AV188" s="290"/>
      <c r="AW188" s="290"/>
      <c r="AX188" s="290"/>
      <c r="AZ188" s="2"/>
    </row>
    <row r="189" spans="1:52" x14ac:dyDescent="0.2">
      <c r="A189" s="4"/>
      <c r="B189" s="29"/>
      <c r="C189" s="4"/>
      <c r="D189" s="365"/>
      <c r="E189" s="365"/>
      <c r="F189" s="365"/>
      <c r="G189" s="365"/>
      <c r="H189" s="365"/>
      <c r="I189" s="365"/>
      <c r="J189" s="365"/>
      <c r="K189" s="365"/>
      <c r="L189" s="365"/>
      <c r="M189" s="365"/>
      <c r="N189" s="365"/>
      <c r="O189" s="365"/>
      <c r="P189" s="365"/>
      <c r="Q189" s="365"/>
      <c r="R189" s="365"/>
      <c r="S189" s="365"/>
      <c r="T189" s="365"/>
      <c r="U189" s="365"/>
      <c r="V189" s="365"/>
      <c r="W189" s="365"/>
      <c r="X189" s="365"/>
      <c r="Y189" s="365"/>
      <c r="Z189" s="688"/>
      <c r="AA189" s="688"/>
      <c r="AB189" s="365"/>
      <c r="AC189" s="365"/>
      <c r="AD189" s="365"/>
      <c r="AE189" s="365"/>
      <c r="AF189" s="428"/>
      <c r="AG189" s="428"/>
      <c r="AH189" s="428"/>
      <c r="AI189" s="428"/>
      <c r="AJ189" s="428"/>
      <c r="AK189" s="428"/>
      <c r="AL189" s="365"/>
      <c r="AM189" s="365"/>
      <c r="AN189" s="29"/>
      <c r="AO189" s="4"/>
      <c r="AP189" s="4"/>
      <c r="AQ189" s="4"/>
      <c r="AR189" s="4"/>
      <c r="AS189" s="4"/>
      <c r="AT189" s="290"/>
      <c r="AU189" s="290"/>
      <c r="AV189" s="290"/>
      <c r="AW189" s="290"/>
      <c r="AX189" s="290"/>
      <c r="AZ189" s="2"/>
    </row>
    <row r="190" spans="1:52" x14ac:dyDescent="0.2">
      <c r="A190" s="4"/>
      <c r="B190" s="29"/>
      <c r="C190" s="4"/>
      <c r="D190" s="365"/>
      <c r="E190" s="365"/>
      <c r="F190" s="365"/>
      <c r="G190" s="365"/>
      <c r="H190" s="365"/>
      <c r="I190" s="365"/>
      <c r="J190" s="365"/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  <c r="U190" s="365"/>
      <c r="V190" s="365"/>
      <c r="W190" s="365"/>
      <c r="X190" s="365"/>
      <c r="Y190" s="365"/>
      <c r="Z190" s="688"/>
      <c r="AA190" s="688"/>
      <c r="AB190" s="365"/>
      <c r="AC190" s="365"/>
      <c r="AD190" s="365"/>
      <c r="AE190" s="365"/>
      <c r="AF190" s="428"/>
      <c r="AG190" s="428"/>
      <c r="AH190" s="428"/>
      <c r="AI190" s="428"/>
      <c r="AJ190" s="428"/>
      <c r="AK190" s="428"/>
      <c r="AL190" s="365"/>
      <c r="AM190" s="365"/>
      <c r="AN190" s="29"/>
      <c r="AO190" s="4"/>
      <c r="AP190" s="4"/>
      <c r="AQ190" s="4"/>
      <c r="AR190" s="4"/>
      <c r="AS190" s="4"/>
      <c r="AT190" s="290"/>
      <c r="AU190" s="290"/>
      <c r="AV190" s="290"/>
      <c r="AW190" s="290"/>
      <c r="AX190" s="290"/>
      <c r="AZ190" s="2"/>
    </row>
    <row r="191" spans="1:52" x14ac:dyDescent="0.2">
      <c r="A191" s="4"/>
      <c r="B191" s="29"/>
      <c r="C191" s="4"/>
      <c r="D191" s="365"/>
      <c r="E191" s="365"/>
      <c r="F191" s="365"/>
      <c r="G191" s="365"/>
      <c r="H191" s="365"/>
      <c r="I191" s="365"/>
      <c r="J191" s="365"/>
      <c r="K191" s="365"/>
      <c r="L191" s="365"/>
      <c r="M191" s="365"/>
      <c r="N191" s="365"/>
      <c r="O191" s="365"/>
      <c r="P191" s="365"/>
      <c r="Q191" s="365"/>
      <c r="R191" s="365"/>
      <c r="S191" s="365"/>
      <c r="T191" s="365"/>
      <c r="U191" s="365"/>
      <c r="V191" s="365"/>
      <c r="W191" s="365"/>
      <c r="X191" s="365"/>
      <c r="Y191" s="365"/>
      <c r="Z191" s="688"/>
      <c r="AA191" s="688"/>
      <c r="AB191" s="365"/>
      <c r="AC191" s="365"/>
      <c r="AD191" s="365"/>
      <c r="AE191" s="365"/>
      <c r="AF191" s="428"/>
      <c r="AG191" s="428"/>
      <c r="AH191" s="428"/>
      <c r="AI191" s="428"/>
      <c r="AJ191" s="428"/>
      <c r="AK191" s="428"/>
      <c r="AL191" s="365"/>
      <c r="AM191" s="365"/>
      <c r="AN191" s="29"/>
      <c r="AO191" s="4"/>
      <c r="AP191" s="4"/>
      <c r="AQ191" s="4"/>
      <c r="AR191" s="4"/>
      <c r="AS191" s="4"/>
      <c r="AT191" s="290"/>
      <c r="AU191" s="290"/>
      <c r="AV191" s="290"/>
      <c r="AW191" s="290"/>
      <c r="AX191" s="290"/>
      <c r="AZ191" s="2"/>
    </row>
    <row r="192" spans="1:52" x14ac:dyDescent="0.2">
      <c r="A192" s="4"/>
      <c r="B192" s="29"/>
      <c r="C192" s="4"/>
      <c r="D192" s="365"/>
      <c r="E192" s="365"/>
      <c r="F192" s="365"/>
      <c r="G192" s="365"/>
      <c r="H192" s="365"/>
      <c r="I192" s="365"/>
      <c r="J192" s="365"/>
      <c r="K192" s="365"/>
      <c r="L192" s="365"/>
      <c r="M192" s="365"/>
      <c r="N192" s="365"/>
      <c r="O192" s="365"/>
      <c r="P192" s="365"/>
      <c r="Q192" s="365"/>
      <c r="R192" s="365"/>
      <c r="S192" s="365"/>
      <c r="T192" s="365"/>
      <c r="U192" s="365"/>
      <c r="V192" s="365"/>
      <c r="W192" s="365"/>
      <c r="X192" s="365"/>
      <c r="Y192" s="365"/>
      <c r="Z192" s="688"/>
      <c r="AA192" s="688"/>
      <c r="AB192" s="365"/>
      <c r="AC192" s="365"/>
      <c r="AD192" s="365"/>
      <c r="AE192" s="365"/>
      <c r="AF192" s="428"/>
      <c r="AG192" s="428"/>
      <c r="AH192" s="428"/>
      <c r="AI192" s="428"/>
      <c r="AJ192" s="428"/>
      <c r="AK192" s="428"/>
      <c r="AL192" s="365"/>
      <c r="AM192" s="365"/>
      <c r="AN192" s="29"/>
      <c r="AO192" s="4"/>
      <c r="AP192" s="4"/>
      <c r="AQ192" s="4"/>
      <c r="AR192" s="4"/>
      <c r="AS192" s="4"/>
      <c r="AT192" s="290"/>
      <c r="AU192" s="290"/>
      <c r="AV192" s="290"/>
      <c r="AW192" s="290"/>
      <c r="AX192" s="290"/>
      <c r="AZ192" s="2"/>
    </row>
    <row r="193" spans="1:52" x14ac:dyDescent="0.2">
      <c r="A193" s="4"/>
      <c r="B193" s="29"/>
      <c r="C193" s="4"/>
      <c r="D193" s="365"/>
      <c r="E193" s="365"/>
      <c r="F193" s="365"/>
      <c r="G193" s="365"/>
      <c r="H193" s="365"/>
      <c r="I193" s="365"/>
      <c r="J193" s="365"/>
      <c r="K193" s="365"/>
      <c r="L193" s="365"/>
      <c r="M193" s="365"/>
      <c r="N193" s="365"/>
      <c r="O193" s="365"/>
      <c r="P193" s="365"/>
      <c r="Q193" s="365"/>
      <c r="R193" s="365"/>
      <c r="S193" s="365"/>
      <c r="T193" s="365"/>
      <c r="U193" s="365"/>
      <c r="V193" s="365"/>
      <c r="W193" s="365"/>
      <c r="X193" s="365"/>
      <c r="Y193" s="365"/>
      <c r="Z193" s="688"/>
      <c r="AA193" s="688"/>
      <c r="AB193" s="365"/>
      <c r="AC193" s="365"/>
      <c r="AD193" s="365"/>
      <c r="AE193" s="365"/>
      <c r="AF193" s="428"/>
      <c r="AG193" s="428"/>
      <c r="AH193" s="428"/>
      <c r="AI193" s="428"/>
      <c r="AJ193" s="428"/>
      <c r="AK193" s="428"/>
      <c r="AL193" s="365"/>
      <c r="AM193" s="365"/>
      <c r="AN193" s="29"/>
      <c r="AO193" s="4"/>
      <c r="AP193" s="4"/>
      <c r="AQ193" s="4"/>
      <c r="AR193" s="4"/>
      <c r="AS193" s="4"/>
      <c r="AT193" s="290"/>
      <c r="AU193" s="290"/>
      <c r="AV193" s="290"/>
      <c r="AW193" s="290"/>
      <c r="AX193" s="290"/>
      <c r="AZ193" s="2"/>
    </row>
    <row r="194" spans="1:52" x14ac:dyDescent="0.2">
      <c r="A194" s="4"/>
      <c r="B194" s="29"/>
      <c r="C194" s="4"/>
      <c r="D194" s="365"/>
      <c r="E194" s="365"/>
      <c r="F194" s="365"/>
      <c r="G194" s="365"/>
      <c r="H194" s="365"/>
      <c r="I194" s="365"/>
      <c r="J194" s="365"/>
      <c r="K194" s="365"/>
      <c r="L194" s="365"/>
      <c r="M194" s="365"/>
      <c r="N194" s="365"/>
      <c r="O194" s="365"/>
      <c r="P194" s="365"/>
      <c r="Q194" s="365"/>
      <c r="R194" s="365"/>
      <c r="S194" s="365"/>
      <c r="T194" s="365"/>
      <c r="U194" s="365"/>
      <c r="V194" s="365"/>
      <c r="W194" s="365"/>
      <c r="X194" s="365"/>
      <c r="Y194" s="365"/>
      <c r="Z194" s="688"/>
      <c r="AA194" s="688"/>
      <c r="AB194" s="365"/>
      <c r="AC194" s="365"/>
      <c r="AD194" s="365"/>
      <c r="AE194" s="365"/>
      <c r="AF194" s="428"/>
      <c r="AG194" s="428"/>
      <c r="AH194" s="428"/>
      <c r="AI194" s="428"/>
      <c r="AJ194" s="428"/>
      <c r="AK194" s="428"/>
      <c r="AL194" s="365"/>
      <c r="AM194" s="365"/>
      <c r="AN194" s="29"/>
      <c r="AO194" s="4"/>
      <c r="AP194" s="4"/>
      <c r="AQ194" s="4"/>
      <c r="AR194" s="4"/>
      <c r="AS194" s="4"/>
      <c r="AT194" s="290"/>
      <c r="AU194" s="290"/>
      <c r="AV194" s="290"/>
      <c r="AW194" s="290"/>
      <c r="AX194" s="290"/>
      <c r="AZ194" s="2"/>
    </row>
    <row r="195" spans="1:52" x14ac:dyDescent="0.2">
      <c r="A195" s="4"/>
      <c r="B195" s="29"/>
      <c r="C195" s="4"/>
      <c r="D195" s="365"/>
      <c r="E195" s="365"/>
      <c r="F195" s="365"/>
      <c r="G195" s="365"/>
      <c r="H195" s="365"/>
      <c r="I195" s="365"/>
      <c r="J195" s="365"/>
      <c r="K195" s="365"/>
      <c r="L195" s="365"/>
      <c r="M195" s="365"/>
      <c r="N195" s="365"/>
      <c r="O195" s="365"/>
      <c r="P195" s="365"/>
      <c r="Q195" s="365"/>
      <c r="R195" s="365"/>
      <c r="S195" s="365"/>
      <c r="T195" s="365"/>
      <c r="U195" s="365"/>
      <c r="V195" s="365"/>
      <c r="W195" s="365"/>
      <c r="X195" s="365"/>
      <c r="Y195" s="365"/>
      <c r="Z195" s="688"/>
      <c r="AA195" s="688"/>
      <c r="AB195" s="365"/>
      <c r="AC195" s="365"/>
      <c r="AD195" s="365"/>
      <c r="AE195" s="365"/>
      <c r="AF195" s="428"/>
      <c r="AG195" s="428"/>
      <c r="AH195" s="428"/>
      <c r="AI195" s="428"/>
      <c r="AJ195" s="428"/>
      <c r="AK195" s="428"/>
      <c r="AL195" s="365"/>
      <c r="AM195" s="365"/>
      <c r="AN195" s="29"/>
      <c r="AO195" s="4"/>
      <c r="AP195" s="4"/>
      <c r="AQ195" s="4"/>
      <c r="AR195" s="4"/>
      <c r="AS195" s="4"/>
      <c r="AT195" s="290"/>
      <c r="AU195" s="290"/>
      <c r="AV195" s="290"/>
      <c r="AW195" s="290"/>
      <c r="AX195" s="290"/>
      <c r="AZ195" s="2"/>
    </row>
    <row r="196" spans="1:52" x14ac:dyDescent="0.2">
      <c r="A196" s="4"/>
      <c r="B196" s="29"/>
      <c r="C196" s="4"/>
      <c r="D196" s="365"/>
      <c r="E196" s="365"/>
      <c r="F196" s="365"/>
      <c r="G196" s="365"/>
      <c r="H196" s="365"/>
      <c r="I196" s="365"/>
      <c r="J196" s="365"/>
      <c r="K196" s="365"/>
      <c r="L196" s="365"/>
      <c r="M196" s="365"/>
      <c r="N196" s="365"/>
      <c r="O196" s="365"/>
      <c r="P196" s="365"/>
      <c r="Q196" s="365"/>
      <c r="R196" s="365"/>
      <c r="S196" s="365"/>
      <c r="T196" s="365"/>
      <c r="U196" s="365"/>
      <c r="V196" s="365"/>
      <c r="W196" s="365"/>
      <c r="X196" s="365"/>
      <c r="Y196" s="365"/>
      <c r="Z196" s="688"/>
      <c r="AA196" s="688"/>
      <c r="AB196" s="365"/>
      <c r="AC196" s="365"/>
      <c r="AD196" s="365"/>
      <c r="AE196" s="365"/>
      <c r="AF196" s="428"/>
      <c r="AG196" s="428"/>
      <c r="AH196" s="428"/>
      <c r="AI196" s="428"/>
      <c r="AJ196" s="428"/>
      <c r="AK196" s="428"/>
      <c r="AL196" s="365"/>
      <c r="AM196" s="365"/>
      <c r="AN196" s="29"/>
      <c r="AO196" s="4"/>
      <c r="AP196" s="4"/>
      <c r="AQ196" s="4"/>
      <c r="AR196" s="4"/>
      <c r="AS196" s="4"/>
      <c r="AT196" s="290"/>
      <c r="AU196" s="290"/>
      <c r="AV196" s="290"/>
      <c r="AW196" s="290"/>
      <c r="AX196" s="290"/>
      <c r="AZ196" s="2"/>
    </row>
    <row r="197" spans="1:52" x14ac:dyDescent="0.2">
      <c r="A197" s="4"/>
      <c r="B197" s="29"/>
      <c r="C197" s="4"/>
      <c r="D197" s="365"/>
      <c r="E197" s="365"/>
      <c r="F197" s="365"/>
      <c r="G197" s="365"/>
      <c r="H197" s="365"/>
      <c r="I197" s="365"/>
      <c r="J197" s="365"/>
      <c r="K197" s="365"/>
      <c r="L197" s="365"/>
      <c r="M197" s="365"/>
      <c r="N197" s="365"/>
      <c r="O197" s="365"/>
      <c r="P197" s="365"/>
      <c r="Q197" s="365"/>
      <c r="R197" s="365"/>
      <c r="S197" s="365"/>
      <c r="T197" s="365"/>
      <c r="U197" s="365"/>
      <c r="V197" s="365"/>
      <c r="W197" s="365"/>
      <c r="X197" s="365"/>
      <c r="Y197" s="365"/>
      <c r="Z197" s="688"/>
      <c r="AA197" s="688"/>
      <c r="AB197" s="365"/>
      <c r="AC197" s="365"/>
      <c r="AD197" s="365"/>
      <c r="AE197" s="365"/>
      <c r="AF197" s="428"/>
      <c r="AG197" s="428"/>
      <c r="AH197" s="428"/>
      <c r="AI197" s="428"/>
      <c r="AJ197" s="428"/>
      <c r="AK197" s="428"/>
      <c r="AL197" s="365"/>
      <c r="AM197" s="365"/>
      <c r="AN197" s="29"/>
      <c r="AO197" s="4"/>
      <c r="AP197" s="4"/>
      <c r="AQ197" s="4"/>
      <c r="AR197" s="4"/>
      <c r="AS197" s="4"/>
      <c r="AT197" s="290"/>
      <c r="AU197" s="290"/>
      <c r="AV197" s="290"/>
      <c r="AW197" s="290"/>
      <c r="AX197" s="290"/>
      <c r="AZ197" s="2"/>
    </row>
    <row r="198" spans="1:52" x14ac:dyDescent="0.2">
      <c r="A198" s="4"/>
      <c r="B198" s="29"/>
      <c r="C198" s="4"/>
      <c r="D198" s="365"/>
      <c r="E198" s="365"/>
      <c r="F198" s="365"/>
      <c r="G198" s="365"/>
      <c r="H198" s="365"/>
      <c r="I198" s="365"/>
      <c r="J198" s="365"/>
      <c r="K198" s="365"/>
      <c r="L198" s="365"/>
      <c r="M198" s="365"/>
      <c r="N198" s="365"/>
      <c r="O198" s="365"/>
      <c r="P198" s="365"/>
      <c r="Q198" s="365"/>
      <c r="R198" s="365"/>
      <c r="S198" s="365"/>
      <c r="T198" s="365"/>
      <c r="U198" s="365"/>
      <c r="V198" s="365"/>
      <c r="W198" s="365"/>
      <c r="X198" s="365"/>
      <c r="Y198" s="365"/>
      <c r="Z198" s="688"/>
      <c r="AA198" s="688"/>
      <c r="AB198" s="365"/>
      <c r="AC198" s="365"/>
      <c r="AD198" s="365"/>
      <c r="AE198" s="365"/>
      <c r="AF198" s="428"/>
      <c r="AG198" s="428"/>
      <c r="AH198" s="428"/>
      <c r="AI198" s="428"/>
      <c r="AJ198" s="428"/>
      <c r="AK198" s="428"/>
      <c r="AL198" s="365"/>
      <c r="AM198" s="365"/>
      <c r="AN198" s="29"/>
      <c r="AO198" s="4"/>
      <c r="AP198" s="4"/>
      <c r="AQ198" s="4"/>
      <c r="AR198" s="4"/>
      <c r="AS198" s="4"/>
      <c r="AT198" s="290"/>
      <c r="AU198" s="290"/>
      <c r="AV198" s="290"/>
      <c r="AW198" s="290"/>
      <c r="AX198" s="290"/>
      <c r="AZ198" s="2"/>
    </row>
    <row r="199" spans="1:52" x14ac:dyDescent="0.2">
      <c r="A199" s="4"/>
      <c r="B199" s="29"/>
      <c r="C199" s="4"/>
      <c r="D199" s="365"/>
      <c r="E199" s="365"/>
      <c r="F199" s="365"/>
      <c r="G199" s="365"/>
      <c r="H199" s="365"/>
      <c r="I199" s="365"/>
      <c r="J199" s="365"/>
      <c r="K199" s="365"/>
      <c r="L199" s="365"/>
      <c r="M199" s="365"/>
      <c r="N199" s="365"/>
      <c r="O199" s="365"/>
      <c r="P199" s="365"/>
      <c r="Q199" s="365"/>
      <c r="R199" s="365"/>
      <c r="S199" s="365"/>
      <c r="T199" s="365"/>
      <c r="U199" s="365"/>
      <c r="V199" s="365"/>
      <c r="W199" s="365"/>
      <c r="X199" s="365"/>
      <c r="Y199" s="365"/>
      <c r="Z199" s="688"/>
      <c r="AA199" s="688"/>
      <c r="AB199" s="365"/>
      <c r="AC199" s="365"/>
      <c r="AD199" s="365"/>
      <c r="AE199" s="365"/>
      <c r="AF199" s="428"/>
      <c r="AG199" s="428"/>
      <c r="AH199" s="428"/>
      <c r="AI199" s="428"/>
      <c r="AJ199" s="428"/>
      <c r="AK199" s="428"/>
      <c r="AL199" s="365"/>
      <c r="AM199" s="365"/>
      <c r="AN199" s="29"/>
      <c r="AO199" s="4"/>
      <c r="AP199" s="4"/>
      <c r="AQ199" s="4"/>
      <c r="AR199" s="4"/>
      <c r="AS199" s="4"/>
      <c r="AT199" s="290"/>
      <c r="AU199" s="290"/>
      <c r="AV199" s="290"/>
      <c r="AW199" s="290"/>
      <c r="AX199" s="290"/>
      <c r="AZ199" s="2"/>
    </row>
    <row r="200" spans="1:52" x14ac:dyDescent="0.2">
      <c r="A200" s="4"/>
      <c r="B200" s="29"/>
      <c r="C200" s="4"/>
      <c r="D200" s="365"/>
      <c r="E200" s="365"/>
      <c r="F200" s="365"/>
      <c r="G200" s="365"/>
      <c r="H200" s="365"/>
      <c r="I200" s="365"/>
      <c r="J200" s="365"/>
      <c r="K200" s="365"/>
      <c r="L200" s="365"/>
      <c r="M200" s="365"/>
      <c r="N200" s="365"/>
      <c r="O200" s="365"/>
      <c r="P200" s="365"/>
      <c r="Q200" s="365"/>
      <c r="R200" s="365"/>
      <c r="S200" s="365"/>
      <c r="T200" s="365"/>
      <c r="U200" s="365"/>
      <c r="V200" s="365"/>
      <c r="W200" s="365"/>
      <c r="X200" s="365"/>
      <c r="Y200" s="365"/>
      <c r="Z200" s="688"/>
      <c r="AA200" s="688"/>
      <c r="AB200" s="365"/>
      <c r="AC200" s="365"/>
      <c r="AD200" s="365"/>
      <c r="AE200" s="365"/>
      <c r="AF200" s="428"/>
      <c r="AG200" s="428"/>
      <c r="AH200" s="428"/>
      <c r="AI200" s="428"/>
      <c r="AJ200" s="428"/>
      <c r="AK200" s="428"/>
      <c r="AL200" s="365"/>
      <c r="AM200" s="365"/>
      <c r="AN200" s="29"/>
      <c r="AO200" s="4"/>
      <c r="AP200" s="4"/>
      <c r="AQ200" s="4"/>
      <c r="AR200" s="4"/>
      <c r="AS200" s="4"/>
      <c r="AT200" s="290"/>
      <c r="AU200" s="290"/>
      <c r="AV200" s="290"/>
      <c r="AW200" s="290"/>
      <c r="AX200" s="290"/>
      <c r="AZ200" s="2"/>
    </row>
    <row r="201" spans="1:52" x14ac:dyDescent="0.2">
      <c r="A201" s="4"/>
      <c r="B201" s="29"/>
      <c r="C201" s="4"/>
      <c r="D201" s="365"/>
      <c r="E201" s="365"/>
      <c r="F201" s="365"/>
      <c r="G201" s="365"/>
      <c r="H201" s="365"/>
      <c r="I201" s="365"/>
      <c r="J201" s="365"/>
      <c r="K201" s="365"/>
      <c r="L201" s="365"/>
      <c r="M201" s="365"/>
      <c r="N201" s="365"/>
      <c r="O201" s="365"/>
      <c r="P201" s="365"/>
      <c r="Q201" s="365"/>
      <c r="R201" s="365"/>
      <c r="S201" s="365"/>
      <c r="T201" s="365"/>
      <c r="U201" s="365"/>
      <c r="V201" s="365"/>
      <c r="W201" s="365"/>
      <c r="X201" s="365"/>
      <c r="Y201" s="365"/>
      <c r="Z201" s="688"/>
      <c r="AA201" s="688"/>
      <c r="AB201" s="365"/>
      <c r="AC201" s="365"/>
      <c r="AD201" s="365"/>
      <c r="AE201" s="365"/>
      <c r="AF201" s="428"/>
      <c r="AG201" s="428"/>
      <c r="AH201" s="428"/>
      <c r="AI201" s="428"/>
      <c r="AJ201" s="428"/>
      <c r="AK201" s="428"/>
      <c r="AL201" s="365"/>
      <c r="AM201" s="365"/>
      <c r="AN201" s="29"/>
      <c r="AO201" s="4"/>
      <c r="AP201" s="4"/>
      <c r="AQ201" s="4"/>
      <c r="AR201" s="4"/>
      <c r="AS201" s="4"/>
      <c r="AT201" s="290"/>
      <c r="AU201" s="290"/>
      <c r="AV201" s="290"/>
      <c r="AW201" s="290"/>
      <c r="AX201" s="290"/>
      <c r="AZ201" s="2"/>
    </row>
    <row r="202" spans="1:52" x14ac:dyDescent="0.2">
      <c r="A202" s="4"/>
      <c r="B202" s="29"/>
      <c r="C202" s="4"/>
      <c r="D202" s="365"/>
      <c r="E202" s="365"/>
      <c r="F202" s="365"/>
      <c r="G202" s="365"/>
      <c r="H202" s="365"/>
      <c r="I202" s="365"/>
      <c r="J202" s="365"/>
      <c r="K202" s="365"/>
      <c r="L202" s="365"/>
      <c r="M202" s="365"/>
      <c r="N202" s="365"/>
      <c r="O202" s="365"/>
      <c r="P202" s="365"/>
      <c r="Q202" s="365"/>
      <c r="R202" s="365"/>
      <c r="S202" s="365"/>
      <c r="T202" s="365"/>
      <c r="U202" s="365"/>
      <c r="V202" s="365"/>
      <c r="W202" s="365"/>
      <c r="X202" s="365"/>
      <c r="Y202" s="365"/>
      <c r="Z202" s="688"/>
      <c r="AA202" s="688"/>
      <c r="AB202" s="365"/>
      <c r="AC202" s="365"/>
      <c r="AD202" s="365"/>
      <c r="AE202" s="365"/>
      <c r="AF202" s="428"/>
      <c r="AG202" s="428"/>
      <c r="AH202" s="428"/>
      <c r="AI202" s="428"/>
      <c r="AJ202" s="428"/>
      <c r="AK202" s="428"/>
      <c r="AL202" s="365"/>
      <c r="AM202" s="365"/>
      <c r="AN202" s="29"/>
      <c r="AO202" s="4"/>
      <c r="AP202" s="4"/>
      <c r="AQ202" s="4"/>
      <c r="AR202" s="4"/>
      <c r="AS202" s="4"/>
      <c r="AT202" s="290"/>
      <c r="AU202" s="290"/>
      <c r="AV202" s="290"/>
      <c r="AW202" s="290"/>
      <c r="AX202" s="290"/>
      <c r="AZ202" s="2"/>
    </row>
    <row r="203" spans="1:52" x14ac:dyDescent="0.2">
      <c r="A203" s="4"/>
      <c r="B203" s="29"/>
      <c r="C203" s="4"/>
      <c r="D203" s="365"/>
      <c r="E203" s="365"/>
      <c r="F203" s="365"/>
      <c r="G203" s="365"/>
      <c r="H203" s="365"/>
      <c r="I203" s="365"/>
      <c r="J203" s="365"/>
      <c r="K203" s="365"/>
      <c r="L203" s="365"/>
      <c r="M203" s="365"/>
      <c r="N203" s="365"/>
      <c r="O203" s="365"/>
      <c r="P203" s="365"/>
      <c r="Q203" s="365"/>
      <c r="R203" s="365"/>
      <c r="S203" s="365"/>
      <c r="T203" s="365"/>
      <c r="U203" s="365"/>
      <c r="V203" s="365"/>
      <c r="W203" s="365"/>
      <c r="X203" s="365"/>
      <c r="Y203" s="365"/>
      <c r="Z203" s="688"/>
      <c r="AA203" s="688"/>
      <c r="AB203" s="365"/>
      <c r="AC203" s="365"/>
      <c r="AD203" s="365"/>
      <c r="AE203" s="365"/>
      <c r="AF203" s="428"/>
      <c r="AG203" s="428"/>
      <c r="AH203" s="428"/>
      <c r="AI203" s="428"/>
      <c r="AJ203" s="428"/>
      <c r="AK203" s="428"/>
      <c r="AL203" s="365"/>
      <c r="AM203" s="365"/>
      <c r="AN203" s="29"/>
      <c r="AO203" s="4"/>
      <c r="AP203" s="4"/>
      <c r="AQ203" s="4"/>
      <c r="AR203" s="4"/>
      <c r="AS203" s="4"/>
      <c r="AT203" s="290"/>
      <c r="AU203" s="290"/>
      <c r="AV203" s="290"/>
      <c r="AW203" s="290"/>
      <c r="AX203" s="290"/>
      <c r="AZ203" s="2"/>
    </row>
    <row r="204" spans="1:52" x14ac:dyDescent="0.2">
      <c r="A204" s="4"/>
      <c r="B204" s="29"/>
      <c r="C204" s="4"/>
      <c r="D204" s="365"/>
      <c r="E204" s="365"/>
      <c r="F204" s="365"/>
      <c r="G204" s="365"/>
      <c r="H204" s="365"/>
      <c r="I204" s="365"/>
      <c r="J204" s="365"/>
      <c r="K204" s="365"/>
      <c r="L204" s="365"/>
      <c r="M204" s="365"/>
      <c r="N204" s="365"/>
      <c r="O204" s="365"/>
      <c r="P204" s="365"/>
      <c r="Q204" s="365"/>
      <c r="R204" s="365"/>
      <c r="S204" s="365"/>
      <c r="T204" s="365"/>
      <c r="U204" s="365"/>
      <c r="V204" s="365"/>
      <c r="W204" s="365"/>
      <c r="X204" s="365"/>
      <c r="Y204" s="365"/>
      <c r="Z204" s="688"/>
      <c r="AA204" s="688"/>
      <c r="AB204" s="365"/>
      <c r="AC204" s="365"/>
      <c r="AD204" s="365"/>
      <c r="AE204" s="365"/>
      <c r="AF204" s="428"/>
      <c r="AG204" s="428"/>
      <c r="AH204" s="428"/>
      <c r="AI204" s="428"/>
      <c r="AJ204" s="428"/>
      <c r="AK204" s="428"/>
      <c r="AL204" s="365"/>
      <c r="AM204" s="365"/>
      <c r="AN204" s="29"/>
      <c r="AO204" s="4"/>
      <c r="AP204" s="4"/>
      <c r="AQ204" s="4"/>
      <c r="AR204" s="4"/>
      <c r="AS204" s="4"/>
      <c r="AT204" s="290"/>
      <c r="AU204" s="290"/>
      <c r="AV204" s="290"/>
      <c r="AW204" s="290"/>
      <c r="AX204" s="290"/>
      <c r="AZ204" s="2"/>
    </row>
    <row r="205" spans="1:52" x14ac:dyDescent="0.2">
      <c r="A205" s="4"/>
      <c r="B205" s="29"/>
      <c r="C205" s="4"/>
      <c r="D205" s="365"/>
      <c r="E205" s="365"/>
      <c r="F205" s="365"/>
      <c r="G205" s="365"/>
      <c r="H205" s="365"/>
      <c r="I205" s="365"/>
      <c r="J205" s="365"/>
      <c r="K205" s="365"/>
      <c r="L205" s="365"/>
      <c r="M205" s="365"/>
      <c r="N205" s="365"/>
      <c r="O205" s="365"/>
      <c r="P205" s="365"/>
      <c r="Q205" s="365"/>
      <c r="R205" s="365"/>
      <c r="S205" s="365"/>
      <c r="T205" s="365"/>
      <c r="U205" s="365"/>
      <c r="V205" s="365"/>
      <c r="W205" s="365"/>
      <c r="X205" s="365"/>
      <c r="Y205" s="365"/>
      <c r="Z205" s="688"/>
      <c r="AA205" s="688"/>
      <c r="AB205" s="365"/>
      <c r="AC205" s="365"/>
      <c r="AD205" s="365"/>
      <c r="AE205" s="365"/>
      <c r="AF205" s="428"/>
      <c r="AG205" s="428"/>
      <c r="AH205" s="428"/>
      <c r="AI205" s="428"/>
      <c r="AJ205" s="428"/>
      <c r="AK205" s="428"/>
      <c r="AL205" s="365"/>
      <c r="AM205" s="365"/>
      <c r="AN205" s="29"/>
      <c r="AO205" s="4"/>
      <c r="AP205" s="4"/>
      <c r="AQ205" s="4"/>
      <c r="AR205" s="4"/>
      <c r="AS205" s="4"/>
      <c r="AT205" s="290"/>
      <c r="AU205" s="290"/>
      <c r="AV205" s="290"/>
      <c r="AW205" s="290"/>
      <c r="AX205" s="290"/>
      <c r="AZ205" s="2"/>
    </row>
    <row r="206" spans="1:52" x14ac:dyDescent="0.2">
      <c r="A206" s="4"/>
      <c r="B206" s="29"/>
      <c r="C206" s="4"/>
      <c r="D206" s="365"/>
      <c r="E206" s="365"/>
      <c r="F206" s="365"/>
      <c r="G206" s="365"/>
      <c r="H206" s="365"/>
      <c r="I206" s="365"/>
      <c r="J206" s="365"/>
      <c r="K206" s="365"/>
      <c r="L206" s="365"/>
      <c r="M206" s="365"/>
      <c r="N206" s="365"/>
      <c r="O206" s="365"/>
      <c r="P206" s="365"/>
      <c r="Q206" s="365"/>
      <c r="R206" s="365"/>
      <c r="S206" s="365"/>
      <c r="T206" s="365"/>
      <c r="U206" s="365"/>
      <c r="V206" s="365"/>
      <c r="W206" s="365"/>
      <c r="X206" s="365"/>
      <c r="Y206" s="365"/>
      <c r="Z206" s="688"/>
      <c r="AA206" s="688"/>
      <c r="AB206" s="365"/>
      <c r="AC206" s="365"/>
      <c r="AD206" s="365"/>
      <c r="AE206" s="365"/>
      <c r="AF206" s="428"/>
      <c r="AG206" s="428"/>
      <c r="AH206" s="428"/>
      <c r="AI206" s="428"/>
      <c r="AJ206" s="428"/>
      <c r="AK206" s="428"/>
      <c r="AL206" s="365"/>
      <c r="AM206" s="365"/>
      <c r="AN206" s="29"/>
      <c r="AO206" s="4"/>
      <c r="AP206" s="4"/>
      <c r="AQ206" s="4"/>
      <c r="AR206" s="4"/>
      <c r="AS206" s="4"/>
      <c r="AT206" s="290"/>
      <c r="AU206" s="290"/>
      <c r="AV206" s="290"/>
      <c r="AW206" s="290"/>
      <c r="AX206" s="290"/>
      <c r="AZ206" s="2"/>
    </row>
    <row r="207" spans="1:52" x14ac:dyDescent="0.2">
      <c r="A207" s="4"/>
      <c r="B207" s="29"/>
      <c r="C207" s="4"/>
      <c r="D207" s="365"/>
      <c r="E207" s="365"/>
      <c r="F207" s="365"/>
      <c r="G207" s="365"/>
      <c r="H207" s="365"/>
      <c r="I207" s="365"/>
      <c r="J207" s="365"/>
      <c r="K207" s="365"/>
      <c r="L207" s="365"/>
      <c r="M207" s="365"/>
      <c r="N207" s="365"/>
      <c r="O207" s="365"/>
      <c r="P207" s="365"/>
      <c r="Q207" s="365"/>
      <c r="R207" s="365"/>
      <c r="S207" s="365"/>
      <c r="T207" s="365"/>
      <c r="U207" s="365"/>
      <c r="V207" s="365"/>
      <c r="W207" s="365"/>
      <c r="X207" s="365"/>
      <c r="Y207" s="365"/>
      <c r="Z207" s="688"/>
      <c r="AA207" s="688"/>
      <c r="AB207" s="365"/>
      <c r="AC207" s="365"/>
      <c r="AD207" s="365"/>
      <c r="AE207" s="365"/>
      <c r="AF207" s="428"/>
      <c r="AG207" s="428"/>
      <c r="AH207" s="428"/>
      <c r="AI207" s="428"/>
      <c r="AJ207" s="428"/>
      <c r="AK207" s="428"/>
      <c r="AL207" s="365"/>
      <c r="AM207" s="365"/>
      <c r="AN207" s="29"/>
      <c r="AO207" s="4"/>
      <c r="AP207" s="4"/>
      <c r="AQ207" s="4"/>
      <c r="AR207" s="4"/>
      <c r="AS207" s="4"/>
      <c r="AT207" s="290"/>
      <c r="AU207" s="290"/>
      <c r="AV207" s="290"/>
      <c r="AW207" s="290"/>
      <c r="AX207" s="290"/>
      <c r="AZ207" s="2"/>
    </row>
    <row r="208" spans="1:52" x14ac:dyDescent="0.2">
      <c r="A208" s="4"/>
      <c r="B208" s="29"/>
      <c r="C208" s="4"/>
      <c r="D208" s="365"/>
      <c r="E208" s="365"/>
      <c r="F208" s="365"/>
      <c r="G208" s="365"/>
      <c r="H208" s="365"/>
      <c r="I208" s="365"/>
      <c r="J208" s="365"/>
      <c r="K208" s="365"/>
      <c r="L208" s="365"/>
      <c r="M208" s="365"/>
      <c r="N208" s="365"/>
      <c r="O208" s="365"/>
      <c r="P208" s="365"/>
      <c r="Q208" s="365"/>
      <c r="R208" s="365"/>
      <c r="S208" s="365"/>
      <c r="T208" s="365"/>
      <c r="U208" s="365"/>
      <c r="V208" s="365"/>
      <c r="W208" s="365"/>
      <c r="X208" s="365"/>
      <c r="Y208" s="365"/>
      <c r="Z208" s="688"/>
      <c r="AA208" s="688"/>
      <c r="AB208" s="365"/>
      <c r="AC208" s="365"/>
      <c r="AD208" s="365"/>
      <c r="AE208" s="365"/>
      <c r="AF208" s="428"/>
      <c r="AG208" s="428"/>
      <c r="AH208" s="428"/>
      <c r="AI208" s="428"/>
      <c r="AJ208" s="428"/>
      <c r="AK208" s="428"/>
      <c r="AL208" s="365"/>
      <c r="AM208" s="365"/>
      <c r="AN208" s="29"/>
      <c r="AO208" s="4"/>
      <c r="AP208" s="4"/>
      <c r="AQ208" s="4"/>
      <c r="AR208" s="4"/>
      <c r="AS208" s="4"/>
      <c r="AT208" s="290"/>
      <c r="AU208" s="290"/>
      <c r="AV208" s="290"/>
      <c r="AW208" s="290"/>
      <c r="AX208" s="290"/>
      <c r="AZ208" s="2"/>
    </row>
    <row r="209" spans="1:52" x14ac:dyDescent="0.2">
      <c r="A209" s="4"/>
      <c r="B209" s="29"/>
      <c r="C209" s="4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365"/>
      <c r="P209" s="365"/>
      <c r="Q209" s="365"/>
      <c r="R209" s="365"/>
      <c r="S209" s="365"/>
      <c r="T209" s="365"/>
      <c r="U209" s="365"/>
      <c r="V209" s="365"/>
      <c r="W209" s="365"/>
      <c r="X209" s="365"/>
      <c r="Y209" s="365"/>
      <c r="Z209" s="688"/>
      <c r="AA209" s="688"/>
      <c r="AB209" s="365"/>
      <c r="AC209" s="365"/>
      <c r="AD209" s="365"/>
      <c r="AE209" s="365"/>
      <c r="AF209" s="428"/>
      <c r="AG209" s="428"/>
      <c r="AH209" s="428"/>
      <c r="AI209" s="428"/>
      <c r="AJ209" s="428"/>
      <c r="AK209" s="428"/>
      <c r="AL209" s="365"/>
      <c r="AM209" s="365"/>
      <c r="AN209" s="29"/>
      <c r="AO209" s="4"/>
      <c r="AP209" s="4"/>
      <c r="AQ209" s="4"/>
      <c r="AR209" s="4"/>
      <c r="AS209" s="4"/>
      <c r="AT209" s="290"/>
      <c r="AU209" s="290"/>
      <c r="AV209" s="290"/>
      <c r="AW209" s="290"/>
      <c r="AX209" s="290"/>
      <c r="AZ209" s="2"/>
    </row>
    <row r="210" spans="1:52" x14ac:dyDescent="0.2">
      <c r="A210" s="4"/>
      <c r="B210" s="29"/>
      <c r="C210" s="4"/>
      <c r="D210" s="365"/>
      <c r="E210" s="365"/>
      <c r="F210" s="365"/>
      <c r="G210" s="365"/>
      <c r="H210" s="365"/>
      <c r="I210" s="365"/>
      <c r="J210" s="365"/>
      <c r="K210" s="365"/>
      <c r="L210" s="365"/>
      <c r="M210" s="365"/>
      <c r="N210" s="365"/>
      <c r="O210" s="365"/>
      <c r="P210" s="365"/>
      <c r="Q210" s="365"/>
      <c r="R210" s="365"/>
      <c r="S210" s="365"/>
      <c r="T210" s="365"/>
      <c r="U210" s="365"/>
      <c r="V210" s="365"/>
      <c r="W210" s="365"/>
      <c r="X210" s="365"/>
      <c r="Y210" s="365"/>
      <c r="Z210" s="688"/>
      <c r="AA210" s="688"/>
      <c r="AB210" s="365"/>
      <c r="AC210" s="365"/>
      <c r="AD210" s="365"/>
      <c r="AE210" s="365"/>
      <c r="AF210" s="428"/>
      <c r="AG210" s="428"/>
      <c r="AH210" s="428"/>
      <c r="AI210" s="428"/>
      <c r="AJ210" s="428"/>
      <c r="AK210" s="428"/>
      <c r="AL210" s="365"/>
      <c r="AM210" s="365"/>
      <c r="AN210" s="29"/>
      <c r="AO210" s="4"/>
      <c r="AP210" s="4"/>
      <c r="AQ210" s="4"/>
      <c r="AR210" s="4"/>
      <c r="AS210" s="4"/>
      <c r="AT210" s="290"/>
      <c r="AU210" s="290"/>
      <c r="AV210" s="290"/>
      <c r="AW210" s="290"/>
      <c r="AX210" s="290"/>
      <c r="AZ210" s="2"/>
    </row>
    <row r="211" spans="1:52" x14ac:dyDescent="0.2">
      <c r="A211" s="4"/>
      <c r="B211" s="29"/>
      <c r="C211" s="4"/>
      <c r="D211" s="365"/>
      <c r="E211" s="365"/>
      <c r="F211" s="365"/>
      <c r="G211" s="365"/>
      <c r="H211" s="365"/>
      <c r="I211" s="365"/>
      <c r="J211" s="365"/>
      <c r="K211" s="365"/>
      <c r="L211" s="365"/>
      <c r="M211" s="365"/>
      <c r="N211" s="365"/>
      <c r="O211" s="365"/>
      <c r="P211" s="365"/>
      <c r="Q211" s="365"/>
      <c r="R211" s="365"/>
      <c r="S211" s="365"/>
      <c r="T211" s="365"/>
      <c r="U211" s="365"/>
      <c r="V211" s="365"/>
      <c r="W211" s="365"/>
      <c r="X211" s="365"/>
      <c r="Y211" s="365"/>
      <c r="Z211" s="688"/>
      <c r="AA211" s="688"/>
      <c r="AB211" s="365"/>
      <c r="AC211" s="365"/>
      <c r="AD211" s="365"/>
      <c r="AE211" s="365"/>
      <c r="AF211" s="428"/>
      <c r="AG211" s="428"/>
      <c r="AH211" s="428"/>
      <c r="AI211" s="428"/>
      <c r="AJ211" s="428"/>
      <c r="AK211" s="428"/>
      <c r="AL211" s="365"/>
      <c r="AM211" s="365"/>
      <c r="AN211" s="29"/>
      <c r="AO211" s="4"/>
      <c r="AP211" s="4"/>
      <c r="AQ211" s="4"/>
      <c r="AR211" s="4"/>
      <c r="AS211" s="4"/>
      <c r="AT211" s="290"/>
      <c r="AU211" s="290"/>
      <c r="AV211" s="290"/>
      <c r="AW211" s="290"/>
      <c r="AX211" s="290"/>
      <c r="AZ211" s="2"/>
    </row>
    <row r="212" spans="1:52" x14ac:dyDescent="0.2">
      <c r="A212" s="4"/>
      <c r="B212" s="29"/>
      <c r="C212" s="4"/>
      <c r="D212" s="365"/>
      <c r="E212" s="365"/>
      <c r="F212" s="365"/>
      <c r="G212" s="365"/>
      <c r="H212" s="365"/>
      <c r="I212" s="365"/>
      <c r="J212" s="365"/>
      <c r="K212" s="365"/>
      <c r="L212" s="365"/>
      <c r="M212" s="365"/>
      <c r="N212" s="365"/>
      <c r="O212" s="365"/>
      <c r="P212" s="365"/>
      <c r="Q212" s="365"/>
      <c r="R212" s="365"/>
      <c r="S212" s="365"/>
      <c r="T212" s="365"/>
      <c r="U212" s="365"/>
      <c r="V212" s="365"/>
      <c r="W212" s="365"/>
      <c r="X212" s="365"/>
      <c r="Y212" s="365"/>
      <c r="Z212" s="688"/>
      <c r="AA212" s="688"/>
      <c r="AB212" s="365"/>
      <c r="AC212" s="365"/>
      <c r="AD212" s="365"/>
      <c r="AE212" s="365"/>
      <c r="AF212" s="428"/>
      <c r="AG212" s="428"/>
      <c r="AH212" s="428"/>
      <c r="AI212" s="428"/>
      <c r="AJ212" s="428"/>
      <c r="AK212" s="428"/>
      <c r="AL212" s="365"/>
      <c r="AM212" s="365"/>
      <c r="AN212" s="29"/>
      <c r="AO212" s="4"/>
      <c r="AP212" s="4"/>
      <c r="AQ212" s="4"/>
      <c r="AR212" s="4"/>
      <c r="AS212" s="4"/>
      <c r="AT212" s="290"/>
      <c r="AU212" s="290"/>
      <c r="AV212" s="290"/>
      <c r="AW212" s="290"/>
      <c r="AX212" s="290"/>
      <c r="AZ212" s="2"/>
    </row>
    <row r="213" spans="1:52" x14ac:dyDescent="0.2">
      <c r="A213" s="4"/>
      <c r="B213" s="29"/>
      <c r="C213" s="4"/>
      <c r="D213" s="365"/>
      <c r="E213" s="365"/>
      <c r="F213" s="365"/>
      <c r="G213" s="365"/>
      <c r="H213" s="365"/>
      <c r="I213" s="365"/>
      <c r="J213" s="365"/>
      <c r="K213" s="365"/>
      <c r="L213" s="365"/>
      <c r="M213" s="365"/>
      <c r="N213" s="365"/>
      <c r="O213" s="365"/>
      <c r="P213" s="365"/>
      <c r="Q213" s="365"/>
      <c r="R213" s="365"/>
      <c r="S213" s="365"/>
      <c r="T213" s="365"/>
      <c r="U213" s="365"/>
      <c r="V213" s="365"/>
      <c r="W213" s="365"/>
      <c r="X213" s="365"/>
      <c r="Y213" s="365"/>
      <c r="Z213" s="688"/>
      <c r="AA213" s="688"/>
      <c r="AB213" s="365"/>
      <c r="AC213" s="365"/>
      <c r="AD213" s="365"/>
      <c r="AE213" s="365"/>
      <c r="AF213" s="428"/>
      <c r="AG213" s="428"/>
      <c r="AH213" s="428"/>
      <c r="AI213" s="428"/>
      <c r="AJ213" s="428"/>
      <c r="AK213" s="428"/>
      <c r="AL213" s="365"/>
      <c r="AM213" s="365"/>
      <c r="AN213" s="29"/>
      <c r="AO213" s="4"/>
      <c r="AP213" s="4"/>
      <c r="AQ213" s="4"/>
      <c r="AR213" s="4"/>
      <c r="AS213" s="4"/>
      <c r="AT213" s="290"/>
      <c r="AU213" s="290"/>
      <c r="AV213" s="290"/>
      <c r="AW213" s="290"/>
      <c r="AX213" s="290"/>
      <c r="AZ213" s="2"/>
    </row>
    <row r="214" spans="1:52" x14ac:dyDescent="0.2">
      <c r="A214" s="4"/>
      <c r="B214" s="29"/>
      <c r="C214" s="4"/>
      <c r="D214" s="365"/>
      <c r="E214" s="365"/>
      <c r="F214" s="365"/>
      <c r="G214" s="365"/>
      <c r="H214" s="365"/>
      <c r="I214" s="365"/>
      <c r="J214" s="365"/>
      <c r="K214" s="365"/>
      <c r="L214" s="365"/>
      <c r="M214" s="365"/>
      <c r="N214" s="365"/>
      <c r="O214" s="365"/>
      <c r="P214" s="365"/>
      <c r="Q214" s="365"/>
      <c r="R214" s="365"/>
      <c r="S214" s="365"/>
      <c r="T214" s="365"/>
      <c r="U214" s="365"/>
      <c r="V214" s="365"/>
      <c r="W214" s="365"/>
      <c r="X214" s="365"/>
      <c r="Y214" s="365"/>
      <c r="Z214" s="688"/>
      <c r="AA214" s="688"/>
      <c r="AB214" s="365"/>
      <c r="AC214" s="365"/>
      <c r="AD214" s="365"/>
      <c r="AE214" s="365"/>
      <c r="AF214" s="428"/>
      <c r="AG214" s="428"/>
      <c r="AH214" s="428"/>
      <c r="AI214" s="428"/>
      <c r="AJ214" s="428"/>
      <c r="AK214" s="428"/>
      <c r="AL214" s="365"/>
      <c r="AM214" s="365"/>
      <c r="AN214" s="29"/>
      <c r="AO214" s="4"/>
      <c r="AP214" s="4"/>
      <c r="AQ214" s="4"/>
      <c r="AR214" s="4"/>
      <c r="AS214" s="4"/>
      <c r="AT214" s="290"/>
      <c r="AU214" s="290"/>
      <c r="AV214" s="290"/>
      <c r="AW214" s="290"/>
      <c r="AX214" s="290"/>
      <c r="AZ214" s="2"/>
    </row>
    <row r="215" spans="1:52" x14ac:dyDescent="0.2">
      <c r="A215" s="4"/>
      <c r="B215" s="29"/>
      <c r="C215" s="4"/>
      <c r="D215" s="365"/>
      <c r="E215" s="365"/>
      <c r="F215" s="365"/>
      <c r="G215" s="365"/>
      <c r="H215" s="365"/>
      <c r="I215" s="365"/>
      <c r="J215" s="365"/>
      <c r="K215" s="365"/>
      <c r="L215" s="365"/>
      <c r="M215" s="365"/>
      <c r="N215" s="365"/>
      <c r="O215" s="365"/>
      <c r="P215" s="365"/>
      <c r="Q215" s="365"/>
      <c r="R215" s="365"/>
      <c r="S215" s="365"/>
      <c r="T215" s="365"/>
      <c r="U215" s="365"/>
      <c r="V215" s="365"/>
      <c r="W215" s="365"/>
      <c r="X215" s="365"/>
      <c r="Y215" s="365"/>
      <c r="Z215" s="688"/>
      <c r="AA215" s="688"/>
      <c r="AB215" s="365"/>
      <c r="AC215" s="365"/>
      <c r="AD215" s="365"/>
      <c r="AE215" s="365"/>
      <c r="AF215" s="428"/>
      <c r="AG215" s="428"/>
      <c r="AH215" s="428"/>
      <c r="AI215" s="428"/>
      <c r="AJ215" s="428"/>
      <c r="AK215" s="428"/>
      <c r="AL215" s="365"/>
      <c r="AM215" s="365"/>
      <c r="AN215" s="29"/>
      <c r="AO215" s="4"/>
      <c r="AP215" s="4"/>
      <c r="AQ215" s="4"/>
      <c r="AR215" s="4"/>
      <c r="AS215" s="4"/>
      <c r="AT215" s="290"/>
      <c r="AU215" s="290"/>
      <c r="AV215" s="290"/>
      <c r="AW215" s="290"/>
      <c r="AX215" s="290"/>
      <c r="AZ215" s="2"/>
    </row>
    <row r="216" spans="1:52" x14ac:dyDescent="0.2">
      <c r="A216" s="4"/>
      <c r="B216" s="29"/>
      <c r="C216" s="4"/>
      <c r="D216" s="365"/>
      <c r="E216" s="365"/>
      <c r="F216" s="365"/>
      <c r="G216" s="365"/>
      <c r="H216" s="365"/>
      <c r="I216" s="365"/>
      <c r="J216" s="365"/>
      <c r="K216" s="365"/>
      <c r="L216" s="365"/>
      <c r="M216" s="365"/>
      <c r="N216" s="365"/>
      <c r="O216" s="365"/>
      <c r="P216" s="365"/>
      <c r="Q216" s="365"/>
      <c r="R216" s="365"/>
      <c r="S216" s="365"/>
      <c r="T216" s="365"/>
      <c r="U216" s="365"/>
      <c r="V216" s="365"/>
      <c r="W216" s="365"/>
      <c r="X216" s="365"/>
      <c r="Y216" s="365"/>
      <c r="Z216" s="688"/>
      <c r="AA216" s="688"/>
      <c r="AB216" s="365"/>
      <c r="AC216" s="365"/>
      <c r="AD216" s="365"/>
      <c r="AE216" s="365"/>
      <c r="AF216" s="428"/>
      <c r="AG216" s="428"/>
      <c r="AH216" s="428"/>
      <c r="AI216" s="428"/>
      <c r="AJ216" s="428"/>
      <c r="AK216" s="428"/>
      <c r="AL216" s="365"/>
      <c r="AM216" s="365"/>
      <c r="AN216" s="29"/>
      <c r="AO216" s="4"/>
      <c r="AP216" s="4"/>
      <c r="AQ216" s="4"/>
      <c r="AR216" s="4"/>
      <c r="AS216" s="4"/>
      <c r="AT216" s="290"/>
      <c r="AU216" s="290"/>
      <c r="AV216" s="290"/>
      <c r="AW216" s="290"/>
      <c r="AX216" s="290"/>
      <c r="AZ216" s="2"/>
    </row>
    <row r="217" spans="1:52" x14ac:dyDescent="0.2">
      <c r="A217" s="4"/>
      <c r="B217" s="29"/>
      <c r="C217" s="4"/>
      <c r="D217" s="365"/>
      <c r="E217" s="365"/>
      <c r="F217" s="365"/>
      <c r="G217" s="365"/>
      <c r="H217" s="365"/>
      <c r="I217" s="365"/>
      <c r="J217" s="365"/>
      <c r="K217" s="365"/>
      <c r="L217" s="365"/>
      <c r="M217" s="365"/>
      <c r="N217" s="365"/>
      <c r="O217" s="365"/>
      <c r="P217" s="365"/>
      <c r="Q217" s="365"/>
      <c r="R217" s="365"/>
      <c r="S217" s="365"/>
      <c r="T217" s="365"/>
      <c r="U217" s="365"/>
      <c r="V217" s="365"/>
      <c r="W217" s="365"/>
      <c r="X217" s="365"/>
      <c r="Y217" s="365"/>
      <c r="Z217" s="688"/>
      <c r="AA217" s="688"/>
      <c r="AB217" s="365"/>
      <c r="AC217" s="365"/>
      <c r="AD217" s="365"/>
      <c r="AE217" s="365"/>
      <c r="AF217" s="428"/>
      <c r="AG217" s="428"/>
      <c r="AH217" s="428"/>
      <c r="AI217" s="428"/>
      <c r="AJ217" s="428"/>
      <c r="AK217" s="428"/>
      <c r="AL217" s="365"/>
      <c r="AM217" s="365"/>
      <c r="AN217" s="29"/>
      <c r="AO217" s="4"/>
      <c r="AP217" s="4"/>
      <c r="AQ217" s="4"/>
      <c r="AR217" s="4"/>
      <c r="AS217" s="4"/>
      <c r="AT217" s="290"/>
      <c r="AU217" s="290"/>
      <c r="AV217" s="290"/>
      <c r="AW217" s="290"/>
      <c r="AX217" s="290"/>
      <c r="AZ217" s="2"/>
    </row>
    <row r="218" spans="1:52" x14ac:dyDescent="0.2">
      <c r="A218" s="4"/>
      <c r="B218" s="29"/>
      <c r="C218" s="4"/>
      <c r="D218" s="365"/>
      <c r="E218" s="365"/>
      <c r="F218" s="365"/>
      <c r="G218" s="365"/>
      <c r="H218" s="365"/>
      <c r="I218" s="365"/>
      <c r="J218" s="365"/>
      <c r="K218" s="365"/>
      <c r="L218" s="365"/>
      <c r="M218" s="365"/>
      <c r="N218" s="365"/>
      <c r="O218" s="365"/>
      <c r="P218" s="365"/>
      <c r="Q218" s="365"/>
      <c r="R218" s="365"/>
      <c r="S218" s="365"/>
      <c r="T218" s="365"/>
      <c r="U218" s="365"/>
      <c r="V218" s="365"/>
      <c r="W218" s="365"/>
      <c r="X218" s="365"/>
      <c r="Y218" s="365"/>
      <c r="Z218" s="688"/>
      <c r="AA218" s="688"/>
      <c r="AB218" s="365"/>
      <c r="AC218" s="365"/>
      <c r="AD218" s="365"/>
      <c r="AE218" s="365"/>
      <c r="AF218" s="428"/>
      <c r="AG218" s="428"/>
      <c r="AH218" s="428"/>
      <c r="AI218" s="428"/>
      <c r="AJ218" s="428"/>
      <c r="AK218" s="428"/>
      <c r="AL218" s="365"/>
      <c r="AM218" s="365"/>
      <c r="AN218" s="29"/>
      <c r="AO218" s="4"/>
      <c r="AP218" s="4"/>
      <c r="AQ218" s="4"/>
      <c r="AR218" s="4"/>
      <c r="AS218" s="4"/>
      <c r="AT218" s="290"/>
      <c r="AU218" s="290"/>
      <c r="AV218" s="290"/>
      <c r="AW218" s="290"/>
      <c r="AX218" s="290"/>
      <c r="AZ218" s="2"/>
    </row>
    <row r="219" spans="1:52" x14ac:dyDescent="0.2">
      <c r="A219" s="4"/>
      <c r="B219" s="29"/>
      <c r="C219" s="4"/>
      <c r="D219" s="365"/>
      <c r="E219" s="365"/>
      <c r="F219" s="365"/>
      <c r="G219" s="365"/>
      <c r="H219" s="365"/>
      <c r="I219" s="365"/>
      <c r="J219" s="365"/>
      <c r="K219" s="365"/>
      <c r="L219" s="365"/>
      <c r="M219" s="365"/>
      <c r="N219" s="365"/>
      <c r="O219" s="365"/>
      <c r="P219" s="365"/>
      <c r="Q219" s="365"/>
      <c r="R219" s="365"/>
      <c r="S219" s="365"/>
      <c r="T219" s="365"/>
      <c r="U219" s="365"/>
      <c r="V219" s="365"/>
      <c r="W219" s="365"/>
      <c r="X219" s="365"/>
      <c r="Y219" s="365"/>
      <c r="Z219" s="688"/>
      <c r="AA219" s="688"/>
      <c r="AB219" s="365"/>
      <c r="AC219" s="365"/>
      <c r="AD219" s="365"/>
      <c r="AE219" s="365"/>
      <c r="AF219" s="428"/>
      <c r="AG219" s="428"/>
      <c r="AH219" s="428"/>
      <c r="AI219" s="428"/>
      <c r="AJ219" s="428"/>
      <c r="AK219" s="428"/>
      <c r="AL219" s="365"/>
      <c r="AM219" s="365"/>
      <c r="AN219" s="29"/>
      <c r="AO219" s="4"/>
      <c r="AP219" s="4"/>
      <c r="AQ219" s="4"/>
      <c r="AR219" s="4"/>
      <c r="AS219" s="4"/>
      <c r="AT219" s="290"/>
      <c r="AU219" s="290"/>
      <c r="AV219" s="290"/>
      <c r="AW219" s="290"/>
      <c r="AX219" s="290"/>
      <c r="AZ219" s="2"/>
    </row>
    <row r="220" spans="1:52" x14ac:dyDescent="0.2">
      <c r="A220" s="4"/>
      <c r="B220" s="29"/>
      <c r="C220" s="4"/>
      <c r="D220" s="365"/>
      <c r="E220" s="365"/>
      <c r="F220" s="365"/>
      <c r="G220" s="365"/>
      <c r="H220" s="365"/>
      <c r="I220" s="365"/>
      <c r="J220" s="365"/>
      <c r="K220" s="365"/>
      <c r="L220" s="365"/>
      <c r="M220" s="365"/>
      <c r="N220" s="365"/>
      <c r="O220" s="365"/>
      <c r="P220" s="365"/>
      <c r="Q220" s="365"/>
      <c r="R220" s="365"/>
      <c r="S220" s="365"/>
      <c r="T220" s="365"/>
      <c r="U220" s="365"/>
      <c r="V220" s="365"/>
      <c r="W220" s="365"/>
      <c r="X220" s="365"/>
      <c r="Y220" s="365"/>
      <c r="Z220" s="688"/>
      <c r="AA220" s="688"/>
      <c r="AB220" s="365"/>
      <c r="AC220" s="365"/>
      <c r="AD220" s="365"/>
      <c r="AE220" s="365"/>
      <c r="AF220" s="428"/>
      <c r="AG220" s="428"/>
      <c r="AH220" s="428"/>
      <c r="AI220" s="428"/>
      <c r="AJ220" s="428"/>
      <c r="AK220" s="428"/>
      <c r="AL220" s="365"/>
      <c r="AM220" s="365"/>
      <c r="AN220" s="29"/>
      <c r="AO220" s="4"/>
      <c r="AP220" s="4"/>
      <c r="AQ220" s="4"/>
      <c r="AR220" s="4"/>
      <c r="AS220" s="4"/>
      <c r="AT220" s="290"/>
      <c r="AU220" s="290"/>
      <c r="AV220" s="290"/>
      <c r="AW220" s="290"/>
      <c r="AX220" s="290"/>
      <c r="AZ220" s="2"/>
    </row>
    <row r="221" spans="1:52" x14ac:dyDescent="0.2">
      <c r="A221" s="4"/>
      <c r="B221" s="29"/>
      <c r="C221" s="4"/>
      <c r="D221" s="365"/>
      <c r="E221" s="365"/>
      <c r="F221" s="365"/>
      <c r="G221" s="365"/>
      <c r="H221" s="365"/>
      <c r="I221" s="365"/>
      <c r="J221" s="365"/>
      <c r="K221" s="365"/>
      <c r="L221" s="365"/>
      <c r="M221" s="365"/>
      <c r="N221" s="365"/>
      <c r="O221" s="365"/>
      <c r="P221" s="365"/>
      <c r="Q221" s="365"/>
      <c r="R221" s="365"/>
      <c r="S221" s="365"/>
      <c r="T221" s="365"/>
      <c r="U221" s="365"/>
      <c r="V221" s="365"/>
      <c r="W221" s="365"/>
      <c r="X221" s="365"/>
      <c r="Y221" s="365"/>
      <c r="Z221" s="688"/>
      <c r="AA221" s="688"/>
      <c r="AB221" s="365"/>
      <c r="AC221" s="365"/>
      <c r="AD221" s="365"/>
      <c r="AE221" s="365"/>
      <c r="AF221" s="428"/>
      <c r="AG221" s="428"/>
      <c r="AH221" s="428"/>
      <c r="AI221" s="428"/>
      <c r="AJ221" s="428"/>
      <c r="AK221" s="428"/>
      <c r="AL221" s="365"/>
      <c r="AM221" s="365"/>
      <c r="AN221" s="29"/>
      <c r="AO221" s="4"/>
      <c r="AP221" s="4"/>
      <c r="AQ221" s="4"/>
      <c r="AR221" s="4"/>
      <c r="AS221" s="4"/>
      <c r="AT221" s="290"/>
      <c r="AU221" s="290"/>
      <c r="AV221" s="290"/>
      <c r="AW221" s="290"/>
      <c r="AX221" s="290"/>
      <c r="AZ221" s="2"/>
    </row>
    <row r="222" spans="1:52" x14ac:dyDescent="0.2">
      <c r="A222" s="4"/>
      <c r="B222" s="29"/>
      <c r="C222" s="4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365"/>
      <c r="P222" s="365"/>
      <c r="Q222" s="365"/>
      <c r="R222" s="365"/>
      <c r="S222" s="365"/>
      <c r="T222" s="365"/>
      <c r="U222" s="365"/>
      <c r="V222" s="365"/>
      <c r="W222" s="365"/>
      <c r="X222" s="365"/>
      <c r="Y222" s="365"/>
      <c r="Z222" s="688"/>
      <c r="AA222" s="688"/>
      <c r="AB222" s="365"/>
      <c r="AC222" s="365"/>
      <c r="AD222" s="365"/>
      <c r="AE222" s="365"/>
      <c r="AF222" s="428"/>
      <c r="AG222" s="428"/>
      <c r="AH222" s="428"/>
      <c r="AI222" s="428"/>
      <c r="AJ222" s="428"/>
      <c r="AK222" s="428"/>
      <c r="AL222" s="365"/>
      <c r="AM222" s="365"/>
      <c r="AN222" s="29"/>
      <c r="AO222" s="4"/>
      <c r="AP222" s="4"/>
      <c r="AQ222" s="4"/>
      <c r="AR222" s="4"/>
      <c r="AS222" s="4"/>
      <c r="AT222" s="290"/>
      <c r="AU222" s="290"/>
      <c r="AV222" s="290"/>
      <c r="AW222" s="290"/>
      <c r="AX222" s="290"/>
      <c r="AZ222" s="2"/>
    </row>
    <row r="223" spans="1:52" x14ac:dyDescent="0.2">
      <c r="A223" s="4"/>
      <c r="B223" s="29"/>
      <c r="C223" s="4"/>
      <c r="D223" s="365"/>
      <c r="E223" s="365"/>
      <c r="F223" s="365"/>
      <c r="G223" s="365"/>
      <c r="H223" s="365"/>
      <c r="I223" s="365"/>
      <c r="J223" s="365"/>
      <c r="K223" s="365"/>
      <c r="L223" s="365"/>
      <c r="M223" s="365"/>
      <c r="N223" s="365"/>
      <c r="O223" s="365"/>
      <c r="P223" s="365"/>
      <c r="Q223" s="365"/>
      <c r="R223" s="365"/>
      <c r="S223" s="365"/>
      <c r="T223" s="365"/>
      <c r="U223" s="365"/>
      <c r="V223" s="365"/>
      <c r="W223" s="365"/>
      <c r="X223" s="365"/>
      <c r="Y223" s="365"/>
      <c r="Z223" s="688"/>
      <c r="AA223" s="688"/>
      <c r="AB223" s="365"/>
      <c r="AC223" s="365"/>
      <c r="AD223" s="365"/>
      <c r="AE223" s="365"/>
      <c r="AF223" s="428"/>
      <c r="AG223" s="428"/>
      <c r="AH223" s="428"/>
      <c r="AI223" s="428"/>
      <c r="AJ223" s="428"/>
      <c r="AK223" s="428"/>
      <c r="AL223" s="365"/>
      <c r="AM223" s="365"/>
      <c r="AN223" s="29"/>
      <c r="AO223" s="4"/>
      <c r="AP223" s="4"/>
      <c r="AQ223" s="4"/>
      <c r="AR223" s="4"/>
      <c r="AS223" s="4"/>
      <c r="AT223" s="290"/>
      <c r="AU223" s="290"/>
      <c r="AV223" s="290"/>
      <c r="AW223" s="290"/>
      <c r="AX223" s="290"/>
      <c r="AZ223" s="2"/>
    </row>
    <row r="224" spans="1:52" x14ac:dyDescent="0.2">
      <c r="A224" s="4"/>
      <c r="B224" s="29"/>
      <c r="C224" s="4"/>
      <c r="D224" s="365"/>
      <c r="E224" s="365"/>
      <c r="F224" s="365"/>
      <c r="G224" s="365"/>
      <c r="H224" s="365"/>
      <c r="I224" s="365"/>
      <c r="J224" s="365"/>
      <c r="K224" s="365"/>
      <c r="L224" s="365"/>
      <c r="M224" s="365"/>
      <c r="N224" s="365"/>
      <c r="O224" s="365"/>
      <c r="P224" s="365"/>
      <c r="Q224" s="365"/>
      <c r="R224" s="365"/>
      <c r="S224" s="365"/>
      <c r="T224" s="365"/>
      <c r="U224" s="365"/>
      <c r="V224" s="365"/>
      <c r="W224" s="365"/>
      <c r="X224" s="365"/>
      <c r="Y224" s="365"/>
      <c r="Z224" s="688"/>
      <c r="AA224" s="688"/>
      <c r="AB224" s="365"/>
      <c r="AC224" s="365"/>
      <c r="AD224" s="365"/>
      <c r="AE224" s="365"/>
      <c r="AF224" s="428"/>
      <c r="AG224" s="428"/>
      <c r="AH224" s="428"/>
      <c r="AI224" s="428"/>
      <c r="AJ224" s="428"/>
      <c r="AK224" s="428"/>
      <c r="AL224" s="365"/>
      <c r="AM224" s="365"/>
      <c r="AN224" s="29"/>
      <c r="AO224" s="4"/>
      <c r="AP224" s="4"/>
      <c r="AQ224" s="4"/>
      <c r="AR224" s="4"/>
      <c r="AS224" s="4"/>
      <c r="AT224" s="290"/>
      <c r="AU224" s="290"/>
      <c r="AV224" s="290"/>
      <c r="AW224" s="290"/>
      <c r="AX224" s="290"/>
      <c r="AZ224" s="2"/>
    </row>
    <row r="225" spans="1:52" x14ac:dyDescent="0.2">
      <c r="A225" s="4"/>
      <c r="B225" s="29"/>
      <c r="C225" s="4"/>
      <c r="D225" s="365"/>
      <c r="E225" s="365"/>
      <c r="F225" s="365"/>
      <c r="G225" s="365"/>
      <c r="H225" s="365"/>
      <c r="I225" s="365"/>
      <c r="J225" s="365"/>
      <c r="K225" s="365"/>
      <c r="L225" s="365"/>
      <c r="M225" s="365"/>
      <c r="N225" s="365"/>
      <c r="O225" s="365"/>
      <c r="P225" s="365"/>
      <c r="Q225" s="365"/>
      <c r="R225" s="365"/>
      <c r="S225" s="365"/>
      <c r="T225" s="365"/>
      <c r="U225" s="365"/>
      <c r="V225" s="365"/>
      <c r="W225" s="365"/>
      <c r="X225" s="365"/>
      <c r="Y225" s="365"/>
      <c r="Z225" s="688"/>
      <c r="AA225" s="688"/>
      <c r="AB225" s="365"/>
      <c r="AC225" s="365"/>
      <c r="AD225" s="365"/>
      <c r="AE225" s="365"/>
      <c r="AF225" s="428"/>
      <c r="AG225" s="428"/>
      <c r="AH225" s="428"/>
      <c r="AI225" s="428"/>
      <c r="AJ225" s="428"/>
      <c r="AK225" s="428"/>
      <c r="AL225" s="365"/>
      <c r="AM225" s="365"/>
      <c r="AN225" s="29"/>
      <c r="AO225" s="4"/>
      <c r="AP225" s="4"/>
      <c r="AQ225" s="4"/>
      <c r="AR225" s="4"/>
      <c r="AS225" s="4"/>
      <c r="AT225" s="290"/>
      <c r="AU225" s="290"/>
      <c r="AV225" s="290"/>
      <c r="AW225" s="290"/>
      <c r="AX225" s="290"/>
      <c r="AZ225" s="2"/>
    </row>
    <row r="226" spans="1:52" x14ac:dyDescent="0.2">
      <c r="A226" s="4"/>
      <c r="B226" s="29"/>
      <c r="C226" s="4"/>
      <c r="D226" s="365"/>
      <c r="E226" s="365"/>
      <c r="F226" s="365"/>
      <c r="G226" s="365"/>
      <c r="H226" s="365"/>
      <c r="I226" s="365"/>
      <c r="J226" s="365"/>
      <c r="K226" s="365"/>
      <c r="L226" s="365"/>
      <c r="M226" s="365"/>
      <c r="N226" s="365"/>
      <c r="O226" s="365"/>
      <c r="P226" s="365"/>
      <c r="Q226" s="365"/>
      <c r="R226" s="365"/>
      <c r="S226" s="365"/>
      <c r="T226" s="365"/>
      <c r="U226" s="365"/>
      <c r="V226" s="365"/>
      <c r="W226" s="365"/>
      <c r="X226" s="365"/>
      <c r="Y226" s="365"/>
      <c r="Z226" s="688"/>
      <c r="AA226" s="688"/>
      <c r="AB226" s="365"/>
      <c r="AC226" s="365"/>
      <c r="AD226" s="365"/>
      <c r="AE226" s="365"/>
      <c r="AF226" s="428"/>
      <c r="AG226" s="428"/>
      <c r="AH226" s="428"/>
      <c r="AI226" s="428"/>
      <c r="AJ226" s="428"/>
      <c r="AK226" s="428"/>
      <c r="AL226" s="365"/>
      <c r="AM226" s="365"/>
      <c r="AN226" s="29"/>
      <c r="AO226" s="4"/>
      <c r="AP226" s="4"/>
      <c r="AQ226" s="4"/>
      <c r="AR226" s="4"/>
      <c r="AS226" s="4"/>
      <c r="AT226" s="290"/>
      <c r="AU226" s="290"/>
      <c r="AV226" s="290"/>
      <c r="AW226" s="290"/>
      <c r="AX226" s="290"/>
      <c r="AZ226" s="2"/>
    </row>
    <row r="227" spans="1:52" x14ac:dyDescent="0.2">
      <c r="A227" s="4"/>
      <c r="B227" s="29"/>
      <c r="C227" s="4"/>
      <c r="D227" s="365"/>
      <c r="E227" s="365"/>
      <c r="F227" s="365"/>
      <c r="G227" s="365"/>
      <c r="H227" s="365"/>
      <c r="I227" s="365"/>
      <c r="J227" s="365"/>
      <c r="K227" s="365"/>
      <c r="L227" s="365"/>
      <c r="M227" s="365"/>
      <c r="N227" s="365"/>
      <c r="O227" s="365"/>
      <c r="P227" s="365"/>
      <c r="Q227" s="365"/>
      <c r="R227" s="365"/>
      <c r="S227" s="365"/>
      <c r="T227" s="365"/>
      <c r="U227" s="365"/>
      <c r="V227" s="365"/>
      <c r="W227" s="365"/>
      <c r="X227" s="365"/>
      <c r="Y227" s="365"/>
      <c r="Z227" s="688"/>
      <c r="AA227" s="688"/>
      <c r="AB227" s="365"/>
      <c r="AC227" s="365"/>
      <c r="AD227" s="365"/>
      <c r="AE227" s="365"/>
      <c r="AF227" s="428"/>
      <c r="AG227" s="428"/>
      <c r="AH227" s="428"/>
      <c r="AI227" s="428"/>
      <c r="AJ227" s="428"/>
      <c r="AK227" s="428"/>
      <c r="AL227" s="365"/>
      <c r="AM227" s="365"/>
      <c r="AN227" s="29"/>
      <c r="AO227" s="4"/>
      <c r="AP227" s="4"/>
      <c r="AQ227" s="4"/>
      <c r="AR227" s="4"/>
      <c r="AS227" s="4"/>
      <c r="AT227" s="290"/>
      <c r="AU227" s="290"/>
      <c r="AV227" s="290"/>
      <c r="AW227" s="290"/>
      <c r="AX227" s="290"/>
      <c r="AZ227" s="2"/>
    </row>
    <row r="228" spans="1:52" x14ac:dyDescent="0.2">
      <c r="A228" s="4"/>
      <c r="B228" s="29"/>
      <c r="C228" s="4"/>
      <c r="D228" s="365"/>
      <c r="E228" s="365"/>
      <c r="F228" s="365"/>
      <c r="G228" s="365"/>
      <c r="H228" s="365"/>
      <c r="I228" s="365"/>
      <c r="J228" s="365"/>
      <c r="K228" s="365"/>
      <c r="L228" s="365"/>
      <c r="M228" s="365"/>
      <c r="N228" s="365"/>
      <c r="O228" s="365"/>
      <c r="P228" s="365"/>
      <c r="Q228" s="365"/>
      <c r="R228" s="365"/>
      <c r="S228" s="365"/>
      <c r="T228" s="365"/>
      <c r="U228" s="365"/>
      <c r="V228" s="365"/>
      <c r="W228" s="365"/>
      <c r="X228" s="365"/>
      <c r="Y228" s="365"/>
      <c r="Z228" s="688"/>
      <c r="AA228" s="688"/>
      <c r="AB228" s="365"/>
      <c r="AC228" s="365"/>
      <c r="AD228" s="365"/>
      <c r="AE228" s="365"/>
      <c r="AF228" s="428"/>
      <c r="AG228" s="428"/>
      <c r="AH228" s="428"/>
      <c r="AI228" s="428"/>
      <c r="AJ228" s="428"/>
      <c r="AK228" s="428"/>
      <c r="AL228" s="365"/>
      <c r="AM228" s="365"/>
      <c r="AN228" s="29"/>
      <c r="AO228" s="4"/>
      <c r="AP228" s="4"/>
      <c r="AQ228" s="4"/>
      <c r="AR228" s="4"/>
      <c r="AS228" s="4"/>
      <c r="AT228" s="290"/>
      <c r="AU228" s="290"/>
      <c r="AV228" s="290"/>
      <c r="AW228" s="290"/>
      <c r="AX228" s="290"/>
      <c r="AZ228" s="2"/>
    </row>
    <row r="229" spans="1:52" x14ac:dyDescent="0.2">
      <c r="A229" s="4"/>
      <c r="B229" s="29"/>
      <c r="C229" s="4"/>
      <c r="D229" s="365"/>
      <c r="E229" s="365"/>
      <c r="F229" s="365"/>
      <c r="G229" s="365"/>
      <c r="H229" s="365"/>
      <c r="I229" s="365"/>
      <c r="J229" s="365"/>
      <c r="K229" s="365"/>
      <c r="L229" s="365"/>
      <c r="M229" s="365"/>
      <c r="N229" s="365"/>
      <c r="O229" s="365"/>
      <c r="P229" s="365"/>
      <c r="Q229" s="365"/>
      <c r="R229" s="365"/>
      <c r="S229" s="365"/>
      <c r="T229" s="365"/>
      <c r="U229" s="365"/>
      <c r="V229" s="365"/>
      <c r="W229" s="365"/>
      <c r="X229" s="365"/>
      <c r="Y229" s="365"/>
      <c r="Z229" s="688"/>
      <c r="AA229" s="688"/>
      <c r="AB229" s="365"/>
      <c r="AC229" s="365"/>
      <c r="AD229" s="365"/>
      <c r="AE229" s="365"/>
      <c r="AF229" s="428"/>
      <c r="AG229" s="428"/>
      <c r="AH229" s="428"/>
      <c r="AI229" s="428"/>
      <c r="AJ229" s="428"/>
      <c r="AK229" s="428"/>
      <c r="AL229" s="365"/>
      <c r="AM229" s="365"/>
      <c r="AN229" s="29"/>
      <c r="AO229" s="4"/>
      <c r="AP229" s="4"/>
      <c r="AQ229" s="4"/>
      <c r="AR229" s="4"/>
      <c r="AS229" s="4"/>
      <c r="AT229" s="290"/>
      <c r="AU229" s="290"/>
      <c r="AV229" s="290"/>
      <c r="AW229" s="290"/>
      <c r="AX229" s="290"/>
      <c r="AZ229" s="2"/>
    </row>
    <row r="230" spans="1:52" x14ac:dyDescent="0.2">
      <c r="A230" s="4"/>
      <c r="B230" s="29"/>
      <c r="C230" s="4"/>
      <c r="D230" s="365"/>
      <c r="E230" s="365"/>
      <c r="F230" s="365"/>
      <c r="G230" s="365"/>
      <c r="H230" s="365"/>
      <c r="I230" s="365"/>
      <c r="J230" s="365"/>
      <c r="K230" s="365"/>
      <c r="L230" s="365"/>
      <c r="M230" s="365"/>
      <c r="N230" s="365"/>
      <c r="O230" s="365"/>
      <c r="P230" s="365"/>
      <c r="Q230" s="365"/>
      <c r="R230" s="365"/>
      <c r="S230" s="365"/>
      <c r="T230" s="365"/>
      <c r="U230" s="365"/>
      <c r="V230" s="365"/>
      <c r="W230" s="365"/>
      <c r="X230" s="365"/>
      <c r="Y230" s="365"/>
      <c r="Z230" s="688"/>
      <c r="AA230" s="688"/>
      <c r="AB230" s="365"/>
      <c r="AC230" s="365"/>
      <c r="AD230" s="365"/>
      <c r="AE230" s="365"/>
      <c r="AF230" s="428"/>
      <c r="AG230" s="428"/>
      <c r="AH230" s="428"/>
      <c r="AI230" s="428"/>
      <c r="AJ230" s="428"/>
      <c r="AK230" s="428"/>
      <c r="AL230" s="365"/>
      <c r="AM230" s="365"/>
      <c r="AN230" s="29"/>
      <c r="AO230" s="4"/>
      <c r="AP230" s="4"/>
      <c r="AQ230" s="4"/>
      <c r="AR230" s="4"/>
      <c r="AS230" s="4"/>
      <c r="AT230" s="290"/>
      <c r="AU230" s="290"/>
      <c r="AV230" s="290"/>
      <c r="AW230" s="290"/>
      <c r="AX230" s="290"/>
      <c r="AZ230" s="2"/>
    </row>
    <row r="231" spans="1:52" x14ac:dyDescent="0.2">
      <c r="A231" s="4"/>
      <c r="B231" s="29"/>
      <c r="C231" s="4"/>
      <c r="D231" s="365"/>
      <c r="E231" s="365"/>
      <c r="F231" s="365"/>
      <c r="G231" s="365"/>
      <c r="H231" s="365"/>
      <c r="I231" s="365"/>
      <c r="J231" s="365"/>
      <c r="K231" s="365"/>
      <c r="L231" s="365"/>
      <c r="M231" s="365"/>
      <c r="N231" s="365"/>
      <c r="O231" s="365"/>
      <c r="P231" s="365"/>
      <c r="Q231" s="365"/>
      <c r="R231" s="365"/>
      <c r="S231" s="365"/>
      <c r="T231" s="365"/>
      <c r="U231" s="365"/>
      <c r="V231" s="365"/>
      <c r="W231" s="365"/>
      <c r="X231" s="365"/>
      <c r="Y231" s="365"/>
      <c r="Z231" s="688"/>
      <c r="AA231" s="688"/>
      <c r="AB231" s="365"/>
      <c r="AC231" s="365"/>
      <c r="AD231" s="365"/>
      <c r="AE231" s="365"/>
      <c r="AF231" s="428"/>
      <c r="AG231" s="428"/>
      <c r="AH231" s="428"/>
      <c r="AI231" s="428"/>
      <c r="AJ231" s="428"/>
      <c r="AK231" s="428"/>
      <c r="AL231" s="365"/>
      <c r="AM231" s="365"/>
      <c r="AN231" s="29"/>
      <c r="AO231" s="4"/>
      <c r="AP231" s="4"/>
      <c r="AQ231" s="4"/>
      <c r="AR231" s="4"/>
      <c r="AS231" s="4"/>
      <c r="AT231" s="290"/>
      <c r="AU231" s="290"/>
      <c r="AV231" s="290"/>
      <c r="AW231" s="290"/>
      <c r="AX231" s="290"/>
      <c r="AZ231" s="2"/>
    </row>
    <row r="232" spans="1:52" x14ac:dyDescent="0.2">
      <c r="A232" s="4"/>
      <c r="B232" s="29"/>
      <c r="C232" s="4"/>
      <c r="D232" s="365"/>
      <c r="E232" s="365"/>
      <c r="F232" s="365"/>
      <c r="G232" s="365"/>
      <c r="H232" s="365"/>
      <c r="I232" s="365"/>
      <c r="J232" s="365"/>
      <c r="K232" s="365"/>
      <c r="L232" s="365"/>
      <c r="M232" s="365"/>
      <c r="N232" s="365"/>
      <c r="O232" s="365"/>
      <c r="P232" s="365"/>
      <c r="Q232" s="365"/>
      <c r="R232" s="365"/>
      <c r="S232" s="365"/>
      <c r="T232" s="365"/>
      <c r="U232" s="365"/>
      <c r="V232" s="365"/>
      <c r="W232" s="365"/>
      <c r="X232" s="365"/>
      <c r="Y232" s="365"/>
      <c r="Z232" s="688"/>
      <c r="AA232" s="688"/>
      <c r="AB232" s="365"/>
      <c r="AC232" s="365"/>
      <c r="AD232" s="365"/>
      <c r="AE232" s="365"/>
      <c r="AF232" s="428"/>
      <c r="AG232" s="428"/>
      <c r="AH232" s="428"/>
      <c r="AI232" s="428"/>
      <c r="AJ232" s="428"/>
      <c r="AK232" s="428"/>
      <c r="AL232" s="365"/>
      <c r="AM232" s="365"/>
      <c r="AN232" s="29"/>
      <c r="AO232" s="4"/>
      <c r="AP232" s="4"/>
      <c r="AQ232" s="4"/>
      <c r="AR232" s="4"/>
      <c r="AS232" s="4"/>
      <c r="AT232" s="290"/>
      <c r="AU232" s="290"/>
      <c r="AV232" s="290"/>
      <c r="AW232" s="290"/>
      <c r="AX232" s="290"/>
      <c r="AZ232" s="2"/>
    </row>
  </sheetData>
  <mergeCells count="91">
    <mergeCell ref="R2:S2"/>
    <mergeCell ref="T2:U2"/>
    <mergeCell ref="N2:O2"/>
    <mergeCell ref="AB4:AC4"/>
    <mergeCell ref="AB5:AC5"/>
    <mergeCell ref="T5:U5"/>
    <mergeCell ref="H5:I5"/>
    <mergeCell ref="J3:K3"/>
    <mergeCell ref="V4:W4"/>
    <mergeCell ref="P74:Q74"/>
    <mergeCell ref="N3:O3"/>
    <mergeCell ref="P4:Q4"/>
    <mergeCell ref="N4:O4"/>
    <mergeCell ref="R4:S4"/>
    <mergeCell ref="R74:S74"/>
    <mergeCell ref="P5:Q5"/>
    <mergeCell ref="R5:S5"/>
    <mergeCell ref="P3:Q3"/>
    <mergeCell ref="R3:S3"/>
    <mergeCell ref="N6:O6"/>
    <mergeCell ref="P6:Q6"/>
    <mergeCell ref="N5:O5"/>
    <mergeCell ref="B2:C6"/>
    <mergeCell ref="D2:E2"/>
    <mergeCell ref="L2:M2"/>
    <mergeCell ref="D4:E4"/>
    <mergeCell ref="H2:I2"/>
    <mergeCell ref="L5:M5"/>
    <mergeCell ref="J4:K4"/>
    <mergeCell ref="L4:M4"/>
    <mergeCell ref="L6:M6"/>
    <mergeCell ref="D3:E3"/>
    <mergeCell ref="L3:M3"/>
    <mergeCell ref="D5:E5"/>
    <mergeCell ref="F2:G2"/>
    <mergeCell ref="F3:G3"/>
    <mergeCell ref="F4:G4"/>
    <mergeCell ref="F5:G5"/>
    <mergeCell ref="H3:I3"/>
    <mergeCell ref="J2:K2"/>
    <mergeCell ref="H4:I4"/>
    <mergeCell ref="D6:E6"/>
    <mergeCell ref="V2:W2"/>
    <mergeCell ref="T4:U4"/>
    <mergeCell ref="T3:U3"/>
    <mergeCell ref="V3:W3"/>
    <mergeCell ref="J5:K5"/>
    <mergeCell ref="R6:S6"/>
    <mergeCell ref="J6:K6"/>
    <mergeCell ref="H6:I6"/>
    <mergeCell ref="V6:W6"/>
    <mergeCell ref="V5:W5"/>
    <mergeCell ref="T6:U6"/>
    <mergeCell ref="P2:Q2"/>
    <mergeCell ref="AL6:AM6"/>
    <mergeCell ref="AF2:AG2"/>
    <mergeCell ref="AF3:AG3"/>
    <mergeCell ref="AF4:AG4"/>
    <mergeCell ref="AF5:AG5"/>
    <mergeCell ref="AF6:AG6"/>
    <mergeCell ref="AL2:AM2"/>
    <mergeCell ref="AL3:AM3"/>
    <mergeCell ref="AL4:AM4"/>
    <mergeCell ref="AH2:AI2"/>
    <mergeCell ref="AH3:AI3"/>
    <mergeCell ref="AH4:AI4"/>
    <mergeCell ref="AH5:AI5"/>
    <mergeCell ref="AJ2:AK2"/>
    <mergeCell ref="AJ3:AK3"/>
    <mergeCell ref="AL5:AM5"/>
    <mergeCell ref="X6:Y6"/>
    <mergeCell ref="X2:Y2"/>
    <mergeCell ref="X3:Y3"/>
    <mergeCell ref="X4:Y4"/>
    <mergeCell ref="X5:Y5"/>
    <mergeCell ref="Z6:AA6"/>
    <mergeCell ref="AJ4:AK4"/>
    <mergeCell ref="AJ5:AK5"/>
    <mergeCell ref="AJ6:AK6"/>
    <mergeCell ref="AD2:AE2"/>
    <mergeCell ref="AD3:AE3"/>
    <mergeCell ref="AD4:AE4"/>
    <mergeCell ref="AD5:AE5"/>
    <mergeCell ref="AD6:AE6"/>
    <mergeCell ref="AB6:AC6"/>
    <mergeCell ref="Z2:AA2"/>
    <mergeCell ref="Z3:AA3"/>
    <mergeCell ref="Z4:AA4"/>
    <mergeCell ref="Z5:AA5"/>
    <mergeCell ref="AB2:AC2"/>
    <mergeCell ref="AB3:AC3"/>
  </mergeCells>
  <phoneticPr fontId="0" type="noConversion"/>
  <conditionalFormatting sqref="AT58:AY59 AT51:AY56 AT37:AY38 AT29:AY30 AT26:AY26 AT14:AY14 AT34:AY34 AT7:AY7 AT42:AY42 AT46:AY46 AT66:AY66">
    <cfRule type="cellIs" dxfId="8" priority="27" stopIfTrue="1" operator="equal">
      <formula>"03"</formula>
    </cfRule>
  </conditionalFormatting>
  <conditionalFormatting sqref="AT57:AY57 AT53:AY54 AT35:AY36 AT18:AY25 AT15:AY15 AW31:AY33 AT33 AU64:AX72 AT27:AY28 AT43:AY45 AT31:AV31 AT67:AY68 AT39:AY41 AT60:AT72 AT63:AY63 AT61:AV62 AX61:AY62 AX60:AX63 AY60:AY72 AT47:AT50 AW47:AY50 AT8:AY13">
    <cfRule type="cellIs" dxfId="7" priority="28" stopIfTrue="1" operator="equal">
      <formula>"04"</formula>
    </cfRule>
  </conditionalFormatting>
  <conditionalFormatting sqref="AU48">
    <cfRule type="cellIs" dxfId="6" priority="5" stopIfTrue="1" operator="equal">
      <formula>"04"</formula>
    </cfRule>
  </conditionalFormatting>
  <conditionalFormatting sqref="AV48">
    <cfRule type="cellIs" dxfId="5" priority="4" stopIfTrue="1" operator="equal">
      <formula>"04"</formula>
    </cfRule>
  </conditionalFormatting>
  <conditionalFormatting sqref="AW61:AW62">
    <cfRule type="cellIs" dxfId="4" priority="3" stopIfTrue="1" operator="equal">
      <formula>"04"</formula>
    </cfRule>
  </conditionalFormatting>
  <conditionalFormatting sqref="AU49">
    <cfRule type="cellIs" dxfId="3" priority="2" stopIfTrue="1" operator="equal">
      <formula>"04"</formula>
    </cfRule>
  </conditionalFormatting>
  <conditionalFormatting sqref="AV49">
    <cfRule type="cellIs" dxfId="2" priority="1" stopIfTrue="1" operator="equal">
      <formula>"04"</formula>
    </cfRule>
  </conditionalFormatting>
  <printOptions horizontalCentered="1" verticalCentered="1"/>
  <pageMargins left="0.39" right="0.39" top="0.39" bottom="0.39" header="0.39" footer="0.39"/>
  <pageSetup paperSize="9" scale="56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7"/>
  <sheetViews>
    <sheetView zoomScale="70" zoomScaleNormal="70" workbookViewId="0">
      <selection activeCell="D2" sqref="D2:E2"/>
    </sheetView>
  </sheetViews>
  <sheetFormatPr baseColWidth="10" defaultRowHeight="12.75" x14ac:dyDescent="0.2"/>
  <cols>
    <col min="1" max="1" width="1.140625" customWidth="1"/>
    <col min="2" max="2" width="3" customWidth="1"/>
    <col min="3" max="3" width="25.28515625" customWidth="1"/>
    <col min="4" max="4" width="6.85546875" style="530" customWidth="1"/>
    <col min="5" max="5" width="4" style="530" customWidth="1"/>
    <col min="6" max="6" width="6.85546875" customWidth="1"/>
    <col min="7" max="7" width="4.140625" customWidth="1"/>
    <col min="8" max="8" width="6.85546875" customWidth="1"/>
    <col min="9" max="9" width="4" customWidth="1"/>
    <col min="10" max="10" width="6.85546875" customWidth="1"/>
    <col min="11" max="11" width="3.42578125" customWidth="1"/>
    <col min="12" max="12" width="6.85546875" customWidth="1"/>
    <col min="13" max="13" width="4.7109375" customWidth="1"/>
    <col min="14" max="14" width="6.85546875" customWidth="1"/>
    <col min="15" max="15" width="4.5703125" customWidth="1"/>
    <col min="16" max="16" width="6.85546875" customWidth="1"/>
    <col min="17" max="17" width="4" customWidth="1"/>
    <col min="18" max="18" width="6.85546875" customWidth="1"/>
    <col min="19" max="19" width="3" customWidth="1"/>
    <col min="20" max="20" width="6.85546875" customWidth="1"/>
    <col min="21" max="21" width="3.85546875" customWidth="1"/>
    <col min="22" max="22" width="6.85546875" customWidth="1"/>
    <col min="23" max="23" width="4.5703125" customWidth="1"/>
    <col min="24" max="24" width="6.85546875" customWidth="1"/>
    <col min="25" max="25" width="3.85546875" customWidth="1"/>
    <col min="26" max="31" width="4" style="292" customWidth="1"/>
    <col min="32" max="37" width="6.140625" style="292" customWidth="1"/>
    <col min="38" max="40" width="4" customWidth="1"/>
  </cols>
  <sheetData>
    <row r="1" spans="1:39" x14ac:dyDescent="0.2">
      <c r="A1" s="2"/>
      <c r="B1" s="3"/>
      <c r="C1" s="2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413"/>
      <c r="W1" s="413"/>
      <c r="X1" s="366"/>
      <c r="Y1" s="366"/>
      <c r="Z1" s="73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39" x14ac:dyDescent="0.2">
      <c r="A2" s="2"/>
      <c r="B2" s="1588"/>
      <c r="C2" s="1589"/>
      <c r="D2" s="1602"/>
      <c r="E2" s="1603"/>
      <c r="F2" s="1602"/>
      <c r="G2" s="1604"/>
      <c r="H2" s="1602"/>
      <c r="I2" s="1604"/>
      <c r="J2" s="1603"/>
      <c r="K2" s="1605"/>
      <c r="L2" s="1606"/>
      <c r="M2" s="1605"/>
      <c r="N2" s="1606"/>
      <c r="O2" s="1605"/>
      <c r="P2" s="1606"/>
      <c r="Q2" s="1605"/>
      <c r="R2" s="1606"/>
      <c r="S2" s="1605"/>
      <c r="T2" s="1606"/>
      <c r="U2" s="1605"/>
      <c r="V2" s="1612"/>
      <c r="W2" s="1613"/>
      <c r="X2" s="1601"/>
      <c r="Y2" s="1567"/>
      <c r="Z2" s="782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115"/>
    </row>
    <row r="3" spans="1:39" ht="13.5" thickBot="1" x14ac:dyDescent="0.25">
      <c r="A3" s="2"/>
      <c r="B3" s="1588"/>
      <c r="C3" s="1589"/>
      <c r="D3" s="1607"/>
      <c r="E3" s="1608"/>
      <c r="F3" s="1607"/>
      <c r="G3" s="1609"/>
      <c r="H3" s="1607"/>
      <c r="I3" s="1609"/>
      <c r="J3" s="1610"/>
      <c r="K3" s="1611"/>
      <c r="L3" s="1615"/>
      <c r="M3" s="1611"/>
      <c r="N3" s="1615"/>
      <c r="O3" s="1611"/>
      <c r="P3" s="1615"/>
      <c r="Q3" s="1611"/>
      <c r="R3" s="1615"/>
      <c r="S3" s="1611"/>
      <c r="T3" s="1615"/>
      <c r="U3" s="1611"/>
      <c r="V3" s="1560"/>
      <c r="W3" s="1545"/>
      <c r="X3" s="1614"/>
      <c r="Y3" s="1569"/>
      <c r="Z3" s="782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115"/>
    </row>
    <row r="4" spans="1:39" x14ac:dyDescent="0.2">
      <c r="A4" s="2"/>
      <c r="B4" s="1588"/>
      <c r="C4" s="1589"/>
      <c r="D4" s="1607"/>
      <c r="E4" s="1608"/>
      <c r="F4" s="1607"/>
      <c r="G4" s="1609"/>
      <c r="H4" s="1607"/>
      <c r="I4" s="1609"/>
      <c r="J4" s="1608"/>
      <c r="K4" s="1611"/>
      <c r="L4" s="1615"/>
      <c r="M4" s="1611"/>
      <c r="N4" s="1615"/>
      <c r="O4" s="1611"/>
      <c r="P4" s="1615"/>
      <c r="Q4" s="1611"/>
      <c r="R4" s="1615"/>
      <c r="S4" s="1611"/>
      <c r="T4" s="1615"/>
      <c r="U4" s="1611"/>
      <c r="V4" s="1560"/>
      <c r="W4" s="1545"/>
      <c r="X4" s="1614"/>
      <c r="Y4" s="1569"/>
      <c r="Z4" s="782" t="s">
        <v>0</v>
      </c>
      <c r="AA4" s="737" t="s">
        <v>1</v>
      </c>
      <c r="AB4" s="783" t="s">
        <v>2</v>
      </c>
      <c r="AC4" s="784"/>
      <c r="AD4" s="784"/>
      <c r="AE4" s="785"/>
      <c r="AF4" s="786"/>
      <c r="AG4" s="311"/>
      <c r="AH4" s="311"/>
      <c r="AI4" s="311"/>
      <c r="AJ4" s="311"/>
      <c r="AK4" s="787"/>
    </row>
    <row r="5" spans="1:39" x14ac:dyDescent="0.2">
      <c r="A5" s="2"/>
      <c r="B5" s="1588"/>
      <c r="C5" s="1589"/>
      <c r="D5" s="1607"/>
      <c r="E5" s="1608"/>
      <c r="F5" s="1607"/>
      <c r="G5" s="1609"/>
      <c r="H5" s="1607"/>
      <c r="I5" s="1609"/>
      <c r="J5" s="1608"/>
      <c r="K5" s="1611"/>
      <c r="L5" s="1615"/>
      <c r="M5" s="1611"/>
      <c r="N5" s="1615"/>
      <c r="O5" s="1611"/>
      <c r="P5" s="1615"/>
      <c r="Q5" s="1611"/>
      <c r="R5" s="1615"/>
      <c r="S5" s="1611"/>
      <c r="T5" s="1615"/>
      <c r="U5" s="1611"/>
      <c r="V5" s="1560"/>
      <c r="W5" s="1545"/>
      <c r="X5" s="1614"/>
      <c r="Y5" s="1569"/>
      <c r="Z5" s="782"/>
      <c r="AA5" s="788" t="s">
        <v>4</v>
      </c>
      <c r="AB5" s="789" t="s">
        <v>5</v>
      </c>
      <c r="AC5" s="790" t="s">
        <v>6</v>
      </c>
      <c r="AD5" s="791" t="s">
        <v>7</v>
      </c>
      <c r="AE5" s="792" t="s">
        <v>8</v>
      </c>
      <c r="AF5" s="793" t="s">
        <v>3</v>
      </c>
      <c r="AG5" s="794"/>
      <c r="AH5" s="794"/>
      <c r="AI5" s="794"/>
      <c r="AJ5" s="795"/>
      <c r="AK5" s="796"/>
    </row>
    <row r="6" spans="1:39" ht="13.5" thickBot="1" x14ac:dyDescent="0.25">
      <c r="A6" s="2"/>
      <c r="B6" s="1588"/>
      <c r="C6" s="1589"/>
      <c r="D6" s="1618"/>
      <c r="E6" s="1619"/>
      <c r="F6" s="420"/>
      <c r="G6" s="421"/>
      <c r="H6" s="1620"/>
      <c r="I6" s="1621"/>
      <c r="J6" s="1622"/>
      <c r="K6" s="1594"/>
      <c r="L6" s="1622"/>
      <c r="M6" s="1594"/>
      <c r="N6" s="1622"/>
      <c r="O6" s="1594"/>
      <c r="P6" s="1622"/>
      <c r="Q6" s="1594"/>
      <c r="R6" s="1618"/>
      <c r="S6" s="1557"/>
      <c r="T6" s="1623"/>
      <c r="U6" s="1624"/>
      <c r="V6" s="1616"/>
      <c r="W6" s="1617"/>
      <c r="X6" s="1618"/>
      <c r="Y6" s="1557"/>
      <c r="Z6" s="782"/>
      <c r="AA6" s="782"/>
      <c r="AB6" s="797"/>
      <c r="AC6" s="798"/>
      <c r="AD6" s="798"/>
      <c r="AE6" s="792"/>
      <c r="AF6" s="799"/>
      <c r="AG6" s="800"/>
      <c r="AH6" s="800"/>
      <c r="AI6" s="800"/>
      <c r="AJ6" s="800"/>
      <c r="AK6" s="801"/>
    </row>
    <row r="7" spans="1:39" x14ac:dyDescent="0.2">
      <c r="A7" s="2"/>
      <c r="B7" s="403"/>
      <c r="C7" s="24" t="s">
        <v>56</v>
      </c>
      <c r="D7" s="318"/>
      <c r="E7" s="318"/>
      <c r="F7" s="318"/>
      <c r="G7" s="318"/>
      <c r="H7" s="394"/>
      <c r="I7" s="394"/>
      <c r="J7" s="301"/>
      <c r="K7" s="744"/>
      <c r="L7" s="301"/>
      <c r="M7" s="744"/>
      <c r="N7" s="301"/>
      <c r="O7" s="744"/>
      <c r="P7" s="301"/>
      <c r="Q7" s="744"/>
      <c r="R7" s="301"/>
      <c r="S7" s="744"/>
      <c r="T7" s="301"/>
      <c r="U7" s="744"/>
      <c r="V7" s="414"/>
      <c r="W7" s="414"/>
      <c r="X7" s="301"/>
      <c r="Y7" s="744"/>
      <c r="Z7" s="782"/>
      <c r="AA7" s="738"/>
      <c r="AB7" s="802"/>
      <c r="AC7" s="802"/>
      <c r="AD7" s="802"/>
      <c r="AE7" s="803"/>
      <c r="AF7" s="737">
        <v>325</v>
      </c>
      <c r="AG7" s="737">
        <v>550</v>
      </c>
      <c r="AH7" s="737">
        <v>775</v>
      </c>
      <c r="AI7" s="782"/>
      <c r="AJ7" s="782"/>
      <c r="AK7" s="290"/>
      <c r="AL7" s="4"/>
    </row>
    <row r="8" spans="1:39" x14ac:dyDescent="0.2">
      <c r="A8" s="2"/>
      <c r="B8" s="400"/>
      <c r="C8" s="406"/>
      <c r="D8" s="308"/>
      <c r="E8" s="319"/>
      <c r="F8" s="301"/>
      <c r="G8" s="301"/>
      <c r="H8" s="308"/>
      <c r="I8" s="319"/>
      <c r="J8" s="297"/>
      <c r="K8" s="274"/>
      <c r="L8" s="300"/>
      <c r="M8" s="274"/>
      <c r="N8" s="300"/>
      <c r="O8" s="744"/>
      <c r="P8" s="308"/>
      <c r="Q8" s="305"/>
      <c r="R8" s="301"/>
      <c r="S8" s="776"/>
      <c r="T8" s="301"/>
      <c r="U8" s="776"/>
      <c r="V8" s="415"/>
      <c r="W8" s="416"/>
      <c r="X8" s="301"/>
      <c r="Y8" s="776"/>
      <c r="Z8" s="737">
        <f>COUNT(D8:Y8)</f>
        <v>0</v>
      </c>
      <c r="AA8" s="738" t="str">
        <f>IF(Z8&lt;3," ",(LARGE(D8:Y8,1)+LARGE(D8:Y8,2)+LARGE(D8:Y8,3))/3)</f>
        <v xml:space="preserve"> </v>
      </c>
      <c r="AB8" s="797">
        <f>COUNTIF(D8:U8,"(1)")</f>
        <v>0</v>
      </c>
      <c r="AC8" s="798">
        <f>COUNTIF(D8:U8,"(2)")</f>
        <v>0</v>
      </c>
      <c r="AD8" s="798">
        <f>COUNTIF(D8:U8,"(3)")</f>
        <v>0</v>
      </c>
      <c r="AE8" s="792">
        <f>SUM(AB8:AD8)</f>
        <v>0</v>
      </c>
      <c r="AF8" s="743" t="e">
        <f>IF((LARGE($D8:$U8,1))&gt;=325,"16"," ")</f>
        <v>#NUM!</v>
      </c>
      <c r="AG8" s="743" t="e">
        <f>IF((LARGE($D8:$U8,1))&gt;=550,"16"," ")</f>
        <v>#NUM!</v>
      </c>
      <c r="AH8" s="743" t="e">
        <f>IF((LARGE($D8:$U8,1))&gt;=775,"16"," ")</f>
        <v>#NUM!</v>
      </c>
      <c r="AI8" s="782"/>
      <c r="AJ8" s="782"/>
      <c r="AK8" s="782"/>
      <c r="AL8" s="4"/>
    </row>
    <row r="9" spans="1:39" x14ac:dyDescent="0.2">
      <c r="A9" s="2"/>
      <c r="B9" s="29"/>
      <c r="C9" s="24" t="s">
        <v>195</v>
      </c>
      <c r="D9" s="303"/>
      <c r="E9" s="303"/>
      <c r="F9" s="303"/>
      <c r="G9" s="303"/>
      <c r="H9" s="303"/>
      <c r="I9" s="303"/>
      <c r="J9" s="302"/>
      <c r="K9" s="775"/>
      <c r="L9" s="303"/>
      <c r="M9" s="778"/>
      <c r="N9" s="303"/>
      <c r="O9" s="775"/>
      <c r="P9" s="303"/>
      <c r="Q9" s="775"/>
      <c r="R9" s="303"/>
      <c r="S9" s="775"/>
      <c r="T9" s="303"/>
      <c r="U9" s="775"/>
      <c r="V9" s="526"/>
      <c r="W9" s="526"/>
      <c r="X9" s="303"/>
      <c r="Y9" s="775"/>
      <c r="Z9" s="737"/>
      <c r="AA9" s="738"/>
      <c r="AB9" s="782"/>
      <c r="AC9" s="782"/>
      <c r="AD9" s="782"/>
      <c r="AE9" s="804"/>
      <c r="AF9" s="782"/>
      <c r="AG9" s="782"/>
      <c r="AH9" s="782"/>
      <c r="AI9" s="782"/>
      <c r="AJ9" s="782"/>
      <c r="AK9" s="782"/>
      <c r="AL9" s="4"/>
    </row>
    <row r="10" spans="1:39" x14ac:dyDescent="0.2">
      <c r="A10" s="2"/>
      <c r="B10" s="400"/>
      <c r="C10" s="36"/>
      <c r="D10" s="308"/>
      <c r="E10" s="319"/>
      <c r="F10" s="306"/>
      <c r="G10" s="306"/>
      <c r="H10" s="308"/>
      <c r="I10" s="320"/>
      <c r="J10" s="321"/>
      <c r="K10" s="307"/>
      <c r="L10" s="308"/>
      <c r="M10" s="287"/>
      <c r="N10" s="308"/>
      <c r="O10" s="307"/>
      <c r="P10" s="308"/>
      <c r="Q10" s="305"/>
      <c r="R10" s="306"/>
      <c r="S10" s="305"/>
      <c r="T10" s="306"/>
      <c r="U10" s="305"/>
      <c r="V10" s="415"/>
      <c r="W10" s="416"/>
      <c r="X10" s="306"/>
      <c r="Y10" s="305"/>
      <c r="Z10" s="737">
        <f>COUNT(D10:Y10)</f>
        <v>0</v>
      </c>
      <c r="AA10" s="738" t="str">
        <f>IF(Z10&lt;3," ",(LARGE(D10:Y10,1)+LARGE(D10:Y10,2)+LARGE(D10:Y10,3))/3)</f>
        <v xml:space="preserve"> </v>
      </c>
      <c r="AB10" s="797">
        <f>COUNTIF(D10:U10,"(1)")</f>
        <v>0</v>
      </c>
      <c r="AC10" s="798">
        <f>COUNTIF(D10:U10,"(2)")</f>
        <v>0</v>
      </c>
      <c r="AD10" s="798">
        <f>COUNTIF(D10:U10,"(3)")</f>
        <v>0</v>
      </c>
      <c r="AE10" s="792">
        <f>SUM(AB10:AD10)</f>
        <v>0</v>
      </c>
      <c r="AF10" s="743" t="e">
        <f>IF((LARGE($D10:$U10,1))&gt;=325,"16"," ")</f>
        <v>#NUM!</v>
      </c>
      <c r="AG10" s="743" t="e">
        <f>IF((LARGE($D10:$U10,1))&gt;=550,"16"," ")</f>
        <v>#NUM!</v>
      </c>
      <c r="AH10" s="743" t="e">
        <f>IF((LARGE($D10:$U10,1))&gt;=775,"16"," ")</f>
        <v>#NUM!</v>
      </c>
      <c r="AI10" s="782"/>
      <c r="AJ10" s="782"/>
      <c r="AK10" s="782"/>
      <c r="AL10" s="4"/>
    </row>
    <row r="11" spans="1:39" x14ac:dyDescent="0.2">
      <c r="A11" s="2"/>
      <c r="B11" s="29"/>
      <c r="C11" s="24" t="s">
        <v>196</v>
      </c>
      <c r="D11" s="303"/>
      <c r="E11" s="303"/>
      <c r="F11" s="303"/>
      <c r="G11" s="303"/>
      <c r="H11" s="303"/>
      <c r="I11" s="303"/>
      <c r="J11" s="302"/>
      <c r="K11" s="775"/>
      <c r="L11" s="303"/>
      <c r="M11" s="778"/>
      <c r="N11" s="303"/>
      <c r="O11" s="775"/>
      <c r="P11" s="303"/>
      <c r="Q11" s="775"/>
      <c r="R11" s="303"/>
      <c r="S11" s="775"/>
      <c r="T11" s="303"/>
      <c r="U11" s="775"/>
      <c r="V11" s="526"/>
      <c r="W11" s="526"/>
      <c r="X11" s="303"/>
      <c r="Y11" s="775"/>
      <c r="Z11" s="737"/>
      <c r="AA11" s="738"/>
      <c r="AB11" s="782"/>
      <c r="AC11" s="782"/>
      <c r="AD11" s="782"/>
      <c r="AE11" s="804"/>
      <c r="AF11" s="782"/>
      <c r="AG11" s="782"/>
      <c r="AH11" s="782"/>
      <c r="AI11" s="782"/>
      <c r="AJ11" s="782"/>
      <c r="AK11" s="782"/>
      <c r="AL11" s="4"/>
    </row>
    <row r="12" spans="1:39" x14ac:dyDescent="0.2">
      <c r="A12" s="2"/>
      <c r="B12" s="400"/>
      <c r="C12" s="36"/>
      <c r="D12" s="308"/>
      <c r="E12" s="319"/>
      <c r="F12" s="306"/>
      <c r="G12" s="306"/>
      <c r="H12" s="308"/>
      <c r="I12" s="320"/>
      <c r="J12" s="321"/>
      <c r="K12" s="307"/>
      <c r="L12" s="308"/>
      <c r="M12" s="287"/>
      <c r="N12" s="308"/>
      <c r="O12" s="307"/>
      <c r="P12" s="308"/>
      <c r="Q12" s="305"/>
      <c r="R12" s="306"/>
      <c r="S12" s="305"/>
      <c r="T12" s="306"/>
      <c r="U12" s="305"/>
      <c r="V12" s="415"/>
      <c r="W12" s="416"/>
      <c r="X12" s="306"/>
      <c r="Y12" s="305"/>
      <c r="Z12" s="737">
        <f>COUNT(D12:Y12)</f>
        <v>0</v>
      </c>
      <c r="AA12" s="738" t="str">
        <f>IF(Z12&lt;3," ",(LARGE(D12:Y12,1)+LARGE(D12:Y12,2)+LARGE(D12:Y12,3))/3)</f>
        <v xml:space="preserve"> </v>
      </c>
      <c r="AB12" s="797">
        <f>COUNTIF(D12:U12,"(1)")</f>
        <v>0</v>
      </c>
      <c r="AC12" s="798">
        <f>COUNTIF(D12:U12,"(2)")</f>
        <v>0</v>
      </c>
      <c r="AD12" s="798">
        <f>COUNTIF(D12:U12,"(3)")</f>
        <v>0</v>
      </c>
      <c r="AE12" s="792">
        <f>SUM(AB12:AD12)</f>
        <v>0</v>
      </c>
      <c r="AF12" s="743" t="e">
        <f>IF((LARGE($D12:$U12,1))&gt;=325,"16"," ")</f>
        <v>#NUM!</v>
      </c>
      <c r="AG12" s="743" t="e">
        <f>IF((LARGE($D12:$U12,1))&gt;=550,"16"," ")</f>
        <v>#NUM!</v>
      </c>
      <c r="AH12" s="743" t="e">
        <f>IF((LARGE($D12:$U12,1))&gt;=775,"16"," ")</f>
        <v>#NUM!</v>
      </c>
      <c r="AI12" s="782"/>
      <c r="AJ12" s="782"/>
      <c r="AK12" s="782"/>
      <c r="AL12" s="4"/>
    </row>
    <row r="13" spans="1:39" x14ac:dyDescent="0.2">
      <c r="A13" s="2"/>
      <c r="B13" s="400"/>
      <c r="C13" s="36"/>
      <c r="D13" s="308"/>
      <c r="E13" s="319"/>
      <c r="F13" s="306"/>
      <c r="G13" s="306"/>
      <c r="H13" s="308"/>
      <c r="I13" s="319"/>
      <c r="J13" s="321"/>
      <c r="K13" s="307"/>
      <c r="L13" s="308"/>
      <c r="M13" s="287"/>
      <c r="N13" s="308"/>
      <c r="O13" s="307"/>
      <c r="P13" s="308"/>
      <c r="Q13" s="305"/>
      <c r="R13" s="306"/>
      <c r="S13" s="305"/>
      <c r="T13" s="306"/>
      <c r="U13" s="305"/>
      <c r="V13" s="417"/>
      <c r="W13" s="417"/>
      <c r="X13" s="306"/>
      <c r="Y13" s="305"/>
      <c r="Z13" s="737">
        <f>COUNT(D13:Y13)</f>
        <v>0</v>
      </c>
      <c r="AA13" s="738" t="str">
        <f>IF(Z13&lt;3," ",(LARGE(D13:Y13,1)+LARGE(D13:Y13,2)+LARGE(D13:Y13,3))/3)</f>
        <v xml:space="preserve"> </v>
      </c>
      <c r="AB13" s="797">
        <f>COUNTIF(D13:U13,"(1)")</f>
        <v>0</v>
      </c>
      <c r="AC13" s="798">
        <f>COUNTIF(D13:U13,"(2)")</f>
        <v>0</v>
      </c>
      <c r="AD13" s="798">
        <f>COUNTIF(D13:U13,"(3)")</f>
        <v>0</v>
      </c>
      <c r="AE13" s="792">
        <f>SUM(AB13:AD13)</f>
        <v>0</v>
      </c>
      <c r="AF13" s="743" t="e">
        <f>IF((LARGE($D13:$U13,1))&gt;=325,"16"," ")</f>
        <v>#NUM!</v>
      </c>
      <c r="AG13" s="743" t="e">
        <f>IF((LARGE($D13:$U13,1))&gt;=550,"16"," ")</f>
        <v>#NUM!</v>
      </c>
      <c r="AH13" s="743" t="e">
        <f>IF((LARGE($D13:$U13,1))&gt;=775,"16"," ")</f>
        <v>#NUM!</v>
      </c>
      <c r="AI13" s="782"/>
      <c r="AJ13" s="782"/>
      <c r="AK13" s="782"/>
      <c r="AL13" s="4"/>
    </row>
    <row r="14" spans="1:39" ht="13.5" thickBot="1" x14ac:dyDescent="0.25">
      <c r="A14" s="2"/>
      <c r="B14" s="29"/>
      <c r="C14" s="24" t="s">
        <v>175</v>
      </c>
      <c r="D14" s="303"/>
      <c r="E14" s="303"/>
      <c r="F14" s="303"/>
      <c r="G14" s="303"/>
      <c r="H14" s="303"/>
      <c r="I14" s="303"/>
      <c r="J14" s="302"/>
      <c r="K14" s="775"/>
      <c r="L14" s="303"/>
      <c r="M14" s="775"/>
      <c r="N14" s="303"/>
      <c r="O14" s="775"/>
      <c r="P14" s="303"/>
      <c r="Q14" s="775"/>
      <c r="R14" s="303"/>
      <c r="S14" s="775"/>
      <c r="T14" s="303"/>
      <c r="U14" s="775"/>
      <c r="V14" s="526"/>
      <c r="W14" s="526"/>
      <c r="X14" s="303"/>
      <c r="Y14" s="775"/>
      <c r="Z14" s="737"/>
      <c r="AA14" s="738"/>
      <c r="AB14" s="782"/>
      <c r="AC14" s="782"/>
      <c r="AD14" s="782"/>
      <c r="AE14" s="804"/>
      <c r="AF14" s="737"/>
      <c r="AG14" s="737"/>
      <c r="AH14" s="737"/>
      <c r="AI14" s="782"/>
      <c r="AJ14" s="782"/>
      <c r="AK14" s="290"/>
      <c r="AL14" s="4"/>
    </row>
    <row r="15" spans="1:39" x14ac:dyDescent="0.2">
      <c r="A15" s="2"/>
      <c r="B15" s="400"/>
      <c r="C15" s="122"/>
      <c r="D15" s="308"/>
      <c r="E15" s="319"/>
      <c r="F15" s="306"/>
      <c r="G15" s="306"/>
      <c r="H15" s="308"/>
      <c r="I15" s="320"/>
      <c r="J15" s="321"/>
      <c r="K15" s="307"/>
      <c r="L15" s="308"/>
      <c r="M15" s="287"/>
      <c r="N15" s="308"/>
      <c r="O15" s="307"/>
      <c r="P15" s="308"/>
      <c r="Q15" s="305"/>
      <c r="R15" s="306"/>
      <c r="S15" s="305"/>
      <c r="T15" s="306"/>
      <c r="U15" s="305"/>
      <c r="V15" s="415"/>
      <c r="W15" s="416"/>
      <c r="X15" s="306"/>
      <c r="Y15" s="305"/>
      <c r="Z15" s="737">
        <f>COUNT(D15:Y15)</f>
        <v>0</v>
      </c>
      <c r="AA15" s="738" t="str">
        <f>IF(Z15&lt;3," ",(LARGE(D15:Y15,1)+LARGE(D15:Y15,2)+LARGE(D15:Y15,3))/3)</f>
        <v xml:space="preserve"> </v>
      </c>
      <c r="AB15" s="797">
        <f>COUNTIF(D15:U15,"(1)")</f>
        <v>0</v>
      </c>
      <c r="AC15" s="798">
        <f>COUNTIF(D15:U15,"(2)")</f>
        <v>0</v>
      </c>
      <c r="AD15" s="798">
        <f>COUNTIF(D15:U15,"(3)")</f>
        <v>0</v>
      </c>
      <c r="AE15" s="792">
        <f>SUM(AB15:AD15)</f>
        <v>0</v>
      </c>
      <c r="AF15" s="743" t="e">
        <f>IF((LARGE($D15:$U15,1))&gt;=180,"16"," ")</f>
        <v>#NUM!</v>
      </c>
      <c r="AG15" s="743" t="e">
        <f>IF((LARGE($D15:$U15,1))&gt;=270,"16"," ")</f>
        <v>#NUM!</v>
      </c>
      <c r="AH15" s="743" t="e">
        <f>IF((LARGE($D15:$U15,1))&gt;=365,"16"," ")</f>
        <v>#NUM!</v>
      </c>
      <c r="AI15" s="782"/>
      <c r="AJ15" s="1595" t="s">
        <v>3</v>
      </c>
      <c r="AK15" s="1596"/>
      <c r="AL15" s="1596"/>
      <c r="AM15" s="1597"/>
    </row>
    <row r="16" spans="1:39" ht="13.5" thickBot="1" x14ac:dyDescent="0.25">
      <c r="A16" s="2"/>
      <c r="B16" s="404"/>
      <c r="C16" s="21"/>
      <c r="D16" s="294"/>
      <c r="E16" s="294"/>
      <c r="F16" s="294"/>
      <c r="G16" s="294"/>
      <c r="H16" s="294"/>
      <c r="I16" s="294"/>
      <c r="J16" s="294"/>
      <c r="K16" s="294"/>
      <c r="L16" s="304"/>
      <c r="M16" s="294"/>
      <c r="N16" s="304"/>
      <c r="O16" s="294"/>
      <c r="P16" s="304"/>
      <c r="Q16" s="294"/>
      <c r="R16" s="304"/>
      <c r="S16" s="294"/>
      <c r="T16" s="304"/>
      <c r="U16" s="294"/>
      <c r="V16" s="418"/>
      <c r="W16" s="418"/>
      <c r="X16" s="304"/>
      <c r="Y16" s="294"/>
      <c r="Z16" s="737"/>
      <c r="AA16" s="738" t="str">
        <f>IF(Z16&lt;3," ",(LARGE(D16:U16,1)+LARGE(D16:U16,2)+LARGE(D16:U16,3))/3)</f>
        <v xml:space="preserve"> </v>
      </c>
      <c r="AB16" s="782"/>
      <c r="AC16" s="782"/>
      <c r="AD16" s="782"/>
      <c r="AE16" s="805"/>
      <c r="AF16" s="795"/>
      <c r="AG16" s="795"/>
      <c r="AH16" s="795"/>
      <c r="AI16" s="795"/>
      <c r="AJ16" s="1598"/>
      <c r="AK16" s="1599"/>
      <c r="AL16" s="1599"/>
      <c r="AM16" s="1600"/>
    </row>
    <row r="17" spans="1:38" x14ac:dyDescent="0.2">
      <c r="A17" s="2"/>
      <c r="B17" s="29"/>
      <c r="D17" s="836"/>
      <c r="E17" s="836"/>
      <c r="F17" s="836"/>
      <c r="G17" s="836"/>
      <c r="H17" s="837"/>
      <c r="I17" s="837"/>
      <c r="J17" s="303"/>
      <c r="K17" s="823"/>
      <c r="L17" s="303"/>
      <c r="M17" s="823"/>
      <c r="N17" s="303"/>
      <c r="O17" s="823"/>
      <c r="P17" s="303"/>
      <c r="Q17" s="823"/>
      <c r="R17" s="303"/>
      <c r="S17" s="823"/>
      <c r="T17" s="303"/>
      <c r="U17" s="823"/>
      <c r="V17" s="831"/>
      <c r="W17" s="831"/>
      <c r="X17" s="303"/>
      <c r="Y17" s="823"/>
      <c r="Z17" s="737"/>
      <c r="AA17" s="738" t="str">
        <f>IF(Z17&lt;3," ",(LARGE(D17:U17,1)+LARGE(D17:U17,2)+LARGE(D17:U17,3))/3)</f>
        <v xml:space="preserve"> </v>
      </c>
      <c r="AB17" s="782"/>
      <c r="AC17" s="782"/>
      <c r="AD17" s="782"/>
      <c r="AE17" s="804"/>
      <c r="AF17" s="737"/>
      <c r="AG17" s="737"/>
      <c r="AH17" s="737"/>
      <c r="AI17" s="737"/>
      <c r="AJ17" s="737"/>
      <c r="AK17" s="115"/>
      <c r="AL17" s="2"/>
    </row>
    <row r="18" spans="1:38" x14ac:dyDescent="0.2">
      <c r="A18" s="2"/>
      <c r="B18" s="29"/>
      <c r="C18" s="94" t="s">
        <v>197</v>
      </c>
      <c r="D18" s="303"/>
      <c r="E18" s="303"/>
      <c r="F18" s="303"/>
      <c r="G18" s="303"/>
      <c r="H18" s="303"/>
      <c r="I18" s="303"/>
      <c r="J18" s="302"/>
      <c r="K18" s="823"/>
      <c r="L18" s="303"/>
      <c r="M18" s="823"/>
      <c r="N18" s="303"/>
      <c r="O18" s="823"/>
      <c r="P18" s="303"/>
      <c r="Q18" s="823"/>
      <c r="R18" s="303"/>
      <c r="S18" s="823"/>
      <c r="T18" s="303"/>
      <c r="U18" s="823"/>
      <c r="V18" s="831"/>
      <c r="W18" s="831"/>
      <c r="X18" s="303"/>
      <c r="Y18" s="823"/>
      <c r="Z18" s="782"/>
      <c r="AA18" s="811" t="str">
        <f>IF(Z18&lt;3," ",(LARGE(D18:U18,1)+LARGE(D18:U18,2)+LARGE(D18:U18,3))/3)</f>
        <v xml:space="preserve"> </v>
      </c>
      <c r="AB18" s="782"/>
      <c r="AC18" s="782"/>
      <c r="AD18" s="782"/>
      <c r="AE18" s="804"/>
      <c r="AF18" s="838">
        <v>350</v>
      </c>
      <c r="AG18" s="838">
        <v>575</v>
      </c>
      <c r="AH18" s="838">
        <v>800</v>
      </c>
      <c r="AI18" s="838">
        <v>950</v>
      </c>
      <c r="AJ18" s="838">
        <v>1100</v>
      </c>
      <c r="AK18" s="838">
        <v>1175</v>
      </c>
      <c r="AL18" s="2"/>
    </row>
    <row r="19" spans="1:38" x14ac:dyDescent="0.2">
      <c r="A19" s="2"/>
      <c r="B19" s="400"/>
      <c r="C19" s="95"/>
      <c r="D19" s="308"/>
      <c r="E19" s="306"/>
      <c r="F19" s="308"/>
      <c r="G19" s="319"/>
      <c r="H19" s="308"/>
      <c r="I19" s="320"/>
      <c r="J19" s="321"/>
      <c r="K19" s="307"/>
      <c r="L19" s="308"/>
      <c r="M19" s="131"/>
      <c r="N19" s="306"/>
      <c r="O19" s="305"/>
      <c r="P19" s="306"/>
      <c r="Q19" s="305"/>
      <c r="R19" s="306"/>
      <c r="S19" s="305"/>
      <c r="T19" s="306"/>
      <c r="U19" s="305"/>
      <c r="V19" s="415"/>
      <c r="W19" s="416"/>
      <c r="X19" s="306"/>
      <c r="Y19" s="305"/>
      <c r="Z19" s="737">
        <f>COUNT(D19:Y19)</f>
        <v>0</v>
      </c>
      <c r="AA19" s="738" t="str">
        <f>IF(Z19&lt;3," ",(LARGE(D19:Y19,1)+LARGE(D19:Y19,2)+LARGE(D19:Y19,3))/3)</f>
        <v xml:space="preserve"> </v>
      </c>
      <c r="AB19" s="743">
        <f>COUNTIF(D19:U19,"(1)")</f>
        <v>0</v>
      </c>
      <c r="AC19" s="808">
        <f>COUNTIF(D19:U19,"(2)")</f>
        <v>0</v>
      </c>
      <c r="AD19" s="808">
        <f>COUNTIF(D19:U19,"(3)")</f>
        <v>0</v>
      </c>
      <c r="AE19" s="809">
        <f>SUM(AB19:AD19)</f>
        <v>0</v>
      </c>
      <c r="AF19" s="806" t="e">
        <f>IF((LARGE($D19:$U19,1))&gt;=350,"16"," ")</f>
        <v>#NUM!</v>
      </c>
      <c r="AG19" s="807" t="e">
        <f>IF((LARGE($D19:$U19,1))&gt;=575,"16"," ")</f>
        <v>#NUM!</v>
      </c>
      <c r="AH19" s="808" t="e">
        <f>IF((LARGE($D19:$U19,1))&gt;=800,"16"," ")</f>
        <v>#NUM!</v>
      </c>
      <c r="AI19" s="808" t="e">
        <f>IF((LARGE($D19:$U19,1))&gt;=950,"16"," ")</f>
        <v>#NUM!</v>
      </c>
      <c r="AJ19" s="808" t="e">
        <f>IF((LARGE($D19:$U19,1))&gt;=1100,"16"," ")</f>
        <v>#NUM!</v>
      </c>
      <c r="AK19" s="808" t="e">
        <f>IF((LARGE($D19:$U19,1))&gt;=1175,"16"," ")</f>
        <v>#NUM!</v>
      </c>
      <c r="AL19" s="2"/>
    </row>
    <row r="20" spans="1:38" x14ac:dyDescent="0.2">
      <c r="A20" s="2"/>
      <c r="B20" s="29"/>
      <c r="C20" s="37"/>
      <c r="D20" s="303"/>
      <c r="E20" s="303"/>
      <c r="F20" s="303"/>
      <c r="G20" s="303"/>
      <c r="H20" s="303"/>
      <c r="I20" s="303"/>
      <c r="J20" s="302"/>
      <c r="K20" s="775"/>
      <c r="L20" s="303"/>
      <c r="M20" s="775"/>
      <c r="N20" s="303"/>
      <c r="O20" s="775"/>
      <c r="P20" s="303"/>
      <c r="Q20" s="775"/>
      <c r="R20" s="303"/>
      <c r="S20" s="775"/>
      <c r="T20" s="303"/>
      <c r="U20" s="775"/>
      <c r="V20" s="526"/>
      <c r="W20" s="526"/>
      <c r="X20" s="303"/>
      <c r="Y20" s="775"/>
      <c r="Z20" s="737"/>
      <c r="AA20" s="738"/>
      <c r="AB20" s="782"/>
      <c r="AC20" s="782"/>
      <c r="AD20" s="782"/>
      <c r="AE20" s="804"/>
      <c r="AF20" s="123"/>
      <c r="AG20" s="123"/>
      <c r="AH20" s="123"/>
      <c r="AI20" s="123"/>
      <c r="AJ20" s="123"/>
      <c r="AK20" s="123"/>
      <c r="AL20" s="2"/>
    </row>
    <row r="21" spans="1:38" x14ac:dyDescent="0.2">
      <c r="A21" s="2"/>
      <c r="B21" s="397"/>
      <c r="C21" s="24" t="s">
        <v>58</v>
      </c>
      <c r="D21" s="318"/>
      <c r="E21" s="318"/>
      <c r="F21" s="318"/>
      <c r="G21" s="318"/>
      <c r="H21" s="394"/>
      <c r="I21" s="394"/>
      <c r="J21" s="301"/>
      <c r="K21" s="744"/>
      <c r="L21" s="301"/>
      <c r="M21" s="744"/>
      <c r="N21" s="301"/>
      <c r="O21" s="744"/>
      <c r="P21" s="301"/>
      <c r="Q21" s="744"/>
      <c r="R21" s="301"/>
      <c r="S21" s="744"/>
      <c r="T21" s="301"/>
      <c r="U21" s="744"/>
      <c r="V21" s="414"/>
      <c r="W21" s="414"/>
      <c r="X21" s="301"/>
      <c r="Y21" s="744"/>
      <c r="Z21" s="737"/>
      <c r="AA21" s="738" t="str">
        <f>IF(Z21&lt;3," ",(LARGE(D21:U21,1)+LARGE(D21:U21,2)+LARGE(D21:U21,3))/3)</f>
        <v xml:space="preserve"> </v>
      </c>
      <c r="AB21" s="802"/>
      <c r="AC21" s="802"/>
      <c r="AD21" s="802"/>
      <c r="AE21" s="803"/>
      <c r="AF21" s="737"/>
      <c r="AG21" s="737"/>
      <c r="AH21" s="737"/>
      <c r="AI21" s="737"/>
      <c r="AJ21" s="737"/>
      <c r="AK21" s="115"/>
      <c r="AL21" s="2"/>
    </row>
    <row r="22" spans="1:38" x14ac:dyDescent="0.2">
      <c r="A22" s="527"/>
      <c r="B22" s="531"/>
      <c r="C22" s="532"/>
      <c r="D22" s="300"/>
      <c r="E22" s="301"/>
      <c r="F22" s="300"/>
      <c r="G22" s="324"/>
      <c r="H22" s="300"/>
      <c r="I22" s="402"/>
      <c r="J22" s="297"/>
      <c r="K22" s="274"/>
      <c r="L22" s="300"/>
      <c r="M22" s="272"/>
      <c r="N22" s="301"/>
      <c r="O22" s="272"/>
      <c r="P22" s="301"/>
      <c r="Q22" s="272"/>
      <c r="R22" s="301"/>
      <c r="S22" s="776"/>
      <c r="T22" s="301"/>
      <c r="U22" s="776"/>
      <c r="V22" s="420"/>
      <c r="W22" s="402"/>
      <c r="X22" s="301"/>
      <c r="Y22" s="776"/>
      <c r="Z22" s="737">
        <f>COUNT(D22:Y22)</f>
        <v>0</v>
      </c>
      <c r="AA22" s="738" t="str">
        <f>IF(Z22&lt;3," ",(LARGE(D22:Y22,1)+LARGE(D22:Y22,2)+LARGE(D22:Y22,3))/3)</f>
        <v xml:space="preserve"> </v>
      </c>
      <c r="AB22" s="797">
        <f>COUNTIF(D22:Y22,"(1)")</f>
        <v>0</v>
      </c>
      <c r="AC22" s="797">
        <f>COUNTIF(D22:Y22,"(2)")</f>
        <v>0</v>
      </c>
      <c r="AD22" s="797">
        <f>COUNTIF(F22:Y22,"(3)")</f>
        <v>0</v>
      </c>
      <c r="AE22" s="792">
        <f>SUM(AB22:AD22)</f>
        <v>0</v>
      </c>
      <c r="AF22" s="806" t="e">
        <f>IF((LARGE($D22:$U22,1))&gt;=350,"16"," ")</f>
        <v>#NUM!</v>
      </c>
      <c r="AG22" s="807" t="e">
        <f>IF((LARGE($D22:$U22,1))&gt;=575,"16"," ")</f>
        <v>#NUM!</v>
      </c>
      <c r="AH22" s="808" t="e">
        <f>IF((LARGE($D22:$U22,1))&gt;=800,"16"," ")</f>
        <v>#NUM!</v>
      </c>
      <c r="AI22" s="808" t="e">
        <f>IF((LARGE($D22:$U22,1))&gt;=950,"16"," ")</f>
        <v>#NUM!</v>
      </c>
      <c r="AJ22" s="808" t="e">
        <f>IF((LARGE($D22:$U22,1))&gt;=1100,"16"," ")</f>
        <v>#NUM!</v>
      </c>
      <c r="AK22" s="808" t="e">
        <f>IF((LARGE($D22:$U22,1))&gt;=1175,"16"," ")</f>
        <v>#NUM!</v>
      </c>
      <c r="AL22" s="527"/>
    </row>
    <row r="23" spans="1:38" x14ac:dyDescent="0.2">
      <c r="A23" s="527"/>
      <c r="B23" s="365"/>
      <c r="C23" s="839"/>
      <c r="D23" s="303"/>
      <c r="E23" s="303"/>
      <c r="F23" s="303"/>
      <c r="G23" s="303"/>
      <c r="H23" s="303"/>
      <c r="I23" s="329"/>
      <c r="J23" s="302"/>
      <c r="K23" s="827"/>
      <c r="L23" s="303"/>
      <c r="M23" s="827"/>
      <c r="N23" s="303"/>
      <c r="O23" s="827"/>
      <c r="P23" s="303"/>
      <c r="Q23" s="827"/>
      <c r="R23" s="303"/>
      <c r="S23" s="823"/>
      <c r="T23" s="303"/>
      <c r="U23" s="823"/>
      <c r="V23" s="831"/>
      <c r="W23" s="329"/>
      <c r="X23" s="303"/>
      <c r="Y23" s="823"/>
      <c r="Z23" s="737"/>
      <c r="AA23" s="738"/>
      <c r="AB23" s="782"/>
      <c r="AC23" s="782"/>
      <c r="AD23" s="782"/>
      <c r="AE23" s="804"/>
      <c r="AF23" s="835"/>
      <c r="AG23" s="835"/>
      <c r="AH23" s="782"/>
      <c r="AI23" s="782"/>
      <c r="AJ23" s="782"/>
      <c r="AK23" s="782"/>
      <c r="AL23" s="527"/>
    </row>
    <row r="24" spans="1:38" x14ac:dyDescent="0.2">
      <c r="A24" s="2"/>
      <c r="B24" s="397"/>
      <c r="C24" s="24" t="s">
        <v>262</v>
      </c>
      <c r="D24" s="318"/>
      <c r="E24" s="318"/>
      <c r="F24" s="318"/>
      <c r="G24" s="318"/>
      <c r="H24" s="394"/>
      <c r="I24" s="394"/>
      <c r="J24" s="301"/>
      <c r="K24" s="744"/>
      <c r="L24" s="301"/>
      <c r="M24" s="744"/>
      <c r="N24" s="301"/>
      <c r="O24" s="744"/>
      <c r="P24" s="301"/>
      <c r="Q24" s="744"/>
      <c r="R24" s="301"/>
      <c r="S24" s="744"/>
      <c r="T24" s="301"/>
      <c r="U24" s="744"/>
      <c r="V24" s="414"/>
      <c r="W24" s="414"/>
      <c r="X24" s="301"/>
      <c r="Y24" s="744"/>
      <c r="Z24" s="737"/>
      <c r="AA24" s="738" t="str">
        <f>IF(Z24&lt;3," ",(LARGE(D24:U24,1)+LARGE(D24:U24,2)+LARGE(D24:U24,3))/3)</f>
        <v xml:space="preserve"> </v>
      </c>
      <c r="AB24" s="802"/>
      <c r="AC24" s="802"/>
      <c r="AD24" s="802"/>
      <c r="AE24" s="803"/>
      <c r="AF24" s="737"/>
      <c r="AG24" s="737"/>
      <c r="AH24" s="737"/>
      <c r="AI24" s="737"/>
      <c r="AJ24" s="737"/>
      <c r="AK24" s="115"/>
      <c r="AL24" s="2"/>
    </row>
    <row r="25" spans="1:38" x14ac:dyDescent="0.2">
      <c r="A25" s="527"/>
      <c r="B25" s="528"/>
      <c r="C25" s="529"/>
      <c r="D25" s="298"/>
      <c r="E25" s="329"/>
      <c r="F25" s="322"/>
      <c r="G25" s="355"/>
      <c r="H25" s="322"/>
      <c r="I25" s="355"/>
      <c r="J25" s="296"/>
      <c r="K25" s="270"/>
      <c r="L25" s="298"/>
      <c r="M25" s="370"/>
      <c r="N25" s="304"/>
      <c r="O25" s="265"/>
      <c r="P25" s="304"/>
      <c r="Q25" s="265"/>
      <c r="R25" s="304"/>
      <c r="S25" s="265"/>
      <c r="T25" s="304"/>
      <c r="U25" s="265"/>
      <c r="V25" s="419"/>
      <c r="W25" s="355"/>
      <c r="X25" s="304"/>
      <c r="Y25" s="265"/>
      <c r="Z25" s="418"/>
      <c r="AA25" s="815"/>
      <c r="AB25" s="797">
        <f>COUNTIF(D25:Y25,"(1)")</f>
        <v>0</v>
      </c>
      <c r="AC25" s="798">
        <f>COUNTIF(D25:Y25,"(2)")</f>
        <v>0</v>
      </c>
      <c r="AD25" s="798">
        <f>COUNTIF(D25:Y25,"(3)")</f>
        <v>0</v>
      </c>
      <c r="AE25" s="792">
        <f>SUM(AB25:AD25)</f>
        <v>0</v>
      </c>
      <c r="AF25" s="806" t="e">
        <f>IF((LARGE($D25:$U25,1))&gt;=350,"16"," ")</f>
        <v>#NUM!</v>
      </c>
      <c r="AG25" s="807" t="e">
        <f>IF((LARGE($D25:$U25,1))&gt;=575,"16"," ")</f>
        <v>#NUM!</v>
      </c>
      <c r="AH25" s="808" t="e">
        <f>IF((LARGE($D25:$U25,1))&gt;=800,"16"," ")</f>
        <v>#NUM!</v>
      </c>
      <c r="AI25" s="808" t="e">
        <f>IF((LARGE($D25:$U25,1))&gt;=950,"16"," ")</f>
        <v>#NUM!</v>
      </c>
      <c r="AJ25" s="808" t="e">
        <f>IF((LARGE($D25:$U25,1))&gt;=1100,"16"," ")</f>
        <v>#NUM!</v>
      </c>
      <c r="AK25" s="808" t="e">
        <f>IF((LARGE($D25:$U25,1))&gt;=1175,"16"," ")</f>
        <v>#NUM!</v>
      </c>
      <c r="AL25" s="527"/>
    </row>
    <row r="26" spans="1:38" x14ac:dyDescent="0.2">
      <c r="A26" s="2"/>
      <c r="B26" s="399">
        <v>1</v>
      </c>
      <c r="C26" s="406" t="s">
        <v>243</v>
      </c>
      <c r="D26" s="300"/>
      <c r="E26" s="722"/>
      <c r="F26" s="300"/>
      <c r="G26" s="324"/>
      <c r="H26" s="300"/>
      <c r="I26" s="402"/>
      <c r="J26" s="297"/>
      <c r="K26" s="274"/>
      <c r="L26" s="300"/>
      <c r="M26" s="272"/>
      <c r="N26" s="301"/>
      <c r="O26" s="272"/>
      <c r="P26" s="301"/>
      <c r="Q26" s="272"/>
      <c r="R26" s="301"/>
      <c r="S26" s="272"/>
      <c r="T26" s="301"/>
      <c r="U26" s="272"/>
      <c r="V26" s="420"/>
      <c r="W26" s="402"/>
      <c r="X26" s="301"/>
      <c r="Y26" s="776"/>
      <c r="Z26" s="737">
        <f>COUNT(D26:Y26)</f>
        <v>0</v>
      </c>
      <c r="AA26" s="738" t="str">
        <f>IF(Z26&lt;3," ",(LARGE(D26:Y26,1)+LARGE(D26:Y26,2)+LARGE(D26:Y26,3))/3)</f>
        <v xml:space="preserve"> </v>
      </c>
      <c r="AB26" s="797">
        <f>COUNTIF(D26:Y26,"(1)")</f>
        <v>0</v>
      </c>
      <c r="AC26" s="797">
        <f>COUNTIF(D26:Y26,"(2)")</f>
        <v>0</v>
      </c>
      <c r="AD26" s="797">
        <f>COUNTIF(F26:Y26,"(3)")</f>
        <v>0</v>
      </c>
      <c r="AE26" s="792">
        <f>SUM(AB26:AD26)</f>
        <v>0</v>
      </c>
      <c r="AF26" s="852">
        <v>14</v>
      </c>
      <c r="AG26" s="853">
        <v>14</v>
      </c>
      <c r="AH26" s="742">
        <v>14</v>
      </c>
      <c r="AI26" s="808" t="e">
        <f>IF((LARGE($D26:$U26,1))&gt;=1050,"16"," ")</f>
        <v>#NUM!</v>
      </c>
      <c r="AJ26" s="808" t="e">
        <f>IF((LARGE($D26:$U26,1))&gt;=1200,"16"," ")</f>
        <v>#NUM!</v>
      </c>
      <c r="AK26" s="808" t="e">
        <f>IF((LARGE($D26:$U26,1))&gt;=1275,"16"," ")</f>
        <v>#NUM!</v>
      </c>
      <c r="AL26" s="2"/>
    </row>
    <row r="27" spans="1:38" x14ac:dyDescent="0.2">
      <c r="A27" s="2"/>
      <c r="B27" s="405"/>
      <c r="C27" s="533"/>
      <c r="D27" s="325"/>
      <c r="E27" s="325"/>
      <c r="F27" s="325"/>
      <c r="G27" s="325"/>
      <c r="H27" s="325"/>
      <c r="I27" s="534"/>
      <c r="J27" s="535"/>
      <c r="K27" s="289"/>
      <c r="L27" s="325"/>
      <c r="M27" s="289"/>
      <c r="N27" s="325"/>
      <c r="O27" s="289"/>
      <c r="P27" s="325"/>
      <c r="Q27" s="289"/>
      <c r="R27" s="325"/>
      <c r="S27" s="777"/>
      <c r="T27" s="325"/>
      <c r="U27" s="777"/>
      <c r="V27" s="525"/>
      <c r="W27" s="534"/>
      <c r="X27" s="325"/>
      <c r="Y27" s="777"/>
      <c r="Z27" s="737"/>
      <c r="AA27" s="738"/>
      <c r="AB27" s="812"/>
      <c r="AC27" s="812"/>
      <c r="AD27" s="812"/>
      <c r="AE27" s="813"/>
      <c r="AF27" s="813"/>
      <c r="AG27" s="813"/>
      <c r="AH27" s="813"/>
      <c r="AI27" s="812"/>
      <c r="AJ27" s="812"/>
      <c r="AK27" s="782"/>
      <c r="AL27" s="2"/>
    </row>
    <row r="28" spans="1:38" x14ac:dyDescent="0.2">
      <c r="A28" s="2"/>
      <c r="B28" s="401"/>
      <c r="C28" s="37"/>
      <c r="D28" s="304"/>
      <c r="E28" s="304"/>
      <c r="F28" s="304"/>
      <c r="G28" s="304"/>
      <c r="H28" s="304"/>
      <c r="I28" s="304"/>
      <c r="J28" s="293"/>
      <c r="K28" s="779"/>
      <c r="L28" s="304"/>
      <c r="M28" s="779"/>
      <c r="N28" s="304"/>
      <c r="O28" s="779"/>
      <c r="P28" s="304"/>
      <c r="Q28" s="779"/>
      <c r="R28" s="304"/>
      <c r="S28" s="779"/>
      <c r="T28" s="304"/>
      <c r="U28" s="779"/>
      <c r="V28" s="418"/>
      <c r="W28" s="418"/>
      <c r="X28" s="304"/>
      <c r="Y28" s="779"/>
      <c r="Z28" s="737"/>
      <c r="AA28" s="738" t="str">
        <f>IF(Z28&lt;3," ",(LARGE(D28:U28,1)+LARGE(D28:U28,2)+LARGE(D28:U28,3))/3)</f>
        <v xml:space="preserve"> </v>
      </c>
      <c r="AB28" s="737"/>
      <c r="AC28" s="737"/>
      <c r="AD28" s="737"/>
      <c r="AE28" s="805"/>
      <c r="AF28" s="782"/>
      <c r="AG28" s="782"/>
      <c r="AH28" s="782"/>
      <c r="AI28" s="782"/>
      <c r="AJ28" s="782"/>
      <c r="AK28" s="115"/>
      <c r="AL28" s="2"/>
    </row>
    <row r="29" spans="1:38" x14ac:dyDescent="0.2">
      <c r="A29" s="2"/>
      <c r="B29" s="397"/>
      <c r="C29" s="24" t="s">
        <v>59</v>
      </c>
      <c r="D29" s="318"/>
      <c r="E29" s="318"/>
      <c r="F29" s="318"/>
      <c r="G29" s="318"/>
      <c r="H29" s="394"/>
      <c r="I29" s="394"/>
      <c r="J29" s="301"/>
      <c r="K29" s="744"/>
      <c r="L29" s="301"/>
      <c r="M29" s="744"/>
      <c r="N29" s="301"/>
      <c r="O29" s="744"/>
      <c r="P29" s="301"/>
      <c r="Q29" s="744"/>
      <c r="R29" s="301"/>
      <c r="S29" s="744"/>
      <c r="T29" s="301"/>
      <c r="U29" s="744"/>
      <c r="V29" s="414"/>
      <c r="W29" s="414"/>
      <c r="X29" s="301"/>
      <c r="Y29" s="744"/>
      <c r="Z29" s="737"/>
      <c r="AA29" s="738" t="str">
        <f>IF(Z29&lt;3," ",(LARGE(D29:U29,1)+LARGE(D29:U29,2)+LARGE(D29:U29,3))/3)</f>
        <v xml:space="preserve"> </v>
      </c>
      <c r="AB29" s="802"/>
      <c r="AC29" s="802"/>
      <c r="AD29" s="802"/>
      <c r="AE29" s="803"/>
      <c r="AF29" s="737">
        <v>250</v>
      </c>
      <c r="AG29" s="737">
        <v>475</v>
      </c>
      <c r="AH29" s="737">
        <v>700</v>
      </c>
      <c r="AI29" s="737">
        <v>850</v>
      </c>
      <c r="AJ29" s="737">
        <v>1000</v>
      </c>
      <c r="AK29" s="115">
        <v>1075</v>
      </c>
      <c r="AL29" s="2"/>
    </row>
    <row r="30" spans="1:38" x14ac:dyDescent="0.2">
      <c r="A30" s="2"/>
      <c r="B30" s="400"/>
      <c r="C30" s="780"/>
      <c r="D30" s="308"/>
      <c r="E30" s="306"/>
      <c r="F30" s="308"/>
      <c r="G30" s="319"/>
      <c r="H30" s="308"/>
      <c r="I30" s="427"/>
      <c r="J30" s="321"/>
      <c r="K30" s="287"/>
      <c r="L30" s="308"/>
      <c r="M30" s="307"/>
      <c r="N30" s="308"/>
      <c r="O30" s="307"/>
      <c r="P30" s="308"/>
      <c r="Q30" s="305"/>
      <c r="R30" s="306"/>
      <c r="S30" s="305"/>
      <c r="T30" s="306"/>
      <c r="U30" s="131"/>
      <c r="V30" s="426"/>
      <c r="W30" s="427"/>
      <c r="X30" s="306"/>
      <c r="Y30" s="131"/>
      <c r="Z30" s="737">
        <f>COUNT(D30:Y30)</f>
        <v>0</v>
      </c>
      <c r="AA30" s="738" t="str">
        <f>IF(Z30&lt;3," ",(LARGE(D30:Y30,1)+LARGE(D30:Y30,2)+LARGE(D30:Y30,3))/3)</f>
        <v xml:space="preserve"> </v>
      </c>
      <c r="AB30" s="797">
        <f>COUNTIF(D30:Y30,"(1)")</f>
        <v>0</v>
      </c>
      <c r="AC30" s="797">
        <f>COUNTIF(D30:Z30,"(2)")</f>
        <v>0</v>
      </c>
      <c r="AD30" s="797">
        <f>COUNTIF(F30:Y30,"(3)")</f>
        <v>0</v>
      </c>
      <c r="AE30" s="792">
        <f>SUM(AB30:AD30)</f>
        <v>0</v>
      </c>
      <c r="AF30" s="806" t="e">
        <f>IF((LARGE($D30:$U30,1))&gt;=250,"16"," ")</f>
        <v>#NUM!</v>
      </c>
      <c r="AG30" s="807" t="e">
        <f>IF((LARGE($D30:$U30,1))&gt;=475,"16"," ")</f>
        <v>#NUM!</v>
      </c>
      <c r="AH30" s="808" t="e">
        <f>IF((LARGE($D30:$U30,1))&gt;=700,"16"," ")</f>
        <v>#NUM!</v>
      </c>
      <c r="AI30" s="808" t="e">
        <f>IF((LARGE($D30:$U30,1))&gt;=850,"16"," ")</f>
        <v>#NUM!</v>
      </c>
      <c r="AJ30" s="808" t="e">
        <f>IF((LARGE($D30:$U30,1))&gt;=1000,"16"," ")</f>
        <v>#NUM!</v>
      </c>
      <c r="AK30" s="808" t="e">
        <f>IF((LARGE($D30:$U30,1))&gt;=1075,"16"," ")</f>
        <v>#NUM!</v>
      </c>
      <c r="AL30" s="2"/>
    </row>
    <row r="31" spans="1:38" x14ac:dyDescent="0.2">
      <c r="A31" s="2"/>
      <c r="B31" s="29"/>
      <c r="C31" s="290"/>
      <c r="D31" s="303"/>
      <c r="E31" s="303"/>
      <c r="F31" s="303"/>
      <c r="G31" s="303"/>
      <c r="H31" s="303"/>
      <c r="I31" s="329"/>
      <c r="J31" s="302"/>
      <c r="K31" s="827"/>
      <c r="L31" s="303"/>
      <c r="M31" s="823"/>
      <c r="N31" s="303"/>
      <c r="O31" s="823"/>
      <c r="P31" s="303"/>
      <c r="Q31" s="823"/>
      <c r="R31" s="303"/>
      <c r="S31" s="823"/>
      <c r="T31" s="303"/>
      <c r="U31" s="827"/>
      <c r="V31" s="329"/>
      <c r="W31" s="329"/>
      <c r="X31" s="303"/>
      <c r="Y31" s="827"/>
      <c r="Z31" s="737"/>
      <c r="AA31" s="738"/>
      <c r="AB31" s="782"/>
      <c r="AC31" s="782"/>
      <c r="AD31" s="782"/>
      <c r="AE31" s="804"/>
      <c r="AF31" s="835"/>
      <c r="AG31" s="835"/>
      <c r="AH31" s="782"/>
      <c r="AI31" s="782"/>
      <c r="AJ31" s="782"/>
      <c r="AK31" s="782"/>
      <c r="AL31" s="2"/>
    </row>
    <row r="32" spans="1:38" x14ac:dyDescent="0.2">
      <c r="A32" s="2"/>
      <c r="B32" s="397"/>
      <c r="C32" s="24" t="s">
        <v>263</v>
      </c>
      <c r="D32" s="318"/>
      <c r="E32" s="318"/>
      <c r="F32" s="318"/>
      <c r="G32" s="318"/>
      <c r="H32" s="394"/>
      <c r="I32" s="394"/>
      <c r="J32" s="301"/>
      <c r="K32" s="744"/>
      <c r="L32" s="301"/>
      <c r="M32" s="744"/>
      <c r="N32" s="301"/>
      <c r="O32" s="744"/>
      <c r="P32" s="301"/>
      <c r="Q32" s="744"/>
      <c r="R32" s="301"/>
      <c r="S32" s="744"/>
      <c r="T32" s="301"/>
      <c r="U32" s="744"/>
      <c r="V32" s="414"/>
      <c r="W32" s="414"/>
      <c r="X32" s="301"/>
      <c r="Y32" s="744"/>
      <c r="Z32" s="737"/>
      <c r="AA32" s="738" t="str">
        <f>IF(Z32&lt;3," ",(LARGE(D32:U32,1)+LARGE(D32:U32,2)+LARGE(D32:U32,3))/3)</f>
        <v xml:space="preserve"> </v>
      </c>
      <c r="AB32" s="802"/>
      <c r="AC32" s="802"/>
      <c r="AD32" s="802"/>
      <c r="AE32" s="803"/>
      <c r="AF32" s="737"/>
      <c r="AG32" s="737"/>
      <c r="AH32" s="737"/>
      <c r="AI32" s="737"/>
      <c r="AJ32" s="737"/>
      <c r="AK32" s="115"/>
      <c r="AL32" s="2"/>
    </row>
    <row r="33" spans="1:38" x14ac:dyDescent="0.2">
      <c r="A33" s="2"/>
      <c r="B33" s="398"/>
      <c r="C33" s="357"/>
      <c r="D33" s="298"/>
      <c r="E33" s="329"/>
      <c r="F33" s="322"/>
      <c r="G33" s="323"/>
      <c r="H33" s="322"/>
      <c r="I33" s="355"/>
      <c r="J33" s="296"/>
      <c r="K33" s="270"/>
      <c r="L33" s="298"/>
      <c r="M33" s="779"/>
      <c r="N33" s="298"/>
      <c r="O33" s="779"/>
      <c r="P33" s="322"/>
      <c r="Q33" s="773"/>
      <c r="R33" s="304"/>
      <c r="S33" s="774"/>
      <c r="T33" s="304"/>
      <c r="U33" s="265"/>
      <c r="V33" s="419"/>
      <c r="W33" s="355"/>
      <c r="X33" s="304"/>
      <c r="Y33" s="265"/>
      <c r="Z33" s="737">
        <f>COUNT(D33:Y33)</f>
        <v>0</v>
      </c>
      <c r="AA33" s="738" t="str">
        <f>IF(Z33&lt;3," ",(LARGE(D33:Y33,1)+LARGE(D33:Y33,2)+LARGE(D33:Y33,3))/3)</f>
        <v xml:space="preserve"> </v>
      </c>
      <c r="AB33" s="797">
        <f>COUNTIF(D33:Y33,"(1)")</f>
        <v>0</v>
      </c>
      <c r="AC33" s="797">
        <f>COUNTIF(D33:Z33,"(2)")</f>
        <v>0</v>
      </c>
      <c r="AD33" s="797">
        <f>COUNTIF(F33:Y33,"(3)")</f>
        <v>0</v>
      </c>
      <c r="AE33" s="792">
        <f>SUM(AB33:AD33)</f>
        <v>0</v>
      </c>
      <c r="AF33" s="806" t="e">
        <f>IF((LARGE($D33:$U33,1))&gt;=250,"16"," ")</f>
        <v>#NUM!</v>
      </c>
      <c r="AG33" s="807" t="e">
        <f>IF((LARGE($D33:$U33,1))&gt;=475,"16"," ")</f>
        <v>#NUM!</v>
      </c>
      <c r="AH33" s="808" t="e">
        <f>IF((LARGE($D33:$U33,1))&gt;=700,"16"," ")</f>
        <v>#NUM!</v>
      </c>
      <c r="AI33" s="808" t="e">
        <f>IF((LARGE($D33:$U33,1))&gt;=850,"16"," ")</f>
        <v>#NUM!</v>
      </c>
      <c r="AJ33" s="808" t="e">
        <f>IF((LARGE($D33:$U33,1))&gt;=1000,"16"," ")</f>
        <v>#NUM!</v>
      </c>
      <c r="AK33" s="808" t="e">
        <f>IF((LARGE($D33:$U33,1))&gt;=1075,"16"," ")</f>
        <v>#NUM!</v>
      </c>
      <c r="AL33" s="2"/>
    </row>
    <row r="34" spans="1:38" x14ac:dyDescent="0.2">
      <c r="A34" s="2"/>
      <c r="B34" s="399"/>
      <c r="C34" s="406"/>
      <c r="D34" s="300"/>
      <c r="E34" s="301"/>
      <c r="F34" s="300"/>
      <c r="G34" s="402"/>
      <c r="H34" s="300"/>
      <c r="I34" s="402"/>
      <c r="J34" s="297"/>
      <c r="K34" s="274"/>
      <c r="L34" s="300"/>
      <c r="M34" s="274"/>
      <c r="N34" s="300"/>
      <c r="O34" s="274"/>
      <c r="P34" s="300"/>
      <c r="Q34" s="272"/>
      <c r="R34" s="301"/>
      <c r="S34" s="272"/>
      <c r="T34" s="301"/>
      <c r="U34" s="776"/>
      <c r="V34" s="420"/>
      <c r="W34" s="402"/>
      <c r="X34" s="301"/>
      <c r="Y34" s="776"/>
      <c r="Z34" s="737">
        <f>COUNT(D34:Y34)</f>
        <v>0</v>
      </c>
      <c r="AA34" s="738" t="str">
        <f>IF(Z34&lt;3," ",(LARGE(D34:Y34,1)+LARGE(D34:Y34,2)+LARGE(D34:Y34,3))/3)</f>
        <v xml:space="preserve"> </v>
      </c>
      <c r="AB34" s="797">
        <f>COUNTIF(D34:Y34,"(1)")</f>
        <v>0</v>
      </c>
      <c r="AC34" s="797">
        <f>COUNTIF(D34:Y34,"(2)")</f>
        <v>0</v>
      </c>
      <c r="AD34" s="797">
        <f>COUNTIF(F34:Y34,"(3)")</f>
        <v>0</v>
      </c>
      <c r="AE34" s="792">
        <f>SUM(AB34:AD34)</f>
        <v>0</v>
      </c>
      <c r="AF34" s="806" t="e">
        <f>IF((LARGE($D34:$U34,1))&gt;=250,"16"," ")</f>
        <v>#NUM!</v>
      </c>
      <c r="AG34" s="807" t="e">
        <f>IF((LARGE($D34:$U34,1))&gt;=475,"16"," ")</f>
        <v>#NUM!</v>
      </c>
      <c r="AH34" s="808" t="e">
        <f>IF((LARGE($D34:$U34,1))&gt;=700,"16"," ")</f>
        <v>#NUM!</v>
      </c>
      <c r="AI34" s="808" t="e">
        <f>IF((LARGE($D34:$U34,1))&gt;=850,"16"," ")</f>
        <v>#NUM!</v>
      </c>
      <c r="AJ34" s="808" t="e">
        <f>IF((LARGE($D34:$U34,1))&gt;=1000,"16"," ")</f>
        <v>#NUM!</v>
      </c>
      <c r="AK34" s="808" t="e">
        <f>IF((LARGE($D34:$U34,1))&gt;=1075,"16"," ")</f>
        <v>#NUM!</v>
      </c>
      <c r="AL34" s="2"/>
    </row>
    <row r="35" spans="1:38" x14ac:dyDescent="0.2">
      <c r="A35" s="2"/>
      <c r="B35" s="29"/>
      <c r="C35" s="37"/>
      <c r="D35" s="303"/>
      <c r="E35" s="303"/>
      <c r="F35" s="303"/>
      <c r="G35" s="303"/>
      <c r="H35" s="303"/>
      <c r="I35" s="303"/>
      <c r="J35" s="302"/>
      <c r="K35" s="779"/>
      <c r="L35" s="303"/>
      <c r="M35" s="779"/>
      <c r="N35" s="303"/>
      <c r="O35" s="779"/>
      <c r="P35" s="303"/>
      <c r="Q35" s="779"/>
      <c r="R35" s="304"/>
      <c r="S35" s="775"/>
      <c r="T35" s="304"/>
      <c r="U35" s="775"/>
      <c r="V35" s="526"/>
      <c r="W35" s="526"/>
      <c r="X35" s="304"/>
      <c r="Y35" s="775"/>
      <c r="Z35" s="737"/>
      <c r="AA35" s="738"/>
      <c r="AB35" s="782"/>
      <c r="AC35" s="782"/>
      <c r="AD35" s="782"/>
      <c r="AE35" s="804"/>
      <c r="AF35" s="782"/>
      <c r="AG35" s="810"/>
      <c r="AH35" s="810"/>
      <c r="AI35" s="782"/>
      <c r="AJ35" s="782"/>
      <c r="AK35" s="782"/>
      <c r="AL35" s="2"/>
    </row>
    <row r="36" spans="1:38" x14ac:dyDescent="0.2">
      <c r="A36" s="2"/>
      <c r="B36" s="397"/>
      <c r="C36" s="94" t="s">
        <v>176</v>
      </c>
      <c r="D36" s="744"/>
      <c r="E36" s="744"/>
      <c r="F36" s="744"/>
      <c r="G36" s="744"/>
      <c r="H36" s="744"/>
      <c r="I36" s="744"/>
      <c r="J36" s="301"/>
      <c r="K36" s="744"/>
      <c r="L36" s="301"/>
      <c r="M36" s="744"/>
      <c r="N36" s="301"/>
      <c r="O36" s="744"/>
      <c r="P36" s="301"/>
      <c r="Q36" s="744"/>
      <c r="R36" s="301"/>
      <c r="S36" s="744"/>
      <c r="T36" s="301"/>
      <c r="U36" s="744"/>
      <c r="V36" s="414"/>
      <c r="W36" s="414"/>
      <c r="X36" s="301"/>
      <c r="Y36" s="744"/>
      <c r="Z36" s="737"/>
      <c r="AA36" s="738" t="str">
        <f>IF(Z36&lt;3," ",(LARGE(D36:U36,1)+LARGE(D36:U36,2)+LARGE(D36:U36,3))/3)</f>
        <v xml:space="preserve"> </v>
      </c>
      <c r="AB36" s="802"/>
      <c r="AC36" s="802"/>
      <c r="AD36" s="802"/>
      <c r="AE36" s="803"/>
      <c r="AF36" s="737">
        <v>400</v>
      </c>
      <c r="AG36" s="737">
        <v>625</v>
      </c>
      <c r="AH36" s="737">
        <v>850</v>
      </c>
      <c r="AI36" s="737">
        <v>1000</v>
      </c>
      <c r="AJ36" s="737">
        <v>1150</v>
      </c>
      <c r="AK36" s="115">
        <v>1225</v>
      </c>
      <c r="AL36" s="2"/>
    </row>
    <row r="37" spans="1:38" x14ac:dyDescent="0.2">
      <c r="A37" s="2"/>
      <c r="B37" s="467"/>
      <c r="C37" s="468"/>
      <c r="D37" s="325"/>
      <c r="E37" s="323"/>
      <c r="F37" s="325"/>
      <c r="G37" s="325"/>
      <c r="H37" s="322"/>
      <c r="I37" s="323"/>
      <c r="J37" s="296"/>
      <c r="K37" s="779"/>
      <c r="L37" s="298"/>
      <c r="M37" s="270"/>
      <c r="N37" s="298"/>
      <c r="O37" s="779"/>
      <c r="P37" s="322"/>
      <c r="Q37" s="773"/>
      <c r="R37" s="304"/>
      <c r="S37" s="774"/>
      <c r="T37" s="304"/>
      <c r="U37" s="774"/>
      <c r="V37" s="422"/>
      <c r="W37" s="423"/>
      <c r="X37" s="304"/>
      <c r="Y37" s="774"/>
      <c r="Z37" s="737">
        <f>COUNT(D37:Y37)</f>
        <v>0</v>
      </c>
      <c r="AA37" s="738" t="str">
        <f>IF(Z37&lt;3," ",(LARGE(D37:Y37,1)+LARGE(D37:Y37,2)+LARGE(D37:Y37,3))/3)</f>
        <v xml:space="preserve"> </v>
      </c>
      <c r="AB37" s="797">
        <f>COUNTIF(D37:Y37,"(1)")</f>
        <v>0</v>
      </c>
      <c r="AC37" s="797">
        <f>COUNTIF(D37:Y37,"(2)")</f>
        <v>0</v>
      </c>
      <c r="AD37" s="797">
        <f>COUNTIF(F37:Y37,"(3)")</f>
        <v>0</v>
      </c>
      <c r="AE37" s="792">
        <f>SUM(AB37:AD37)</f>
        <v>0</v>
      </c>
      <c r="AF37" s="806" t="e">
        <f>IF((LARGE($D37:$U37,1))&gt;=400,"16"," ")</f>
        <v>#NUM!</v>
      </c>
      <c r="AG37" s="807" t="e">
        <f>IF((LARGE($D37:$U37,1))&gt;=625,"16"," ")</f>
        <v>#NUM!</v>
      </c>
      <c r="AH37" s="808" t="e">
        <f>IF((LARGE($D37:$U37,1))&gt;=850,"16"," ")</f>
        <v>#NUM!</v>
      </c>
      <c r="AI37" s="808" t="e">
        <f>IF((LARGE($D37:$U37,1))&gt;=1000,"16"," ")</f>
        <v>#NUM!</v>
      </c>
      <c r="AJ37" s="808" t="e">
        <f>IF((LARGE($D37:$U37,1))&gt;=1150,"16"," ")</f>
        <v>#NUM!</v>
      </c>
      <c r="AK37" s="808" t="e">
        <f>IF((LARGE($D37:$U37,1))&gt;=1225,"16"," ")</f>
        <v>#NUM!</v>
      </c>
      <c r="AL37" s="2"/>
    </row>
    <row r="38" spans="1:38" x14ac:dyDescent="0.2">
      <c r="A38" s="2"/>
      <c r="B38" s="467"/>
      <c r="C38" s="469"/>
      <c r="D38" s="301"/>
      <c r="E38" s="324"/>
      <c r="F38" s="301"/>
      <c r="G38" s="301"/>
      <c r="H38" s="300"/>
      <c r="I38" s="324"/>
      <c r="J38" s="296"/>
      <c r="K38" s="779"/>
      <c r="L38" s="300"/>
      <c r="M38" s="779"/>
      <c r="N38" s="300"/>
      <c r="O38" s="779"/>
      <c r="P38" s="300"/>
      <c r="Q38" s="776"/>
      <c r="R38" s="304"/>
      <c r="S38" s="776"/>
      <c r="T38" s="304"/>
      <c r="U38" s="776"/>
      <c r="V38" s="420"/>
      <c r="W38" s="421"/>
      <c r="X38" s="304"/>
      <c r="Y38" s="776"/>
      <c r="Z38" s="737">
        <f>COUNT(D38:Y38)</f>
        <v>0</v>
      </c>
      <c r="AA38" s="738" t="str">
        <f>IF(Z38&lt;3," ",(LARGE(D38:Y38,1)+LARGE(D38:Y38,2)+LARGE(D38:Y38,3))/3)</f>
        <v xml:space="preserve"> </v>
      </c>
      <c r="AB38" s="797">
        <f>COUNTIF(D38:Y38,"(1)")</f>
        <v>0</v>
      </c>
      <c r="AC38" s="797">
        <f>COUNTIF(D38:Y38,"(2)")</f>
        <v>0</v>
      </c>
      <c r="AD38" s="797">
        <f>COUNTIF(F38:Y38,"(3)")</f>
        <v>0</v>
      </c>
      <c r="AE38" s="792">
        <f>SUM(AB38:AD38)</f>
        <v>0</v>
      </c>
      <c r="AF38" s="806" t="e">
        <f>IF((LARGE($D38:$U38,1))&gt;=400,"16"," ")</f>
        <v>#NUM!</v>
      </c>
      <c r="AG38" s="807" t="e">
        <f>IF((LARGE($D38:$U38,1))&gt;=625,"16"," ")</f>
        <v>#NUM!</v>
      </c>
      <c r="AH38" s="808" t="e">
        <f>IF((LARGE($D38:$U38,1))&gt;=850,"16"," ")</f>
        <v>#NUM!</v>
      </c>
      <c r="AI38" s="808" t="e">
        <f>IF((LARGE($D38:$U38,1))&gt;=1000,"16"," ")</f>
        <v>#NUM!</v>
      </c>
      <c r="AJ38" s="808" t="e">
        <f>IF((LARGE($D38:$U38,1))&gt;=1150,"16"," ")</f>
        <v>#NUM!</v>
      </c>
      <c r="AK38" s="808" t="e">
        <f>IF((LARGE($D38:$U38,1))&gt;=1225,"16"," ")</f>
        <v>#NUM!</v>
      </c>
      <c r="AL38" s="2"/>
    </row>
    <row r="39" spans="1:38" x14ac:dyDescent="0.2">
      <c r="A39" s="2"/>
      <c r="B39" s="405"/>
      <c r="C39" s="42"/>
      <c r="D39" s="304"/>
      <c r="E39" s="304"/>
      <c r="F39" s="304"/>
      <c r="G39" s="304"/>
      <c r="H39" s="304"/>
      <c r="I39" s="304"/>
      <c r="J39" s="325"/>
      <c r="K39" s="777"/>
      <c r="L39" s="304"/>
      <c r="M39" s="777"/>
      <c r="N39" s="304"/>
      <c r="O39" s="777"/>
      <c r="P39" s="304"/>
      <c r="Q39" s="777"/>
      <c r="R39" s="325"/>
      <c r="S39" s="779"/>
      <c r="T39" s="325"/>
      <c r="U39" s="779"/>
      <c r="V39" s="418"/>
      <c r="W39" s="418"/>
      <c r="X39" s="325"/>
      <c r="Y39" s="779"/>
      <c r="Z39" s="737"/>
      <c r="AA39" s="738" t="str">
        <f>IF(Z39&lt;3," ",(LARGE(D39:U39,1)+LARGE(D39:U39,2)+LARGE(D39:U39,3))/3)</f>
        <v xml:space="preserve"> </v>
      </c>
      <c r="AB39" s="782"/>
      <c r="AC39" s="782"/>
      <c r="AD39" s="782"/>
      <c r="AE39" s="805"/>
      <c r="AF39" s="782"/>
      <c r="AG39" s="782"/>
      <c r="AH39" s="782"/>
      <c r="AI39" s="782"/>
      <c r="AJ39" s="782"/>
      <c r="AK39" s="115"/>
      <c r="AL39" s="2"/>
    </row>
    <row r="40" spans="1:38" x14ac:dyDescent="0.2">
      <c r="A40" s="2"/>
      <c r="B40" s="397"/>
      <c r="C40" s="24" t="s">
        <v>60</v>
      </c>
      <c r="D40" s="744"/>
      <c r="E40" s="744"/>
      <c r="F40" s="744"/>
      <c r="G40" s="744"/>
      <c r="H40" s="744"/>
      <c r="I40" s="744"/>
      <c r="J40" s="301"/>
      <c r="K40" s="744"/>
      <c r="L40" s="301"/>
      <c r="M40" s="744"/>
      <c r="N40" s="301"/>
      <c r="O40" s="744"/>
      <c r="P40" s="301"/>
      <c r="Q40" s="744"/>
      <c r="R40" s="301"/>
      <c r="S40" s="744"/>
      <c r="T40" s="301"/>
      <c r="U40" s="744"/>
      <c r="V40" s="414"/>
      <c r="W40" s="414"/>
      <c r="X40" s="301"/>
      <c r="Y40" s="744"/>
      <c r="Z40" s="737"/>
      <c r="AA40" s="738" t="str">
        <f>IF(Z40&lt;3," ",(LARGE(D40:U40,1)+LARGE(D40:U40,2)+LARGE(D40:U40,3))/3)</f>
        <v xml:space="preserve"> </v>
      </c>
      <c r="AB40" s="802"/>
      <c r="AC40" s="802"/>
      <c r="AD40" s="802"/>
      <c r="AE40" s="803"/>
      <c r="AF40" s="737"/>
      <c r="AG40" s="737"/>
      <c r="AH40" s="737"/>
      <c r="AI40" s="737"/>
      <c r="AJ40" s="737"/>
      <c r="AK40" s="115"/>
      <c r="AL40" s="2"/>
    </row>
    <row r="41" spans="1:38" x14ac:dyDescent="0.2">
      <c r="A41" s="2"/>
      <c r="B41" s="400"/>
      <c r="C41" s="95"/>
      <c r="D41" s="308"/>
      <c r="E41" s="319"/>
      <c r="F41" s="306"/>
      <c r="G41" s="781"/>
      <c r="H41" s="308"/>
      <c r="I41" s="320"/>
      <c r="J41" s="321"/>
      <c r="K41" s="307"/>
      <c r="L41" s="308"/>
      <c r="M41" s="287"/>
      <c r="N41" s="308"/>
      <c r="O41" s="287"/>
      <c r="P41" s="308"/>
      <c r="Q41" s="131"/>
      <c r="R41" s="306"/>
      <c r="S41" s="131"/>
      <c r="T41" s="306"/>
      <c r="U41" s="131"/>
      <c r="V41" s="426"/>
      <c r="W41" s="427"/>
      <c r="X41" s="306"/>
      <c r="Y41" s="131"/>
      <c r="Z41" s="737"/>
      <c r="AA41" s="738" t="str">
        <f>IF(Z41&lt;3," ",(LARGE(D41:Y41,1)+LARGE(D41:Y41,2)+LARGE(D41:Y41,3))/3)</f>
        <v xml:space="preserve"> </v>
      </c>
      <c r="AB41" s="797">
        <v>0</v>
      </c>
      <c r="AC41" s="798">
        <f>COUNTIF(D41:Y41,"(2)")</f>
        <v>0</v>
      </c>
      <c r="AD41" s="798">
        <f>COUNTIF(D41:Y41,"(3)")</f>
        <v>0</v>
      </c>
      <c r="AE41" s="792">
        <f>SUM(AB41:AD41)</f>
        <v>0</v>
      </c>
      <c r="AF41" s="806" t="e">
        <f>IF((LARGE($D41:$U41,1))&gt;=400,"16"," ")</f>
        <v>#NUM!</v>
      </c>
      <c r="AG41" s="807" t="e">
        <f>IF((LARGE($D41:$U41,1))&gt;=625,"16"," ")</f>
        <v>#NUM!</v>
      </c>
      <c r="AH41" s="808" t="e">
        <f>IF((LARGE($D41:$U41,1))&gt;=850,"16"," ")</f>
        <v>#NUM!</v>
      </c>
      <c r="AI41" s="808" t="e">
        <f>IF((LARGE($D41:$U41,1))&gt;=1000,"16"," ")</f>
        <v>#NUM!</v>
      </c>
      <c r="AJ41" s="808" t="e">
        <f>IF((LARGE($D41:$U41,1))&gt;=1150,"16"," ")</f>
        <v>#NUM!</v>
      </c>
      <c r="AK41" s="808" t="e">
        <f>IF((LARGE($D41:$U41,1))&gt;=1225,"16"," ")</f>
        <v>#NUM!</v>
      </c>
      <c r="AL41" s="2"/>
    </row>
    <row r="42" spans="1:38" ht="12" customHeight="1" x14ac:dyDescent="0.2">
      <c r="A42" s="2"/>
      <c r="B42" s="29"/>
      <c r="C42" s="37"/>
      <c r="D42" s="303"/>
      <c r="E42" s="303"/>
      <c r="F42" s="303"/>
      <c r="G42" s="303"/>
      <c r="H42" s="303"/>
      <c r="I42" s="356"/>
      <c r="J42" s="302"/>
      <c r="K42" s="775"/>
      <c r="L42" s="303"/>
      <c r="M42" s="775"/>
      <c r="N42" s="303"/>
      <c r="O42" s="775"/>
      <c r="P42" s="303"/>
      <c r="Q42" s="775"/>
      <c r="R42" s="303"/>
      <c r="S42" s="775"/>
      <c r="T42" s="303"/>
      <c r="U42" s="775"/>
      <c r="V42" s="526"/>
      <c r="W42" s="526"/>
      <c r="X42" s="303"/>
      <c r="Y42" s="775"/>
      <c r="Z42" s="782"/>
      <c r="AA42" s="811"/>
      <c r="AB42" s="782"/>
      <c r="AC42" s="812"/>
      <c r="AD42" s="812"/>
      <c r="AE42" s="813"/>
      <c r="AF42" s="814"/>
      <c r="AG42" s="814"/>
      <c r="AH42" s="814"/>
      <c r="AI42" s="814"/>
      <c r="AJ42" s="814"/>
      <c r="AK42" s="782"/>
      <c r="AL42" s="2"/>
    </row>
    <row r="43" spans="1:38" x14ac:dyDescent="0.2">
      <c r="A43" s="2"/>
      <c r="B43" s="397"/>
      <c r="C43" s="24" t="s">
        <v>227</v>
      </c>
      <c r="D43" s="744"/>
      <c r="E43" s="744"/>
      <c r="F43" s="744"/>
      <c r="G43" s="744"/>
      <c r="H43" s="744"/>
      <c r="I43" s="744"/>
      <c r="J43" s="301"/>
      <c r="K43" s="744"/>
      <c r="L43" s="301"/>
      <c r="M43" s="744"/>
      <c r="N43" s="301"/>
      <c r="O43" s="744"/>
      <c r="P43" s="301"/>
      <c r="Q43" s="744"/>
      <c r="R43" s="301"/>
      <c r="S43" s="744"/>
      <c r="T43" s="301"/>
      <c r="U43" s="744"/>
      <c r="V43" s="414"/>
      <c r="W43" s="414"/>
      <c r="X43" s="301"/>
      <c r="Y43" s="744"/>
      <c r="Z43" s="737"/>
      <c r="AA43" s="738" t="str">
        <f>IF(Z43&lt;3," ",(LARGE(D43:U43,1)+LARGE(D43:U43,2)+LARGE(D43:U43,3))/3)</f>
        <v xml:space="preserve"> </v>
      </c>
      <c r="AB43" s="802"/>
      <c r="AC43" s="802"/>
      <c r="AD43" s="802"/>
      <c r="AE43" s="803"/>
      <c r="AF43" s="737"/>
      <c r="AG43" s="737"/>
      <c r="AH43" s="737"/>
      <c r="AI43" s="737"/>
      <c r="AJ43" s="737"/>
      <c r="AK43" s="115"/>
      <c r="AL43" s="2"/>
    </row>
    <row r="44" spans="1:38" x14ac:dyDescent="0.2">
      <c r="A44" s="2"/>
      <c r="B44" s="398"/>
      <c r="C44" s="357"/>
      <c r="D44" s="298"/>
      <c r="E44" s="358"/>
      <c r="F44" s="303"/>
      <c r="G44" s="329"/>
      <c r="H44" s="298"/>
      <c r="I44" s="358"/>
      <c r="J44" s="296"/>
      <c r="K44" s="270"/>
      <c r="L44" s="298"/>
      <c r="M44" s="270"/>
      <c r="N44" s="298"/>
      <c r="O44" s="270"/>
      <c r="P44" s="322"/>
      <c r="Q44" s="135"/>
      <c r="R44" s="304"/>
      <c r="S44" s="265"/>
      <c r="T44" s="304"/>
      <c r="U44" s="265"/>
      <c r="V44" s="419"/>
      <c r="W44" s="355"/>
      <c r="X44" s="304"/>
      <c r="Y44" s="265"/>
      <c r="Z44" s="737">
        <f>COUNT(D44:Y44)</f>
        <v>0</v>
      </c>
      <c r="AA44" s="738" t="str">
        <f>IF(Z44&lt;3," ",(LARGE(D44:Y44,1)+LARGE(D44:Y44,2)+LARGE(D44:Y44,3))/3)</f>
        <v xml:space="preserve"> </v>
      </c>
      <c r="AB44" s="797">
        <f>COUNTIF(D43:Y43,"(1)")</f>
        <v>0</v>
      </c>
      <c r="AC44" s="798">
        <f>COUNTIF(D44:Y44,"(2)")</f>
        <v>0</v>
      </c>
      <c r="AD44" s="798">
        <f>COUNTIF(D44:Y44,"(3)")</f>
        <v>0</v>
      </c>
      <c r="AE44" s="792">
        <f>SUM(AB44:AD44)</f>
        <v>0</v>
      </c>
      <c r="AF44" s="806" t="e">
        <f>IF((LARGE($D44:$U44,1))&gt;=400,"16"," ")</f>
        <v>#NUM!</v>
      </c>
      <c r="AG44" s="807" t="e">
        <f>IF((LARGE($D44:$U44,1))&gt;=625,"16"," ")</f>
        <v>#NUM!</v>
      </c>
      <c r="AH44" s="808" t="e">
        <f>IF((LARGE($D44:$U44,1))&gt;=850,"16"," ")</f>
        <v>#NUM!</v>
      </c>
      <c r="AI44" s="808" t="e">
        <f>IF((LARGE($D44:$U44,1))&gt;=1000,"16"," ")</f>
        <v>#NUM!</v>
      </c>
      <c r="AJ44" s="808" t="e">
        <f>IF((LARGE($D44:$U44,1))&gt;=1150,"16"," ")</f>
        <v>#NUM!</v>
      </c>
      <c r="AK44" s="808" t="e">
        <f>IF((LARGE($D44:$U44,1))&gt;=1225,"16"," ")</f>
        <v>#NUM!</v>
      </c>
      <c r="AL44" s="2"/>
    </row>
    <row r="45" spans="1:38" x14ac:dyDescent="0.2">
      <c r="A45" s="2"/>
      <c r="B45" s="399"/>
      <c r="C45" s="36"/>
      <c r="D45" s="300"/>
      <c r="E45" s="324"/>
      <c r="F45" s="301"/>
      <c r="G45" s="362"/>
      <c r="H45" s="300"/>
      <c r="I45" s="326"/>
      <c r="J45" s="297"/>
      <c r="K45" s="744"/>
      <c r="L45" s="300"/>
      <c r="M45" s="274"/>
      <c r="N45" s="300"/>
      <c r="O45" s="274"/>
      <c r="P45" s="300"/>
      <c r="Q45" s="272"/>
      <c r="R45" s="301"/>
      <c r="S45" s="272"/>
      <c r="T45" s="301"/>
      <c r="U45" s="272"/>
      <c r="V45" s="425"/>
      <c r="W45" s="402"/>
      <c r="X45" s="301"/>
      <c r="Y45" s="272"/>
      <c r="Z45" s="737">
        <f>COUNT(D45:Y45)</f>
        <v>0</v>
      </c>
      <c r="AA45" s="738" t="str">
        <f>IF(Z45&lt;3," ",(LARGE(D45:Y45,1)+LARGE(D45:Y45,2)+LARGE(D45:Y45,3))/3)</f>
        <v xml:space="preserve"> </v>
      </c>
      <c r="AB45" s="797">
        <f>COUNTIF(D44:Y44,"(1)")</f>
        <v>0</v>
      </c>
      <c r="AC45" s="798">
        <f>COUNTIF(D45:U45,"(2)")</f>
        <v>0</v>
      </c>
      <c r="AD45" s="798">
        <f>COUNTIF(D45:Y45,"(3)")</f>
        <v>0</v>
      </c>
      <c r="AE45" s="792">
        <f>SUM(AB45:AD45)</f>
        <v>0</v>
      </c>
      <c r="AF45" s="806" t="e">
        <f>IF((LARGE($D45:$U45,1))&gt;=400,"16"," ")</f>
        <v>#NUM!</v>
      </c>
      <c r="AG45" s="807" t="e">
        <f>IF((LARGE($D45:$U45,1))&gt;=625,"16"," ")</f>
        <v>#NUM!</v>
      </c>
      <c r="AH45" s="808" t="e">
        <f>IF((LARGE($D45:$U45,1))&gt;=850,"16"," ")</f>
        <v>#NUM!</v>
      </c>
      <c r="AI45" s="808" t="e">
        <f>IF((LARGE($D45:$U45,1))&gt;=1000,"16"," ")</f>
        <v>#NUM!</v>
      </c>
      <c r="AJ45" s="808" t="e">
        <f>IF((LARGE($D45:$U45,1))&gt;=1150,"16"," ")</f>
        <v>#NUM!</v>
      </c>
      <c r="AK45" s="808" t="e">
        <f>IF((LARGE($D45:$U45,1))&gt;=1225,"16"," ")</f>
        <v>#NUM!</v>
      </c>
      <c r="AL45" s="2"/>
    </row>
    <row r="46" spans="1:38" x14ac:dyDescent="0.2">
      <c r="A46" s="2"/>
      <c r="B46" s="29"/>
      <c r="C46" s="37"/>
      <c r="D46" s="303"/>
      <c r="E46" s="303"/>
      <c r="F46" s="303"/>
      <c r="G46" s="356"/>
      <c r="H46" s="303"/>
      <c r="I46" s="356"/>
      <c r="J46" s="302"/>
      <c r="K46" s="823"/>
      <c r="L46" s="303"/>
      <c r="M46" s="827"/>
      <c r="N46" s="303"/>
      <c r="O46" s="827"/>
      <c r="P46" s="303"/>
      <c r="Q46" s="827"/>
      <c r="R46" s="303"/>
      <c r="S46" s="827"/>
      <c r="T46" s="303"/>
      <c r="U46" s="827"/>
      <c r="V46" s="329"/>
      <c r="W46" s="329"/>
      <c r="X46" s="303"/>
      <c r="Y46" s="827"/>
      <c r="Z46" s="737"/>
      <c r="AA46" s="738"/>
      <c r="AB46" s="782"/>
      <c r="AC46" s="782"/>
      <c r="AD46" s="782"/>
      <c r="AE46" s="804"/>
      <c r="AF46" s="835"/>
      <c r="AG46" s="835"/>
      <c r="AH46" s="782"/>
      <c r="AI46" s="782"/>
      <c r="AJ46" s="782"/>
      <c r="AK46" s="782"/>
      <c r="AL46" s="2"/>
    </row>
    <row r="47" spans="1:38" x14ac:dyDescent="0.2">
      <c r="A47" s="2"/>
      <c r="B47" s="401"/>
      <c r="C47" s="24" t="s">
        <v>57</v>
      </c>
      <c r="D47" s="304"/>
      <c r="E47" s="304"/>
      <c r="F47" s="304"/>
      <c r="G47" s="304"/>
      <c r="H47" s="304"/>
      <c r="I47" s="304"/>
      <c r="J47" s="293"/>
      <c r="K47" s="779"/>
      <c r="L47" s="304"/>
      <c r="M47" s="779"/>
      <c r="N47" s="304"/>
      <c r="O47" s="779"/>
      <c r="P47" s="304"/>
      <c r="Q47" s="779"/>
      <c r="R47" s="304"/>
      <c r="S47" s="779"/>
      <c r="T47" s="304"/>
      <c r="U47" s="779"/>
      <c r="V47" s="418"/>
      <c r="W47" s="418"/>
      <c r="X47" s="304"/>
      <c r="Y47" s="779"/>
      <c r="Z47" s="737"/>
      <c r="AA47" s="738"/>
      <c r="AB47" s="782"/>
      <c r="AC47" s="782"/>
      <c r="AD47" s="782"/>
      <c r="AE47" s="805"/>
      <c r="AF47" s="782"/>
      <c r="AG47" s="782"/>
      <c r="AH47" s="782"/>
      <c r="AI47" s="782"/>
      <c r="AJ47" s="782"/>
      <c r="AK47" s="782"/>
      <c r="AL47" s="2"/>
    </row>
    <row r="48" spans="1:38" x14ac:dyDescent="0.2">
      <c r="A48" s="2"/>
      <c r="B48" s="400"/>
      <c r="C48" s="95"/>
      <c r="D48" s="308"/>
      <c r="E48" s="306"/>
      <c r="F48" s="306"/>
      <c r="G48" s="306"/>
      <c r="H48" s="308"/>
      <c r="I48" s="319"/>
      <c r="J48" s="321"/>
      <c r="K48" s="307"/>
      <c r="L48" s="308"/>
      <c r="M48" s="287"/>
      <c r="N48" s="308"/>
      <c r="O48" s="307"/>
      <c r="P48" s="308"/>
      <c r="Q48" s="305"/>
      <c r="R48" s="306"/>
      <c r="S48" s="305"/>
      <c r="T48" s="306"/>
      <c r="U48" s="305"/>
      <c r="V48" s="415"/>
      <c r="W48" s="416"/>
      <c r="X48" s="306"/>
      <c r="Y48" s="305"/>
      <c r="Z48" s="737">
        <f>COUNT(D48:Y48)</f>
        <v>0</v>
      </c>
      <c r="AA48" s="738" t="str">
        <f>IF(Z48&lt;3," ",(LARGE(D48:Y48,1)+LARGE(D48:Y48,2)+LARGE(D48:Y48,3))/3)</f>
        <v xml:space="preserve"> </v>
      </c>
      <c r="AB48" s="743">
        <f>COUNTIF(D48:U48,"(1)")</f>
        <v>0</v>
      </c>
      <c r="AC48" s="808">
        <f>COUNTIF(D48:U48,"(2)")</f>
        <v>0</v>
      </c>
      <c r="AD48" s="808">
        <f>COUNTIF(D48:U48,"(3)")</f>
        <v>0</v>
      </c>
      <c r="AE48" s="809">
        <f>SUM(AB48:AD48)</f>
        <v>0</v>
      </c>
      <c r="AF48" s="806" t="e">
        <f>IF((LARGE($D48:$U48,1))&gt;=450,"16"," ")</f>
        <v>#NUM!</v>
      </c>
      <c r="AG48" s="807" t="e">
        <f>IF((LARGE($D48:$U48,1))&gt;=675,"16"," ")</f>
        <v>#NUM!</v>
      </c>
      <c r="AH48" s="808" t="e">
        <f>IF((LARGE($D48:$U48,1))&gt;=900,"16"," ")</f>
        <v>#NUM!</v>
      </c>
      <c r="AI48" s="808" t="e">
        <f>IF((LARGE($D48:$U48,1))&gt;=1050,"16"," ")</f>
        <v>#NUM!</v>
      </c>
      <c r="AJ48" s="808" t="e">
        <f>IF((LARGE($D48:$U48,1))&gt;=1200,"16"," ")</f>
        <v>#NUM!</v>
      </c>
      <c r="AK48" s="808" t="e">
        <f>IF((LARGE($D48:$U48,1))&gt;=1275,"16"," ")</f>
        <v>#NUM!</v>
      </c>
      <c r="AL48" s="2"/>
    </row>
    <row r="49" spans="1:38" x14ac:dyDescent="0.2">
      <c r="A49" s="2"/>
      <c r="B49" s="401"/>
      <c r="C49" s="37"/>
      <c r="D49" s="304"/>
      <c r="E49" s="304"/>
      <c r="F49" s="304"/>
      <c r="G49" s="304"/>
      <c r="H49" s="304"/>
      <c r="I49" s="304"/>
      <c r="J49" s="293"/>
      <c r="K49" s="828"/>
      <c r="L49" s="304"/>
      <c r="M49" s="828"/>
      <c r="N49" s="304"/>
      <c r="O49" s="828"/>
      <c r="P49" s="304"/>
      <c r="Q49" s="828"/>
      <c r="R49" s="304"/>
      <c r="S49" s="828"/>
      <c r="T49" s="304"/>
      <c r="U49" s="828"/>
      <c r="V49" s="418"/>
      <c r="W49" s="418"/>
      <c r="X49" s="304"/>
      <c r="Y49" s="828"/>
      <c r="Z49" s="737"/>
      <c r="AA49" s="738"/>
      <c r="AB49" s="782"/>
      <c r="AC49" s="782"/>
      <c r="AD49" s="782"/>
      <c r="AE49" s="805"/>
      <c r="AF49" s="782"/>
      <c r="AG49" s="782"/>
      <c r="AH49" s="782"/>
      <c r="AI49" s="782"/>
      <c r="AJ49" s="782"/>
      <c r="AK49" s="782"/>
      <c r="AL49" s="2"/>
    </row>
    <row r="50" spans="1:38" x14ac:dyDescent="0.2">
      <c r="A50" s="2"/>
      <c r="B50" s="397"/>
      <c r="C50" s="24" t="s">
        <v>61</v>
      </c>
      <c r="D50" s="318"/>
      <c r="E50" s="318"/>
      <c r="F50" s="318"/>
      <c r="G50" s="318"/>
      <c r="H50" s="394"/>
      <c r="I50" s="394"/>
      <c r="J50" s="301"/>
      <c r="K50" s="744"/>
      <c r="L50" s="301"/>
      <c r="M50" s="744"/>
      <c r="N50" s="301"/>
      <c r="O50" s="744"/>
      <c r="P50" s="301"/>
      <c r="Q50" s="744"/>
      <c r="R50" s="301"/>
      <c r="S50" s="744"/>
      <c r="T50" s="301"/>
      <c r="U50" s="744"/>
      <c r="V50" s="414"/>
      <c r="W50" s="414"/>
      <c r="X50" s="301"/>
      <c r="Y50" s="744"/>
      <c r="Z50" s="737"/>
      <c r="AA50" s="738"/>
      <c r="AB50" s="802"/>
      <c r="AC50" s="802"/>
      <c r="AD50" s="802"/>
      <c r="AE50" s="803"/>
      <c r="AF50" s="737">
        <v>600</v>
      </c>
      <c r="AG50" s="737">
        <v>825</v>
      </c>
      <c r="AH50" s="737">
        <v>1025</v>
      </c>
      <c r="AI50" s="737">
        <v>1200</v>
      </c>
      <c r="AJ50" s="737">
        <v>1350</v>
      </c>
      <c r="AK50" s="115">
        <v>1425</v>
      </c>
      <c r="AL50" s="2"/>
    </row>
    <row r="51" spans="1:38" x14ac:dyDescent="0.2">
      <c r="A51" s="2"/>
      <c r="B51" s="399"/>
      <c r="C51" s="27"/>
      <c r="D51" s="301"/>
      <c r="E51" s="301"/>
      <c r="F51" s="300"/>
      <c r="G51" s="324"/>
      <c r="H51" s="300"/>
      <c r="I51" s="324"/>
      <c r="J51" s="297"/>
      <c r="K51" s="744"/>
      <c r="L51" s="300"/>
      <c r="M51" s="744"/>
      <c r="N51" s="300"/>
      <c r="O51" s="744"/>
      <c r="P51" s="300"/>
      <c r="Q51" s="776"/>
      <c r="R51" s="301"/>
      <c r="S51" s="776"/>
      <c r="T51" s="301"/>
      <c r="U51" s="776"/>
      <c r="V51" s="420"/>
      <c r="W51" s="421"/>
      <c r="X51" s="301"/>
      <c r="Y51" s="776"/>
      <c r="Z51" s="737">
        <f>COUNT(D51:Y51)</f>
        <v>0</v>
      </c>
      <c r="AA51" s="738" t="str">
        <f>IF(Z51&lt;3," ",(LARGE(D51:Y51,1)+LARGE(D51:Y51,2)+LARGE(D51:Y51,3))/3)</f>
        <v xml:space="preserve"> </v>
      </c>
      <c r="AB51" s="797">
        <f>COUNTIF(D51:Y51,"(1)")</f>
        <v>0</v>
      </c>
      <c r="AC51" s="798">
        <f>COUNTIF(D51:Y51,"(2)")</f>
        <v>0</v>
      </c>
      <c r="AD51" s="798">
        <f>COUNTIF(D51:Y51,"(3)")</f>
        <v>0</v>
      </c>
      <c r="AE51" s="792">
        <f>SUM(AB51:AD51)</f>
        <v>0</v>
      </c>
      <c r="AF51" s="806" t="e">
        <f>IF((LARGE($D51:$U51,1))&gt;=600,"16"," ")</f>
        <v>#NUM!</v>
      </c>
      <c r="AG51" s="807" t="e">
        <f>IF((LARGE($D51:$U51,1))&gt;=825,"16"," ")</f>
        <v>#NUM!</v>
      </c>
      <c r="AH51" s="808" t="e">
        <f>IF((LARGE($D51:$U51,1))&gt;=1025,"16"," ")</f>
        <v>#NUM!</v>
      </c>
      <c r="AI51" s="808" t="e">
        <f>IF((LARGE($D51:$U51,1))&gt;=1200,"16"," ")</f>
        <v>#NUM!</v>
      </c>
      <c r="AJ51" s="808" t="e">
        <f>IF((LARGE($D51:$U51,1))&gt;=1350,"16"," ")</f>
        <v>#NUM!</v>
      </c>
      <c r="AK51" s="808" t="e">
        <f>IF((LARGE($D51:$U51,1))&gt;=1425,"16"," ")</f>
        <v>#NUM!</v>
      </c>
      <c r="AL51" s="2"/>
    </row>
    <row r="52" spans="1:38" x14ac:dyDescent="0.2">
      <c r="A52" s="2"/>
      <c r="B52" s="401"/>
      <c r="C52" s="37"/>
      <c r="D52" s="304"/>
      <c r="E52" s="304"/>
      <c r="F52" s="304"/>
      <c r="G52" s="304"/>
      <c r="H52" s="304"/>
      <c r="I52" s="304"/>
      <c r="J52" s="293"/>
      <c r="K52" s="779"/>
      <c r="L52" s="304"/>
      <c r="M52" s="779"/>
      <c r="N52" s="304"/>
      <c r="O52" s="779"/>
      <c r="P52" s="304"/>
      <c r="Q52" s="779"/>
      <c r="R52" s="304"/>
      <c r="S52" s="779"/>
      <c r="T52" s="304"/>
      <c r="U52" s="779"/>
      <c r="V52" s="418"/>
      <c r="W52" s="418"/>
      <c r="X52" s="304"/>
      <c r="Y52" s="779"/>
      <c r="Z52" s="737"/>
      <c r="AA52" s="738"/>
      <c r="AB52" s="782"/>
      <c r="AC52" s="782"/>
      <c r="AD52" s="782"/>
      <c r="AE52" s="805"/>
      <c r="AF52" s="782"/>
      <c r="AG52" s="782"/>
      <c r="AH52" s="782"/>
      <c r="AI52" s="782"/>
      <c r="AJ52" s="782"/>
      <c r="AK52" s="782"/>
      <c r="AL52" s="2"/>
    </row>
    <row r="53" spans="1:38" x14ac:dyDescent="0.2">
      <c r="A53" s="2"/>
      <c r="B53" s="29"/>
      <c r="C53" s="94" t="s">
        <v>120</v>
      </c>
      <c r="D53" s="303"/>
      <c r="E53" s="303"/>
      <c r="F53" s="303"/>
      <c r="G53" s="303"/>
      <c r="H53" s="303"/>
      <c r="I53" s="303"/>
      <c r="J53" s="302"/>
      <c r="K53" s="775"/>
      <c r="L53" s="303"/>
      <c r="M53" s="775"/>
      <c r="N53" s="303"/>
      <c r="O53" s="775"/>
      <c r="P53" s="303"/>
      <c r="Q53" s="775"/>
      <c r="R53" s="303"/>
      <c r="S53" s="775"/>
      <c r="T53" s="303"/>
      <c r="U53" s="775"/>
      <c r="V53" s="526"/>
      <c r="W53" s="526"/>
      <c r="X53" s="303"/>
      <c r="Y53" s="775"/>
      <c r="Z53" s="737"/>
      <c r="AA53" s="738" t="str">
        <f>IF(Z53&lt;3," ",(LARGE(D53:U53,1)+LARGE(D53:U53,2)+LARGE(D53:U53,3))/3)</f>
        <v xml:space="preserve"> </v>
      </c>
      <c r="AB53" s="782"/>
      <c r="AC53" s="782"/>
      <c r="AD53" s="782"/>
      <c r="AE53" s="804"/>
      <c r="AF53" s="737"/>
      <c r="AG53" s="737"/>
      <c r="AH53" s="737"/>
      <c r="AI53" s="737"/>
      <c r="AJ53" s="737"/>
      <c r="AK53" s="115"/>
      <c r="AL53" s="2"/>
    </row>
    <row r="54" spans="1:38" x14ac:dyDescent="0.2">
      <c r="A54" s="2"/>
      <c r="B54" s="719"/>
      <c r="C54" s="720"/>
      <c r="D54" s="322"/>
      <c r="E54" s="323"/>
      <c r="F54" s="325"/>
      <c r="G54" s="325"/>
      <c r="H54" s="322"/>
      <c r="I54" s="323"/>
      <c r="J54" s="721"/>
      <c r="K54" s="289"/>
      <c r="L54" s="322"/>
      <c r="M54" s="824"/>
      <c r="N54" s="322"/>
      <c r="O54" s="289"/>
      <c r="P54" s="322"/>
      <c r="Q54" s="135"/>
      <c r="R54" s="325"/>
      <c r="S54" s="826"/>
      <c r="T54" s="325"/>
      <c r="U54" s="826"/>
      <c r="V54" s="829"/>
      <c r="W54" s="830"/>
      <c r="X54" s="325"/>
      <c r="Y54" s="826"/>
      <c r="Z54" s="737">
        <f>COUNT(D54:Y54)</f>
        <v>0</v>
      </c>
      <c r="AB54" s="797">
        <f>COUNTIF(D54:U54,"(1)")</f>
        <v>0</v>
      </c>
      <c r="AC54" s="798">
        <f>COUNTIF(D54:U54,"(2)")</f>
        <v>0</v>
      </c>
      <c r="AD54" s="798">
        <f>COUNTIF(D54:U54,"(3)")</f>
        <v>0</v>
      </c>
      <c r="AE54" s="792">
        <f>SUM(AB54:AD54)</f>
        <v>0</v>
      </c>
      <c r="AF54" s="806" t="e">
        <f>IF((LARGE($D54:$U54,1))&gt;=600,"16"," ")</f>
        <v>#NUM!</v>
      </c>
      <c r="AG54" s="807" t="e">
        <f>IF((LARGE($D54:$U54,1))&gt;=825,"16"," ")</f>
        <v>#NUM!</v>
      </c>
      <c r="AH54" s="808" t="e">
        <f>IF((LARGE($D54:$U54,1))&gt;=1025,"16"," ")</f>
        <v>#NUM!</v>
      </c>
      <c r="AI54" s="808" t="e">
        <f>IF((LARGE($D54:$U54,1))&gt;=1200,"16"," ")</f>
        <v>#NUM!</v>
      </c>
      <c r="AJ54" s="808" t="e">
        <f>IF((LARGE($D54:$U54,1))&gt;=1350,"16"," ")</f>
        <v>#NUM!</v>
      </c>
      <c r="AK54" s="808" t="e">
        <f>IF((LARGE($D54:$U54,1))&gt;=1425,"16"," ")</f>
        <v>#NUM!</v>
      </c>
      <c r="AL54" s="2"/>
    </row>
    <row r="55" spans="1:38" x14ac:dyDescent="0.2">
      <c r="A55" s="2"/>
      <c r="B55" s="399"/>
      <c r="C55" s="36"/>
      <c r="D55" s="300"/>
      <c r="E55" s="324"/>
      <c r="F55" s="301"/>
      <c r="G55" s="301"/>
      <c r="H55" s="300"/>
      <c r="I55" s="324"/>
      <c r="J55" s="297"/>
      <c r="K55" s="274"/>
      <c r="L55" s="300"/>
      <c r="M55" s="744"/>
      <c r="N55" s="300"/>
      <c r="O55" s="274"/>
      <c r="P55" s="300"/>
      <c r="Q55" s="272"/>
      <c r="R55" s="301"/>
      <c r="S55" s="825"/>
      <c r="T55" s="301"/>
      <c r="U55" s="825"/>
      <c r="V55" s="420"/>
      <c r="W55" s="832"/>
      <c r="X55" s="301"/>
      <c r="Y55" s="825"/>
      <c r="Z55" s="737">
        <f>COUNT(D55:Y55)</f>
        <v>0</v>
      </c>
      <c r="AA55" s="738" t="str">
        <f>IF(Z54&lt;3," ",(LARGE(D54:Y54,1)+LARGE(D54:Y54,2)+LARGE(D54:Y54,3))/3)</f>
        <v xml:space="preserve"> </v>
      </c>
      <c r="AB55" s="797">
        <f>COUNTIF(D55:U55,"(1)")</f>
        <v>0</v>
      </c>
      <c r="AC55" s="798">
        <f>COUNTIF(D55:U55,"(2)")</f>
        <v>0</v>
      </c>
      <c r="AD55" s="798">
        <f>COUNTIF(D55:U55,"(3)")</f>
        <v>0</v>
      </c>
      <c r="AE55" s="792">
        <f>SUM(AB55:AD55)</f>
        <v>0</v>
      </c>
      <c r="AF55" s="806" t="e">
        <f>IF((LARGE($D55:$U55,1))&gt;=600,"16"," ")</f>
        <v>#NUM!</v>
      </c>
      <c r="AG55" s="807" t="e">
        <f>IF((LARGE($D55:$U55,1))&gt;=825,"16"," ")</f>
        <v>#NUM!</v>
      </c>
      <c r="AH55" s="808" t="e">
        <f>IF((LARGE($D55:$U55,1))&gt;=1025,"16"," ")</f>
        <v>#NUM!</v>
      </c>
      <c r="AI55" s="808" t="e">
        <f>IF((LARGE($D55:$U55,1))&gt;=1200,"16"," ")</f>
        <v>#NUM!</v>
      </c>
      <c r="AJ55" s="808" t="e">
        <f>IF((LARGE($D55:$U55,1))&gt;=1350,"16"," ")</f>
        <v>#NUM!</v>
      </c>
      <c r="AK55" s="808" t="e">
        <f>IF((LARGE($D55:$U55,1))&gt;=1425,"16"," ")</f>
        <v>#NUM!</v>
      </c>
      <c r="AL55" s="2"/>
    </row>
    <row r="56" spans="1:38" x14ac:dyDescent="0.2">
      <c r="A56" s="2"/>
      <c r="B56" s="397"/>
      <c r="C56" s="24" t="s">
        <v>62</v>
      </c>
      <c r="D56" s="318"/>
      <c r="E56" s="318"/>
      <c r="F56" s="318"/>
      <c r="G56" s="318"/>
      <c r="H56" s="394"/>
      <c r="I56" s="394"/>
      <c r="J56" s="301"/>
      <c r="K56" s="744"/>
      <c r="L56" s="301"/>
      <c r="M56" s="744"/>
      <c r="N56" s="301"/>
      <c r="O56" s="744"/>
      <c r="P56" s="301"/>
      <c r="Q56" s="744"/>
      <c r="R56" s="301"/>
      <c r="S56" s="744"/>
      <c r="T56" s="301"/>
      <c r="U56" s="744"/>
      <c r="V56" s="414"/>
      <c r="W56" s="414"/>
      <c r="X56" s="301"/>
      <c r="Y56" s="744"/>
      <c r="Z56" s="737"/>
      <c r="AA56" s="738"/>
      <c r="AB56" s="802"/>
      <c r="AC56" s="802"/>
      <c r="AD56" s="802"/>
      <c r="AE56" s="803"/>
      <c r="AF56" s="737"/>
      <c r="AG56" s="737"/>
      <c r="AH56" s="737"/>
      <c r="AI56" s="737"/>
      <c r="AJ56" s="737"/>
      <c r="AK56" s="115"/>
      <c r="AL56" s="2"/>
    </row>
    <row r="57" spans="1:38" x14ac:dyDescent="0.2">
      <c r="A57" s="2"/>
      <c r="B57" s="398"/>
      <c r="C57" s="28"/>
      <c r="D57" s="304"/>
      <c r="E57" s="441"/>
      <c r="F57" s="298"/>
      <c r="G57" s="358"/>
      <c r="H57" s="298"/>
      <c r="I57" s="358"/>
      <c r="J57" s="296"/>
      <c r="K57" s="270"/>
      <c r="L57" s="298"/>
      <c r="M57" s="270"/>
      <c r="N57" s="298"/>
      <c r="O57" s="270"/>
      <c r="P57" s="298"/>
      <c r="Q57" s="265"/>
      <c r="R57" s="304"/>
      <c r="S57" s="265"/>
      <c r="T57" s="304"/>
      <c r="U57" s="265"/>
      <c r="V57" s="424"/>
      <c r="W57" s="358"/>
      <c r="X57" s="304"/>
      <c r="Y57" s="265"/>
      <c r="Z57" s="737">
        <f>COUNT(D57:Y57)</f>
        <v>0</v>
      </c>
      <c r="AA57" s="738" t="str">
        <f>IF(Z57&lt;3," ",(LARGE(D57:Y57,1)+LARGE(D57:Y57,2)+LARGE(D57:Y57,3))/3)</f>
        <v xml:space="preserve"> </v>
      </c>
      <c r="AB57" s="797">
        <f>COUNTIF(D57:Y57,"(1)")</f>
        <v>0</v>
      </c>
      <c r="AC57" s="798">
        <f>COUNTIF(D57:Y57,"(2)")</f>
        <v>0</v>
      </c>
      <c r="AD57" s="798">
        <f>COUNTIF(D57:Y57,"(3)")</f>
        <v>0</v>
      </c>
      <c r="AE57" s="792">
        <f>SUM(AB57:AD57)</f>
        <v>0</v>
      </c>
      <c r="AF57" s="806" t="e">
        <f>IF((LARGE($D57:$U57,1))&gt;=600,"16"," ")</f>
        <v>#NUM!</v>
      </c>
      <c r="AG57" s="807" t="e">
        <f>IF((LARGE($D57:$U57,1))&gt;=825,"16"," ")</f>
        <v>#NUM!</v>
      </c>
      <c r="AH57" s="808" t="e">
        <f>IF((LARGE($D57:$U57,1))&gt;=1025,"16"," ")</f>
        <v>#NUM!</v>
      </c>
      <c r="AI57" s="808" t="e">
        <f>IF((LARGE($D57:$U57,1))&gt;=1200,"16"," ")</f>
        <v>#NUM!</v>
      </c>
      <c r="AJ57" s="808" t="e">
        <f>IF((LARGE($D57:$U57,1))&gt;=1350,"16"," ")</f>
        <v>#NUM!</v>
      </c>
      <c r="AK57" s="808" t="e">
        <f>IF((LARGE($D57:$U57,1))&gt;=1425,"16"," ")</f>
        <v>#NUM!</v>
      </c>
      <c r="AL57" s="2"/>
    </row>
    <row r="58" spans="1:38" x14ac:dyDescent="0.2">
      <c r="A58" s="2"/>
      <c r="B58" s="399"/>
      <c r="C58" s="36"/>
      <c r="D58" s="301"/>
      <c r="E58" s="301"/>
      <c r="F58" s="300"/>
      <c r="G58" s="324"/>
      <c r="H58" s="300"/>
      <c r="I58" s="324"/>
      <c r="J58" s="297"/>
      <c r="K58" s="274"/>
      <c r="L58" s="300"/>
      <c r="M58" s="274"/>
      <c r="N58" s="300"/>
      <c r="O58" s="274"/>
      <c r="P58" s="300"/>
      <c r="Q58" s="272"/>
      <c r="R58" s="301"/>
      <c r="S58" s="272"/>
      <c r="T58" s="301"/>
      <c r="U58" s="272"/>
      <c r="V58" s="425"/>
      <c r="W58" s="402"/>
      <c r="X58" s="301"/>
      <c r="Y58" s="272"/>
      <c r="Z58" s="737">
        <f>COUNT(D58:Y58)</f>
        <v>0</v>
      </c>
      <c r="AA58" s="738" t="str">
        <f>IF(Z58&lt;3," ",(LARGE(D58:Y58,1)+LARGE(D58:Y58,2)+LARGE(D58:Y58,3))/3)</f>
        <v xml:space="preserve"> </v>
      </c>
      <c r="AB58" s="816">
        <f>COUNTIF(D58:Y58,"(1)")</f>
        <v>0</v>
      </c>
      <c r="AC58" s="817">
        <f>COUNTIF(D58:Y58,"(2)")</f>
        <v>0</v>
      </c>
      <c r="AD58" s="817">
        <f>COUNTIF(D58:Y58,"(3)")</f>
        <v>0</v>
      </c>
      <c r="AE58" s="818">
        <f>SUM(AB58:AD58)</f>
        <v>0</v>
      </c>
      <c r="AF58" s="806" t="e">
        <f>IF((LARGE($D58:$U58,1))&gt;=600,"16"," ")</f>
        <v>#NUM!</v>
      </c>
      <c r="AG58" s="807" t="e">
        <f>IF((LARGE($D58:$U58,1))&gt;=825,"16"," ")</f>
        <v>#NUM!</v>
      </c>
      <c r="AH58" s="808" t="e">
        <f>IF((LARGE($D58:$U58,1))&gt;=1025,"16"," ")</f>
        <v>#NUM!</v>
      </c>
      <c r="AI58" s="808" t="e">
        <f>IF((LARGE($D58:$U58,1))&gt;=1200,"16"," ")</f>
        <v>#NUM!</v>
      </c>
      <c r="AJ58" s="808" t="e">
        <f>IF((LARGE($D58:$U58,1))&gt;=1350,"16"," ")</f>
        <v>#NUM!</v>
      </c>
      <c r="AK58" s="808" t="e">
        <f>IF((LARGE($D58:$U58,1))&gt;=1425,"16"," ")</f>
        <v>#NUM!</v>
      </c>
      <c r="AL58" s="2"/>
    </row>
    <row r="59" spans="1:38" x14ac:dyDescent="0.2">
      <c r="A59" s="2"/>
      <c r="B59" s="405"/>
      <c r="C59" s="42"/>
      <c r="D59" s="325"/>
      <c r="E59" s="325"/>
      <c r="F59" s="325"/>
      <c r="G59" s="325"/>
      <c r="H59" s="325"/>
      <c r="I59" s="325"/>
      <c r="J59" s="535"/>
      <c r="K59" s="289"/>
      <c r="L59" s="325"/>
      <c r="M59" s="289"/>
      <c r="N59" s="325"/>
      <c r="O59" s="289"/>
      <c r="P59" s="325"/>
      <c r="Q59" s="289"/>
      <c r="R59" s="325"/>
      <c r="S59" s="289"/>
      <c r="T59" s="325"/>
      <c r="U59" s="289"/>
      <c r="V59" s="534"/>
      <c r="W59" s="534"/>
      <c r="X59" s="325"/>
      <c r="Y59" s="289"/>
      <c r="Z59" s="737"/>
      <c r="AA59" s="738"/>
      <c r="AB59" s="812"/>
      <c r="AC59" s="812"/>
      <c r="AD59" s="812"/>
      <c r="AE59" s="813"/>
      <c r="AF59" s="819"/>
      <c r="AG59" s="819"/>
      <c r="AH59" s="819"/>
      <c r="AI59" s="819"/>
      <c r="AJ59" s="819"/>
      <c r="AK59" s="819"/>
      <c r="AL59" s="2"/>
    </row>
    <row r="60" spans="1:38" x14ac:dyDescent="0.2">
      <c r="A60" s="2"/>
      <c r="B60" s="397"/>
      <c r="C60" s="24" t="s">
        <v>170</v>
      </c>
      <c r="D60" s="301"/>
      <c r="E60" s="301"/>
      <c r="F60" s="301"/>
      <c r="G60" s="301"/>
      <c r="H60" s="301"/>
      <c r="I60" s="301"/>
      <c r="J60" s="295"/>
      <c r="K60" s="274"/>
      <c r="L60" s="301"/>
      <c r="M60" s="274"/>
      <c r="N60" s="301"/>
      <c r="O60" s="274"/>
      <c r="P60" s="301"/>
      <c r="Q60" s="274"/>
      <c r="R60" s="301"/>
      <c r="S60" s="274"/>
      <c r="T60" s="301"/>
      <c r="U60" s="274"/>
      <c r="V60" s="722"/>
      <c r="W60" s="722"/>
      <c r="X60" s="301"/>
      <c r="Y60" s="274"/>
      <c r="Z60" s="737"/>
      <c r="AA60" s="738"/>
      <c r="AB60" s="802"/>
      <c r="AC60" s="802"/>
      <c r="AD60" s="802"/>
      <c r="AE60" s="803"/>
      <c r="AF60" s="737">
        <v>450</v>
      </c>
      <c r="AG60" s="737">
        <v>675</v>
      </c>
      <c r="AH60" s="737">
        <v>900</v>
      </c>
      <c r="AI60" s="737">
        <v>1050</v>
      </c>
      <c r="AJ60" s="737">
        <v>1200</v>
      </c>
      <c r="AK60" s="115">
        <v>1275</v>
      </c>
      <c r="AL60" s="2"/>
    </row>
    <row r="61" spans="1:38" x14ac:dyDescent="0.2">
      <c r="A61" s="2"/>
      <c r="B61" s="398"/>
      <c r="C61" s="28"/>
      <c r="D61" s="304"/>
      <c r="E61" s="441"/>
      <c r="F61" s="298"/>
      <c r="G61" s="358"/>
      <c r="H61" s="298"/>
      <c r="I61" s="358"/>
      <c r="J61" s="296"/>
      <c r="K61" s="270"/>
      <c r="L61" s="298"/>
      <c r="M61" s="270"/>
      <c r="N61" s="298"/>
      <c r="O61" s="270"/>
      <c r="P61" s="298"/>
      <c r="Q61" s="265"/>
      <c r="R61" s="304"/>
      <c r="S61" s="265"/>
      <c r="T61" s="304"/>
      <c r="U61" s="265"/>
      <c r="V61" s="424"/>
      <c r="W61" s="358"/>
      <c r="X61" s="304"/>
      <c r="Y61" s="265"/>
      <c r="Z61" s="737"/>
      <c r="AA61" s="738"/>
      <c r="AB61" s="797"/>
      <c r="AC61" s="798"/>
      <c r="AD61" s="798"/>
      <c r="AE61" s="792"/>
      <c r="AF61" s="806" t="e">
        <f>IF((LARGE($D61:$U61,1))&gt;=450,"16"," ")</f>
        <v>#NUM!</v>
      </c>
      <c r="AG61" s="807" t="e">
        <f>IF((LARGE($D61:$U61,1))&gt;=675,"16"," ")</f>
        <v>#NUM!</v>
      </c>
      <c r="AH61" s="808" t="e">
        <f>IF((LARGE($D61:$U61,1))&gt;=900,"16"," ")</f>
        <v>#NUM!</v>
      </c>
      <c r="AI61" s="808" t="e">
        <f>IF((LARGE($D61:$U61,1))&gt;=1050,"16"," ")</f>
        <v>#NUM!</v>
      </c>
      <c r="AJ61" s="808" t="e">
        <f>IF((LARGE($D61:$U61,1))&gt;=1200,"16"," ")</f>
        <v>#NUM!</v>
      </c>
      <c r="AK61" s="808" t="e">
        <f>IF((LARGE($D61:$U61,1))&gt;=1275,"16"," ")</f>
        <v>#NUM!</v>
      </c>
      <c r="AL61" s="2"/>
    </row>
    <row r="62" spans="1:38" x14ac:dyDescent="0.2">
      <c r="A62" s="2"/>
      <c r="B62" s="399"/>
      <c r="C62" s="36"/>
      <c r="D62" s="301"/>
      <c r="E62" s="722"/>
      <c r="F62" s="300"/>
      <c r="G62" s="402"/>
      <c r="H62" s="300"/>
      <c r="I62" s="324"/>
      <c r="J62" s="297"/>
      <c r="K62" s="274"/>
      <c r="L62" s="300"/>
      <c r="M62" s="274"/>
      <c r="N62" s="300"/>
      <c r="O62" s="274"/>
      <c r="P62" s="300"/>
      <c r="Q62" s="272"/>
      <c r="R62" s="301"/>
      <c r="S62" s="272"/>
      <c r="T62" s="301"/>
      <c r="U62" s="272"/>
      <c r="V62" s="425"/>
      <c r="W62" s="402"/>
      <c r="X62" s="301"/>
      <c r="Y62" s="272"/>
      <c r="Z62" s="737">
        <f>COUNT(D62:Y62)</f>
        <v>0</v>
      </c>
      <c r="AA62" s="738" t="str">
        <f>IF(Z62&lt;3," ",(LARGE(D62:Y62,1)+LARGE(D62:Y62,2)+LARGE(D62:Y62,3))/3)</f>
        <v xml:space="preserve"> </v>
      </c>
      <c r="AB62" s="797">
        <f>COUNTIF(D62:Y62,"(1)")</f>
        <v>0</v>
      </c>
      <c r="AC62" s="798">
        <f>COUNTIF(D62:Y62,"(2)")</f>
        <v>0</v>
      </c>
      <c r="AD62" s="798">
        <f>COUNTIF(D62:Y62,"(3)")</f>
        <v>0</v>
      </c>
      <c r="AE62" s="792">
        <f>SUM(AB62:AD62)</f>
        <v>0</v>
      </c>
      <c r="AF62" s="806" t="e">
        <f>IF((LARGE($D62:$U62,1))&gt;=450,"16"," ")</f>
        <v>#NUM!</v>
      </c>
      <c r="AG62" s="807" t="e">
        <f>IF((LARGE($D62:$U62,1))&gt;=675,"16"," ")</f>
        <v>#NUM!</v>
      </c>
      <c r="AH62" s="808" t="e">
        <f>IF((LARGE($D62:$U62,1))&gt;=900,"16"," ")</f>
        <v>#NUM!</v>
      </c>
      <c r="AI62" s="808" t="e">
        <f>IF((LARGE($D62:$U62,1))&gt;=1050,"16"," ")</f>
        <v>#NUM!</v>
      </c>
      <c r="AJ62" s="808" t="e">
        <f>IF((LARGE($D62:$U62,1))&gt;=1200,"16"," ")</f>
        <v>#NUM!</v>
      </c>
      <c r="AK62" s="808" t="e">
        <f>IF((LARGE($D62:$U62,1))&gt;=1275,"16"," ")</f>
        <v>#NUM!</v>
      </c>
      <c r="AL62" s="2"/>
    </row>
    <row r="63" spans="1:38" x14ac:dyDescent="0.2">
      <c r="A63" s="4"/>
      <c r="B63" s="29"/>
      <c r="C63" s="4"/>
      <c r="D63" s="293"/>
      <c r="E63" s="293"/>
      <c r="F63" s="293"/>
      <c r="G63" s="293"/>
      <c r="H63" s="293"/>
      <c r="I63" s="293"/>
      <c r="J63" s="293"/>
      <c r="K63" s="366"/>
      <c r="L63" s="293"/>
      <c r="M63" s="366"/>
      <c r="N63" s="293"/>
      <c r="O63" s="365"/>
      <c r="P63" s="293"/>
      <c r="Q63" s="365"/>
      <c r="R63" s="365"/>
      <c r="S63" s="365"/>
      <c r="T63" s="365"/>
      <c r="U63" s="365"/>
      <c r="V63" s="428"/>
      <c r="W63" s="428"/>
      <c r="X63" s="365"/>
      <c r="Y63" s="365"/>
      <c r="Z63" s="820"/>
      <c r="AA63" s="782"/>
      <c r="AB63" s="782"/>
      <c r="AC63" s="782"/>
      <c r="AD63" s="782"/>
      <c r="AE63" s="782"/>
      <c r="AF63" s="782"/>
      <c r="AG63" s="782"/>
      <c r="AH63" s="782"/>
      <c r="AI63" s="782"/>
      <c r="AJ63" s="782"/>
      <c r="AK63" s="115"/>
      <c r="AL63" s="2"/>
    </row>
    <row r="64" spans="1:38" ht="15.75" x14ac:dyDescent="0.25">
      <c r="A64" s="4"/>
      <c r="B64" s="29"/>
      <c r="C64" s="4" t="s">
        <v>35</v>
      </c>
      <c r="D64" s="371"/>
      <c r="E64" s="371"/>
      <c r="F64" s="371"/>
      <c r="G64" s="371"/>
      <c r="H64" s="365"/>
      <c r="I64" s="365"/>
      <c r="J64" s="371"/>
      <c r="K64" s="371"/>
      <c r="L64" s="372"/>
      <c r="M64" s="366"/>
      <c r="N64" s="1590">
        <f>COUNT(B8:B62)</f>
        <v>1</v>
      </c>
      <c r="O64" s="1591"/>
      <c r="P64" s="1592"/>
      <c r="Q64" s="1592"/>
      <c r="R64" s="365"/>
      <c r="S64" s="365"/>
      <c r="T64" s="365"/>
      <c r="U64" s="365"/>
      <c r="V64" s="428"/>
      <c r="W64" s="428"/>
      <c r="X64" s="365"/>
      <c r="Y64" s="365"/>
      <c r="Z64" s="820">
        <f>SUM(Z8:Z58)</f>
        <v>0</v>
      </c>
      <c r="AA64" s="737"/>
      <c r="AB64" s="739" t="e">
        <f ca="1">SOMMD(AB8:AB58)</f>
        <v>#NAME?</v>
      </c>
      <c r="AC64" s="740" t="e">
        <f ca="1">SOMMD(AC15:AC58)</f>
        <v>#NAME?</v>
      </c>
      <c r="AD64" s="821" t="e">
        <f ca="1">SOMMD(AD15:AD58)</f>
        <v>#NAME?</v>
      </c>
      <c r="AE64" s="742">
        <f>SUM(AE15:AE58)</f>
        <v>0</v>
      </c>
      <c r="AF64" s="291">
        <f ca="1">TODAY()</f>
        <v>42646</v>
      </c>
      <c r="AG64" s="291"/>
      <c r="AH64" s="291"/>
      <c r="AI64" s="291"/>
      <c r="AJ64" s="291"/>
      <c r="AK64" s="115"/>
      <c r="AL64" s="2"/>
    </row>
    <row r="65" spans="1:38" x14ac:dyDescent="0.2">
      <c r="A65" s="4"/>
      <c r="B65" s="29"/>
      <c r="C65" s="4"/>
      <c r="D65" s="293"/>
      <c r="E65" s="293"/>
      <c r="F65" s="293"/>
      <c r="G65" s="293"/>
      <c r="H65" s="293"/>
      <c r="I65" s="293"/>
      <c r="J65" s="365"/>
      <c r="K65" s="365"/>
      <c r="L65" s="293"/>
      <c r="M65" s="366"/>
      <c r="N65" s="293"/>
      <c r="O65" s="365"/>
      <c r="P65" s="293"/>
      <c r="Q65" s="365"/>
      <c r="R65" s="365"/>
      <c r="S65" s="365"/>
      <c r="T65" s="365"/>
      <c r="U65" s="365"/>
      <c r="V65" s="428"/>
      <c r="W65" s="428"/>
      <c r="X65" s="365"/>
      <c r="Y65" s="365"/>
      <c r="Z65" s="82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115"/>
      <c r="AL65" s="2"/>
    </row>
    <row r="66" spans="1:38" x14ac:dyDescent="0.2">
      <c r="A66" s="4"/>
      <c r="B66" s="29"/>
      <c r="C66" s="4"/>
      <c r="D66" s="293"/>
      <c r="E66" s="293"/>
      <c r="F66" s="293"/>
      <c r="G66" s="293"/>
      <c r="H66" s="293"/>
      <c r="I66" s="293"/>
      <c r="J66" s="365"/>
      <c r="K66" s="365"/>
      <c r="L66" s="293"/>
      <c r="M66" s="366"/>
      <c r="N66" s="293"/>
      <c r="O66" s="365"/>
      <c r="P66" s="293"/>
      <c r="Q66" s="365"/>
      <c r="R66" s="365"/>
      <c r="S66" s="365"/>
      <c r="T66" s="365"/>
      <c r="U66" s="365"/>
      <c r="V66" s="428"/>
      <c r="W66" s="428"/>
      <c r="X66" s="365"/>
      <c r="Y66" s="365"/>
      <c r="Z66" s="82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115"/>
      <c r="AL66" s="2"/>
    </row>
    <row r="67" spans="1:38" x14ac:dyDescent="0.2">
      <c r="A67" s="4"/>
      <c r="B67" s="29"/>
      <c r="C67" s="4"/>
      <c r="D67" s="293"/>
      <c r="E67" s="293"/>
      <c r="F67" s="293"/>
      <c r="G67" s="293"/>
      <c r="H67" s="293"/>
      <c r="I67" s="293"/>
      <c r="J67" s="365"/>
      <c r="K67" s="365"/>
      <c r="L67" s="293"/>
      <c r="M67" s="366"/>
      <c r="N67" s="293"/>
      <c r="O67" s="365"/>
      <c r="P67" s="293"/>
      <c r="Q67" s="365"/>
      <c r="R67" s="365"/>
      <c r="S67" s="365"/>
      <c r="T67" s="365"/>
      <c r="U67" s="365"/>
      <c r="V67" s="428"/>
      <c r="W67" s="428"/>
      <c r="X67" s="365"/>
      <c r="Y67" s="365"/>
      <c r="Z67" s="82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115"/>
      <c r="AL67" s="2"/>
    </row>
  </sheetData>
  <mergeCells count="58">
    <mergeCell ref="N64:O64"/>
    <mergeCell ref="P64:Q64"/>
    <mergeCell ref="P6:Q6"/>
    <mergeCell ref="R6:S6"/>
    <mergeCell ref="T6:U6"/>
    <mergeCell ref="V6:W6"/>
    <mergeCell ref="X6:Y6"/>
    <mergeCell ref="D6:E6"/>
    <mergeCell ref="H6:I6"/>
    <mergeCell ref="J6:K6"/>
    <mergeCell ref="L6:M6"/>
    <mergeCell ref="N6:O6"/>
    <mergeCell ref="V3:W3"/>
    <mergeCell ref="V4:W4"/>
    <mergeCell ref="X4:Y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V2:W2"/>
    <mergeCell ref="X3:Y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L3:M3"/>
    <mergeCell ref="N3:O3"/>
    <mergeCell ref="P3:Q3"/>
    <mergeCell ref="R3:S3"/>
    <mergeCell ref="T3:U3"/>
    <mergeCell ref="AJ15:AM16"/>
    <mergeCell ref="X2:Y2"/>
    <mergeCell ref="B2:C6"/>
    <mergeCell ref="D2:E2"/>
    <mergeCell ref="F2:G2"/>
    <mergeCell ref="H2:I2"/>
    <mergeCell ref="J2:K2"/>
    <mergeCell ref="L2:M2"/>
    <mergeCell ref="D3:E3"/>
    <mergeCell ref="F3:G3"/>
    <mergeCell ref="H3:I3"/>
    <mergeCell ref="J3:K3"/>
    <mergeCell ref="N2:O2"/>
    <mergeCell ref="P2:Q2"/>
    <mergeCell ref="R2:S2"/>
    <mergeCell ref="T2:U2"/>
  </mergeCells>
  <conditionalFormatting sqref="AF44:AK47 AF49:AK49 AF52:AK52 AF39:AK39 AF28:AK28 AF14:AK14 AF7:AK7">
    <cfRule type="cellIs" dxfId="1" priority="22" stopIfTrue="1" operator="equal">
      <formula>"03"</formula>
    </cfRule>
  </conditionalFormatting>
  <conditionalFormatting sqref="AG58:AJ59 AK57:AK59 AF57:AF59 AF48:AK48 AF54:AK55 AF44:AK46 AF51:AK51 AF57:AK58 AF61:AK62 AF25:AK27 AF33:AK34 AF35 AI35:AK35 AF30:AK31 AF37:AK38 AF41:AK42 AF22:AK23 AF15:AI15 AF18:AK20 AF8:AK13">
    <cfRule type="cellIs" dxfId="0" priority="21" stopIfTrue="1" operator="equal">
      <formula>"04"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75" workbookViewId="0">
      <selection activeCell="S22" sqref="S21:S22"/>
    </sheetView>
  </sheetViews>
  <sheetFormatPr baseColWidth="10" defaultColWidth="11.42578125" defaultRowHeight="12.75" x14ac:dyDescent="0.2"/>
  <cols>
    <col min="1" max="1" width="11.42578125" style="439"/>
    <col min="2" max="2" width="11.42578125" style="440"/>
    <col min="3" max="3" width="13.140625" style="433" customWidth="1"/>
    <col min="4" max="4" width="13.28515625" style="440" customWidth="1"/>
    <col min="5" max="5" width="12.5703125" style="433" customWidth="1"/>
    <col min="6" max="8" width="11.42578125" style="433"/>
    <col min="9" max="9" width="11.42578125" style="440"/>
    <col min="10" max="15" width="11.42578125" style="433"/>
    <col min="16" max="16" width="12.42578125" style="433" customWidth="1"/>
    <col min="17" max="16384" width="11.42578125" style="433"/>
  </cols>
  <sheetData>
    <row r="1" spans="1:16" ht="69.75" customHeight="1" thickBot="1" x14ac:dyDescent="0.25">
      <c r="A1" s="429"/>
      <c r="B1" s="430"/>
      <c r="C1" s="431"/>
      <c r="D1" s="430"/>
      <c r="E1" s="431"/>
      <c r="F1" s="431"/>
      <c r="G1" s="431"/>
      <c r="H1" s="431"/>
      <c r="I1" s="430"/>
      <c r="J1" s="431"/>
      <c r="K1" s="431"/>
      <c r="L1" s="431"/>
      <c r="M1" s="431"/>
      <c r="N1" s="431"/>
      <c r="O1" s="431"/>
      <c r="P1" s="432"/>
    </row>
    <row r="2" spans="1:16" ht="16.5" customHeight="1" thickBot="1" x14ac:dyDescent="0.25">
      <c r="A2" s="434"/>
      <c r="B2" s="435" t="s">
        <v>63</v>
      </c>
      <c r="C2" s="435" t="s">
        <v>64</v>
      </c>
      <c r="D2" s="435" t="s">
        <v>65</v>
      </c>
      <c r="E2" s="435" t="s">
        <v>66</v>
      </c>
      <c r="F2" s="435" t="s">
        <v>67</v>
      </c>
      <c r="G2" s="435" t="s">
        <v>68</v>
      </c>
      <c r="H2" s="435" t="s">
        <v>69</v>
      </c>
      <c r="I2" s="435" t="s">
        <v>147</v>
      </c>
      <c r="J2" s="435" t="s">
        <v>146</v>
      </c>
      <c r="K2" s="435" t="s">
        <v>70</v>
      </c>
      <c r="L2" s="435" t="s">
        <v>148</v>
      </c>
      <c r="M2" s="443" t="s">
        <v>149</v>
      </c>
      <c r="N2" s="447" t="s">
        <v>240</v>
      </c>
      <c r="O2" s="435" t="s">
        <v>241</v>
      </c>
      <c r="P2" s="435" t="s">
        <v>342</v>
      </c>
    </row>
    <row r="3" spans="1:16" ht="15" customHeight="1" x14ac:dyDescent="0.2">
      <c r="A3" s="1630" t="s">
        <v>75</v>
      </c>
      <c r="B3" s="330">
        <v>578</v>
      </c>
      <c r="C3" s="330">
        <v>620</v>
      </c>
      <c r="D3" s="330">
        <v>608</v>
      </c>
      <c r="E3" s="330"/>
      <c r="F3" s="330"/>
      <c r="G3" s="330">
        <v>623</v>
      </c>
      <c r="H3" s="330">
        <v>630</v>
      </c>
      <c r="I3" s="330">
        <v>644</v>
      </c>
      <c r="J3" s="330">
        <v>659</v>
      </c>
      <c r="K3" s="330">
        <v>693</v>
      </c>
      <c r="L3" s="330">
        <v>676</v>
      </c>
      <c r="M3" s="375"/>
      <c r="N3" s="448"/>
      <c r="O3" s="878"/>
      <c r="P3" s="878"/>
    </row>
    <row r="4" spans="1:16" x14ac:dyDescent="0.2">
      <c r="A4" s="1631"/>
      <c r="B4" s="331" t="s">
        <v>76</v>
      </c>
      <c r="C4" s="331" t="s">
        <v>138</v>
      </c>
      <c r="D4" s="332" t="s">
        <v>211</v>
      </c>
      <c r="E4" s="331"/>
      <c r="F4" s="331"/>
      <c r="G4" s="653" t="s">
        <v>271</v>
      </c>
      <c r="H4" s="653" t="s">
        <v>271</v>
      </c>
      <c r="I4" s="331" t="s">
        <v>139</v>
      </c>
      <c r="J4" s="331" t="s">
        <v>139</v>
      </c>
      <c r="K4" s="332" t="s">
        <v>222</v>
      </c>
      <c r="L4" s="331" t="s">
        <v>248</v>
      </c>
      <c r="M4" s="375"/>
      <c r="N4" s="448"/>
      <c r="O4" s="878"/>
      <c r="P4" s="878"/>
    </row>
    <row r="5" spans="1:16" ht="16.5" customHeight="1" thickBot="1" x14ac:dyDescent="0.25">
      <c r="A5" s="1632"/>
      <c r="B5" s="338" t="s">
        <v>150</v>
      </c>
      <c r="C5" s="338" t="s">
        <v>223</v>
      </c>
      <c r="D5" s="373" t="s">
        <v>204</v>
      </c>
      <c r="E5" s="338"/>
      <c r="F5" s="338"/>
      <c r="G5" s="338" t="s">
        <v>321</v>
      </c>
      <c r="H5" s="338" t="s">
        <v>295</v>
      </c>
      <c r="I5" s="338" t="s">
        <v>322</v>
      </c>
      <c r="J5" s="338" t="s">
        <v>221</v>
      </c>
      <c r="K5" s="338" t="s">
        <v>228</v>
      </c>
      <c r="L5" s="338" t="s">
        <v>267</v>
      </c>
      <c r="M5" s="376"/>
      <c r="N5" s="449"/>
      <c r="O5" s="879"/>
      <c r="P5" s="879"/>
    </row>
    <row r="6" spans="1:16" x14ac:dyDescent="0.2">
      <c r="A6" s="1630" t="s">
        <v>117</v>
      </c>
      <c r="B6" s="333">
        <v>659</v>
      </c>
      <c r="C6" s="334">
        <v>673</v>
      </c>
      <c r="D6" s="334">
        <v>673</v>
      </c>
      <c r="E6" s="334"/>
      <c r="F6" s="334">
        <v>578</v>
      </c>
      <c r="G6" s="334"/>
      <c r="H6" s="334">
        <v>698</v>
      </c>
      <c r="I6" s="334">
        <v>693</v>
      </c>
      <c r="J6" s="334">
        <v>696</v>
      </c>
      <c r="K6" s="334">
        <v>714</v>
      </c>
      <c r="L6" s="334">
        <v>703</v>
      </c>
      <c r="M6" s="377"/>
      <c r="N6" s="450"/>
      <c r="O6" s="880"/>
      <c r="P6" s="880"/>
    </row>
    <row r="7" spans="1:16" x14ac:dyDescent="0.2">
      <c r="A7" s="1631"/>
      <c r="B7" s="331" t="s">
        <v>76</v>
      </c>
      <c r="C7" s="331" t="s">
        <v>138</v>
      </c>
      <c r="D7" s="332" t="s">
        <v>211</v>
      </c>
      <c r="E7" s="331"/>
      <c r="F7" s="331" t="s">
        <v>245</v>
      </c>
      <c r="G7" s="331"/>
      <c r="H7" s="331" t="s">
        <v>234</v>
      </c>
      <c r="I7" s="331" t="s">
        <v>139</v>
      </c>
      <c r="J7" s="331" t="s">
        <v>139</v>
      </c>
      <c r="K7" s="331" t="s">
        <v>248</v>
      </c>
      <c r="L7" s="331" t="s">
        <v>248</v>
      </c>
      <c r="M7" s="378"/>
      <c r="N7" s="448"/>
      <c r="O7" s="878"/>
      <c r="P7" s="878"/>
    </row>
    <row r="8" spans="1:16" ht="24" customHeight="1" thickBot="1" x14ac:dyDescent="0.25">
      <c r="A8" s="1632"/>
      <c r="B8" s="374" t="s">
        <v>182</v>
      </c>
      <c r="C8" s="338" t="s">
        <v>223</v>
      </c>
      <c r="D8" s="373" t="s">
        <v>224</v>
      </c>
      <c r="E8" s="338"/>
      <c r="F8" s="338" t="s">
        <v>244</v>
      </c>
      <c r="G8" s="373"/>
      <c r="H8" s="373" t="s">
        <v>235</v>
      </c>
      <c r="I8" s="654" t="s">
        <v>261</v>
      </c>
      <c r="J8" s="338" t="s">
        <v>221</v>
      </c>
      <c r="K8" s="338" t="s">
        <v>299</v>
      </c>
      <c r="L8" s="373" t="s">
        <v>267</v>
      </c>
      <c r="M8" s="376"/>
      <c r="N8" s="449"/>
      <c r="O8" s="879"/>
      <c r="P8" s="879"/>
    </row>
    <row r="9" spans="1:16" x14ac:dyDescent="0.2">
      <c r="A9" s="1625" t="s">
        <v>78</v>
      </c>
      <c r="B9" s="333">
        <v>554</v>
      </c>
      <c r="C9" s="334">
        <v>562</v>
      </c>
      <c r="D9" s="334">
        <v>577</v>
      </c>
      <c r="E9" s="334">
        <v>564</v>
      </c>
      <c r="F9" s="334">
        <v>559</v>
      </c>
      <c r="G9" s="334">
        <v>561</v>
      </c>
      <c r="H9" s="334">
        <v>571</v>
      </c>
      <c r="I9" s="334">
        <v>575</v>
      </c>
      <c r="J9" s="334">
        <v>572</v>
      </c>
      <c r="K9" s="334">
        <v>589</v>
      </c>
      <c r="L9" s="334">
        <v>584</v>
      </c>
      <c r="M9" s="340">
        <v>521</v>
      </c>
      <c r="N9" s="848">
        <v>527</v>
      </c>
      <c r="O9" s="875"/>
      <c r="P9" s="875"/>
    </row>
    <row r="10" spans="1:16" x14ac:dyDescent="0.2">
      <c r="A10" s="1626"/>
      <c r="B10" s="336" t="s">
        <v>72</v>
      </c>
      <c r="C10" s="331" t="s">
        <v>138</v>
      </c>
      <c r="D10" s="332" t="s">
        <v>211</v>
      </c>
      <c r="E10" s="331" t="s">
        <v>71</v>
      </c>
      <c r="F10" s="653" t="s">
        <v>271</v>
      </c>
      <c r="G10" s="653" t="s">
        <v>271</v>
      </c>
      <c r="H10" s="331" t="s">
        <v>234</v>
      </c>
      <c r="I10" s="331" t="s">
        <v>139</v>
      </c>
      <c r="J10" s="331" t="s">
        <v>314</v>
      </c>
      <c r="K10" s="331" t="s">
        <v>79</v>
      </c>
      <c r="L10" s="331" t="s">
        <v>248</v>
      </c>
      <c r="M10" s="442" t="s">
        <v>152</v>
      </c>
      <c r="N10" s="451" t="s">
        <v>216</v>
      </c>
      <c r="O10" s="876"/>
      <c r="P10" s="876"/>
    </row>
    <row r="11" spans="1:16" ht="22.5" customHeight="1" thickBot="1" x14ac:dyDescent="0.25">
      <c r="A11" s="1627"/>
      <c r="B11" s="374" t="s">
        <v>142</v>
      </c>
      <c r="C11" s="770" t="s">
        <v>290</v>
      </c>
      <c r="D11" s="338" t="s">
        <v>232</v>
      </c>
      <c r="E11" s="338" t="s">
        <v>151</v>
      </c>
      <c r="F11" s="338" t="s">
        <v>372</v>
      </c>
      <c r="G11" s="338" t="s">
        <v>285</v>
      </c>
      <c r="H11" s="338" t="s">
        <v>239</v>
      </c>
      <c r="I11" s="338" t="s">
        <v>254</v>
      </c>
      <c r="J11" s="338" t="s">
        <v>315</v>
      </c>
      <c r="K11" s="338" t="s">
        <v>313</v>
      </c>
      <c r="L11" s="338" t="s">
        <v>249</v>
      </c>
      <c r="M11" s="379" t="s">
        <v>153</v>
      </c>
      <c r="N11" s="452" t="s">
        <v>217</v>
      </c>
      <c r="O11" s="877"/>
      <c r="P11" s="877"/>
    </row>
    <row r="12" spans="1:16" x14ac:dyDescent="0.2">
      <c r="A12" s="1625" t="s">
        <v>80</v>
      </c>
      <c r="B12" s="333">
        <v>267</v>
      </c>
      <c r="C12" s="334">
        <v>347</v>
      </c>
      <c r="D12" s="334">
        <v>354</v>
      </c>
      <c r="E12" s="334">
        <v>317</v>
      </c>
      <c r="F12" s="334">
        <v>301</v>
      </c>
      <c r="G12" s="334">
        <v>229</v>
      </c>
      <c r="H12" s="334"/>
      <c r="I12" s="334"/>
      <c r="J12" s="334">
        <v>385</v>
      </c>
      <c r="K12" s="334">
        <v>411</v>
      </c>
      <c r="L12" s="334">
        <v>396</v>
      </c>
      <c r="M12" s="340"/>
      <c r="N12" s="975">
        <v>288</v>
      </c>
      <c r="O12" s="335">
        <v>272</v>
      </c>
      <c r="P12" s="1121">
        <v>261</v>
      </c>
    </row>
    <row r="13" spans="1:16" x14ac:dyDescent="0.2">
      <c r="A13" s="1626"/>
      <c r="B13" s="336" t="s">
        <v>72</v>
      </c>
      <c r="C13" s="331" t="s">
        <v>291</v>
      </c>
      <c r="D13" s="332" t="s">
        <v>211</v>
      </c>
      <c r="E13" s="331" t="s">
        <v>154</v>
      </c>
      <c r="F13" s="331" t="s">
        <v>73</v>
      </c>
      <c r="G13" s="331" t="s">
        <v>156</v>
      </c>
      <c r="H13" s="331"/>
      <c r="I13" s="331"/>
      <c r="J13" s="331" t="s">
        <v>314</v>
      </c>
      <c r="K13" s="331" t="s">
        <v>145</v>
      </c>
      <c r="L13" s="331" t="s">
        <v>248</v>
      </c>
      <c r="M13" s="442"/>
      <c r="N13" s="451" t="s">
        <v>81</v>
      </c>
      <c r="O13" s="337" t="s">
        <v>72</v>
      </c>
      <c r="P13" s="1122" t="s">
        <v>72</v>
      </c>
    </row>
    <row r="14" spans="1:16" ht="27" customHeight="1" thickBot="1" x14ac:dyDescent="0.25">
      <c r="A14" s="1627"/>
      <c r="B14" s="374" t="s">
        <v>193</v>
      </c>
      <c r="C14" s="338" t="s">
        <v>292</v>
      </c>
      <c r="D14" s="338" t="s">
        <v>225</v>
      </c>
      <c r="E14" s="338" t="s">
        <v>155</v>
      </c>
      <c r="F14" s="338" t="s">
        <v>82</v>
      </c>
      <c r="G14" s="338" t="s">
        <v>157</v>
      </c>
      <c r="H14" s="338"/>
      <c r="I14" s="338"/>
      <c r="J14" s="338" t="s">
        <v>323</v>
      </c>
      <c r="K14" s="338" t="s">
        <v>267</v>
      </c>
      <c r="L14" s="373" t="s">
        <v>268</v>
      </c>
      <c r="M14" s="379"/>
      <c r="N14" s="452" t="s">
        <v>83</v>
      </c>
      <c r="O14" s="339" t="s">
        <v>258</v>
      </c>
      <c r="P14" s="1123" t="s">
        <v>421</v>
      </c>
    </row>
    <row r="15" spans="1:16" x14ac:dyDescent="0.2">
      <c r="A15" s="436"/>
      <c r="B15" s="380"/>
      <c r="C15" s="381"/>
      <c r="D15" s="382"/>
      <c r="E15" s="381"/>
      <c r="F15" s="381"/>
      <c r="G15" s="381"/>
      <c r="H15" s="381"/>
      <c r="I15" s="382"/>
      <c r="J15" s="381"/>
      <c r="K15" s="381"/>
      <c r="L15" s="381"/>
      <c r="M15" s="381"/>
      <c r="N15" s="343"/>
      <c r="O15" s="343"/>
      <c r="P15" s="383"/>
    </row>
    <row r="16" spans="1:16" x14ac:dyDescent="0.2">
      <c r="A16" s="437"/>
      <c r="B16" s="1628" t="s">
        <v>84</v>
      </c>
      <c r="C16" s="1629"/>
      <c r="D16" s="1629"/>
      <c r="E16" s="1629"/>
      <c r="F16" s="343"/>
      <c r="G16" s="343"/>
      <c r="H16" s="343"/>
      <c r="I16" s="342"/>
      <c r="J16" s="343"/>
      <c r="K16" s="343"/>
      <c r="L16" s="343"/>
      <c r="M16" s="343"/>
      <c r="N16" s="343"/>
      <c r="O16" s="343"/>
      <c r="P16" s="384"/>
    </row>
    <row r="17" spans="1:16" x14ac:dyDescent="0.2">
      <c r="A17" s="437"/>
      <c r="B17" s="341" t="s">
        <v>85</v>
      </c>
      <c r="C17" s="342">
        <v>1613</v>
      </c>
      <c r="D17" s="342" t="s">
        <v>255</v>
      </c>
      <c r="E17" s="343" t="s">
        <v>274</v>
      </c>
      <c r="F17" s="343"/>
      <c r="G17" s="343"/>
      <c r="H17" s="343"/>
      <c r="I17" s="342"/>
      <c r="J17" s="343"/>
      <c r="K17" s="343"/>
      <c r="L17" s="343"/>
      <c r="M17" s="343"/>
      <c r="N17" s="343"/>
      <c r="O17" s="343"/>
      <c r="P17" s="384"/>
    </row>
    <row r="18" spans="1:16" x14ac:dyDescent="0.2">
      <c r="A18" s="437"/>
      <c r="B18" s="341" t="s">
        <v>87</v>
      </c>
      <c r="C18" s="342">
        <v>1712</v>
      </c>
      <c r="D18" s="342" t="s">
        <v>317</v>
      </c>
      <c r="E18" s="343" t="s">
        <v>316</v>
      </c>
      <c r="F18" s="343"/>
      <c r="G18" s="343"/>
      <c r="H18" s="385"/>
      <c r="I18" s="342"/>
      <c r="J18" s="343"/>
      <c r="K18" s="343"/>
      <c r="L18" s="343"/>
      <c r="M18" s="343"/>
      <c r="N18" s="343"/>
      <c r="O18" s="343"/>
      <c r="P18" s="384"/>
    </row>
    <row r="19" spans="1:16" x14ac:dyDescent="0.2">
      <c r="A19" s="437"/>
      <c r="B19" s="341" t="s">
        <v>219</v>
      </c>
      <c r="C19" s="342">
        <v>1643</v>
      </c>
      <c r="D19" s="342" t="s">
        <v>218</v>
      </c>
      <c r="E19" s="343" t="s">
        <v>275</v>
      </c>
      <c r="F19" s="343"/>
      <c r="G19" s="343"/>
      <c r="H19" s="385"/>
      <c r="I19" s="342"/>
      <c r="J19" s="343"/>
      <c r="K19" s="343"/>
      <c r="L19" s="343"/>
      <c r="M19" s="343"/>
      <c r="N19" s="343"/>
      <c r="O19" s="343"/>
      <c r="P19" s="384"/>
    </row>
    <row r="20" spans="1:16" x14ac:dyDescent="0.2">
      <c r="A20" s="437"/>
      <c r="B20" s="341" t="s">
        <v>213</v>
      </c>
      <c r="C20" s="342">
        <v>1777</v>
      </c>
      <c r="D20" s="342" t="s">
        <v>214</v>
      </c>
      <c r="E20" s="343" t="s">
        <v>276</v>
      </c>
      <c r="F20" s="343"/>
      <c r="G20" s="343"/>
      <c r="H20" s="343"/>
      <c r="I20" s="342"/>
      <c r="J20" s="343"/>
      <c r="K20" s="343"/>
      <c r="L20" s="343"/>
      <c r="M20" s="343"/>
      <c r="N20" s="343"/>
      <c r="O20" s="343"/>
      <c r="P20" s="384"/>
    </row>
    <row r="21" spans="1:16" x14ac:dyDescent="0.2">
      <c r="A21" s="437"/>
      <c r="B21" s="341" t="s">
        <v>80</v>
      </c>
      <c r="C21" s="342">
        <v>995</v>
      </c>
      <c r="D21" s="342" t="s">
        <v>297</v>
      </c>
      <c r="E21" s="343" t="s">
        <v>277</v>
      </c>
      <c r="F21" s="343"/>
      <c r="G21" s="343"/>
      <c r="H21" s="343"/>
      <c r="I21" s="342"/>
      <c r="J21" s="343"/>
      <c r="K21" s="343"/>
      <c r="L21" s="343"/>
      <c r="M21" s="343"/>
      <c r="N21" s="343"/>
      <c r="O21" s="343"/>
      <c r="P21" s="384"/>
    </row>
    <row r="22" spans="1:16" x14ac:dyDescent="0.2">
      <c r="A22" s="437"/>
      <c r="B22" s="341" t="s">
        <v>205</v>
      </c>
      <c r="C22" s="342">
        <v>1938</v>
      </c>
      <c r="D22" s="386" t="s">
        <v>206</v>
      </c>
      <c r="E22" s="343" t="s">
        <v>278</v>
      </c>
      <c r="F22" s="343"/>
      <c r="G22" s="343"/>
      <c r="H22" s="343"/>
      <c r="I22" s="342"/>
      <c r="J22" s="343"/>
      <c r="K22" s="343"/>
      <c r="L22" s="343"/>
      <c r="M22" s="343"/>
      <c r="N22" s="343"/>
      <c r="O22" s="343"/>
      <c r="P22" s="384"/>
    </row>
    <row r="23" spans="1:16" x14ac:dyDescent="0.2">
      <c r="A23" s="437"/>
      <c r="B23" s="341" t="s">
        <v>161</v>
      </c>
      <c r="C23" s="342">
        <v>1999</v>
      </c>
      <c r="D23" s="342" t="s">
        <v>215</v>
      </c>
      <c r="E23" s="343" t="s">
        <v>279</v>
      </c>
      <c r="F23" s="343"/>
      <c r="G23" s="343"/>
      <c r="H23" s="343"/>
      <c r="I23" s="342"/>
      <c r="J23" s="343"/>
      <c r="K23" s="343"/>
      <c r="L23" s="343"/>
      <c r="M23" s="343"/>
      <c r="N23" s="343"/>
      <c r="O23" s="343"/>
      <c r="P23" s="384"/>
    </row>
    <row r="24" spans="1:16" x14ac:dyDescent="0.2">
      <c r="A24" s="437"/>
      <c r="B24" s="341" t="s">
        <v>273</v>
      </c>
      <c r="C24" s="342">
        <v>1895</v>
      </c>
      <c r="D24" s="342" t="s">
        <v>272</v>
      </c>
      <c r="E24" s="343" t="s">
        <v>280</v>
      </c>
      <c r="F24" s="343"/>
      <c r="G24" s="343"/>
      <c r="H24" s="343"/>
      <c r="I24" s="342"/>
      <c r="J24" s="343"/>
      <c r="K24" s="343"/>
      <c r="L24" s="343"/>
      <c r="M24" s="343"/>
      <c r="N24" s="343"/>
      <c r="O24" s="343"/>
      <c r="P24" s="384"/>
    </row>
    <row r="25" spans="1:16" x14ac:dyDescent="0.2">
      <c r="A25" s="437"/>
      <c r="B25" s="341" t="s">
        <v>256</v>
      </c>
      <c r="C25" s="342">
        <v>1835</v>
      </c>
      <c r="D25" s="342" t="s">
        <v>215</v>
      </c>
      <c r="E25" s="343" t="s">
        <v>281</v>
      </c>
      <c r="F25" s="343"/>
      <c r="G25" s="343"/>
      <c r="H25" s="343"/>
      <c r="I25" s="342"/>
      <c r="J25" s="343"/>
      <c r="K25" s="343"/>
      <c r="L25" s="343"/>
      <c r="M25" s="343"/>
      <c r="N25" s="343"/>
      <c r="O25" s="343"/>
      <c r="P25" s="384"/>
    </row>
    <row r="26" spans="1:16" x14ac:dyDescent="0.2">
      <c r="A26" s="437"/>
      <c r="B26" s="341" t="s">
        <v>207</v>
      </c>
      <c r="C26" s="342">
        <v>1213</v>
      </c>
      <c r="D26" s="342" t="s">
        <v>208</v>
      </c>
      <c r="E26" s="343" t="s">
        <v>282</v>
      </c>
      <c r="F26" s="343"/>
      <c r="G26" s="343"/>
      <c r="H26" s="343"/>
      <c r="I26" s="342"/>
      <c r="J26" s="343"/>
      <c r="K26" s="343"/>
      <c r="L26" s="343"/>
      <c r="M26" s="343"/>
      <c r="N26" s="343"/>
      <c r="O26" s="343"/>
      <c r="P26" s="384"/>
    </row>
    <row r="27" spans="1:16" x14ac:dyDescent="0.2">
      <c r="A27" s="437"/>
      <c r="B27" s="341" t="s">
        <v>209</v>
      </c>
      <c r="C27" s="342">
        <v>835</v>
      </c>
      <c r="D27" s="342" t="s">
        <v>210</v>
      </c>
      <c r="E27" s="343" t="s">
        <v>283</v>
      </c>
      <c r="F27" s="343"/>
      <c r="G27" s="343"/>
      <c r="H27" s="343"/>
      <c r="I27" s="342"/>
      <c r="J27" s="343"/>
      <c r="K27" s="343"/>
      <c r="L27" s="343"/>
      <c r="M27" s="343"/>
      <c r="N27" s="343"/>
      <c r="O27" s="343"/>
      <c r="P27" s="384"/>
    </row>
    <row r="28" spans="1:16" ht="13.5" thickBot="1" x14ac:dyDescent="0.25">
      <c r="A28" s="438"/>
      <c r="B28" s="387"/>
      <c r="C28" s="388"/>
      <c r="D28" s="389"/>
      <c r="E28" s="388"/>
      <c r="F28" s="388"/>
      <c r="G28" s="388"/>
      <c r="H28" s="388"/>
      <c r="I28" s="389"/>
      <c r="J28" s="388"/>
      <c r="K28" s="388"/>
      <c r="L28" s="344"/>
      <c r="M28" s="344"/>
      <c r="N28" s="454"/>
      <c r="O28" s="454"/>
      <c r="P28" s="345"/>
    </row>
    <row r="29" spans="1:16" ht="13.5" thickBot="1" x14ac:dyDescent="0.25">
      <c r="A29" s="351"/>
      <c r="B29" s="457" t="s">
        <v>130</v>
      </c>
      <c r="C29" s="456" t="s">
        <v>129</v>
      </c>
      <c r="D29" s="458" t="s">
        <v>246</v>
      </c>
      <c r="E29" s="458" t="s">
        <v>127</v>
      </c>
      <c r="F29" s="458" t="s">
        <v>269</v>
      </c>
      <c r="G29" s="458" t="s">
        <v>125</v>
      </c>
      <c r="H29" s="458" t="s">
        <v>293</v>
      </c>
      <c r="I29" s="459" t="s">
        <v>324</v>
      </c>
      <c r="J29" s="458" t="s">
        <v>183</v>
      </c>
      <c r="K29" s="459" t="s">
        <v>233</v>
      </c>
      <c r="L29" s="455" t="s">
        <v>188</v>
      </c>
      <c r="M29" s="459" t="s">
        <v>202</v>
      </c>
      <c r="N29" s="455" t="s">
        <v>189</v>
      </c>
      <c r="O29" s="453"/>
      <c r="P29" s="453"/>
    </row>
    <row r="30" spans="1:16" x14ac:dyDescent="0.2">
      <c r="A30" s="1625" t="s">
        <v>118</v>
      </c>
      <c r="B30" s="1119">
        <v>843</v>
      </c>
      <c r="C30" s="340">
        <v>384</v>
      </c>
      <c r="D30" s="1049">
        <v>458</v>
      </c>
      <c r="E30" s="1119">
        <v>598</v>
      </c>
      <c r="F30" s="1119">
        <v>534</v>
      </c>
      <c r="G30" s="974">
        <v>436</v>
      </c>
      <c r="H30" s="1119">
        <v>587</v>
      </c>
      <c r="I30" s="334">
        <v>814</v>
      </c>
      <c r="J30" s="974">
        <v>616</v>
      </c>
      <c r="K30" s="340">
        <v>547</v>
      </c>
      <c r="L30" s="460">
        <v>326</v>
      </c>
      <c r="M30" s="340">
        <v>267</v>
      </c>
      <c r="N30" s="460">
        <v>390</v>
      </c>
      <c r="O30" s="891"/>
      <c r="P30" s="335"/>
    </row>
    <row r="31" spans="1:16" x14ac:dyDescent="0.2">
      <c r="A31" s="1626"/>
      <c r="B31" s="1050" t="s">
        <v>145</v>
      </c>
      <c r="C31" s="442" t="s">
        <v>242</v>
      </c>
      <c r="D31" s="1050" t="s">
        <v>401</v>
      </c>
      <c r="E31" s="1050" t="s">
        <v>128</v>
      </c>
      <c r="F31" s="1050" t="s">
        <v>401</v>
      </c>
      <c r="G31" s="451" t="s">
        <v>126</v>
      </c>
      <c r="H31" s="1050" t="s">
        <v>128</v>
      </c>
      <c r="I31" s="331" t="s">
        <v>314</v>
      </c>
      <c r="J31" s="451" t="s">
        <v>216</v>
      </c>
      <c r="K31" s="442" t="s">
        <v>72</v>
      </c>
      <c r="L31" s="461" t="s">
        <v>177</v>
      </c>
      <c r="M31" s="442" t="s">
        <v>203</v>
      </c>
      <c r="N31" s="461" t="s">
        <v>178</v>
      </c>
      <c r="O31" s="892"/>
      <c r="P31" s="390"/>
    </row>
    <row r="32" spans="1:16" ht="25.5" customHeight="1" thickBot="1" x14ac:dyDescent="0.25">
      <c r="A32" s="1627"/>
      <c r="B32" s="1120" t="s">
        <v>430</v>
      </c>
      <c r="C32" s="379" t="s">
        <v>341</v>
      </c>
      <c r="D32" s="1051">
        <v>42463</v>
      </c>
      <c r="E32" s="1120" t="s">
        <v>456</v>
      </c>
      <c r="F32" s="1120" t="s">
        <v>452</v>
      </c>
      <c r="G32" s="452" t="s">
        <v>250</v>
      </c>
      <c r="H32" s="1120" t="s">
        <v>430</v>
      </c>
      <c r="I32" s="338" t="s">
        <v>345</v>
      </c>
      <c r="J32" s="452" t="s">
        <v>231</v>
      </c>
      <c r="K32" s="379" t="s">
        <v>237</v>
      </c>
      <c r="L32" s="462" t="s">
        <v>187</v>
      </c>
      <c r="M32" s="379" t="s">
        <v>200</v>
      </c>
      <c r="N32" s="462" t="s">
        <v>187</v>
      </c>
      <c r="O32" s="893"/>
      <c r="P32" s="339"/>
    </row>
    <row r="33" spans="1:16" ht="13.5" thickBot="1" x14ac:dyDescent="0.25">
      <c r="A33" s="351"/>
      <c r="B33" s="457" t="s">
        <v>130</v>
      </c>
      <c r="C33" s="456" t="s">
        <v>129</v>
      </c>
      <c r="D33" s="458" t="s">
        <v>246</v>
      </c>
      <c r="E33" s="458" t="s">
        <v>127</v>
      </c>
      <c r="F33" s="458" t="s">
        <v>269</v>
      </c>
      <c r="G33" s="458" t="s">
        <v>125</v>
      </c>
      <c r="H33" s="458" t="s">
        <v>293</v>
      </c>
      <c r="I33" s="459" t="s">
        <v>324</v>
      </c>
      <c r="J33" s="458" t="s">
        <v>183</v>
      </c>
      <c r="K33" s="459" t="s">
        <v>233</v>
      </c>
      <c r="L33" s="455" t="s">
        <v>188</v>
      </c>
      <c r="M33" s="459" t="s">
        <v>202</v>
      </c>
      <c r="N33" s="455" t="s">
        <v>189</v>
      </c>
      <c r="O33" s="453"/>
      <c r="P33" s="453"/>
    </row>
    <row r="34" spans="1:16" x14ac:dyDescent="0.2">
      <c r="A34" s="1625" t="s">
        <v>318</v>
      </c>
      <c r="B34" s="974"/>
      <c r="C34" s="340"/>
      <c r="D34" s="655"/>
      <c r="E34" s="974"/>
      <c r="F34" s="974">
        <v>815</v>
      </c>
      <c r="G34" s="974"/>
      <c r="H34" s="974"/>
      <c r="I34" s="340"/>
      <c r="J34" s="974"/>
      <c r="K34" s="340"/>
      <c r="L34" s="460"/>
      <c r="M34" s="340"/>
      <c r="N34" s="460"/>
      <c r="O34" s="891"/>
      <c r="P34" s="335"/>
    </row>
    <row r="35" spans="1:16" x14ac:dyDescent="0.2">
      <c r="A35" s="1626"/>
      <c r="B35" s="451"/>
      <c r="C35" s="442"/>
      <c r="D35" s="451"/>
      <c r="E35" s="451"/>
      <c r="F35" s="451" t="s">
        <v>270</v>
      </c>
      <c r="G35" s="451"/>
      <c r="H35" s="451"/>
      <c r="I35" s="442"/>
      <c r="J35" s="451"/>
      <c r="K35" s="442"/>
      <c r="L35" s="461"/>
      <c r="M35" s="442"/>
      <c r="N35" s="461"/>
      <c r="O35" s="892"/>
      <c r="P35" s="390"/>
    </row>
    <row r="36" spans="1:16" ht="13.5" thickBot="1" x14ac:dyDescent="0.25">
      <c r="A36" s="1627"/>
      <c r="B36" s="452"/>
      <c r="C36" s="379"/>
      <c r="D36" s="452"/>
      <c r="E36" s="452"/>
      <c r="F36" s="452" t="s">
        <v>325</v>
      </c>
      <c r="G36" s="452"/>
      <c r="H36" s="452"/>
      <c r="I36" s="379"/>
      <c r="J36" s="452"/>
      <c r="K36" s="379"/>
      <c r="L36" s="462"/>
      <c r="M36" s="379"/>
      <c r="N36" s="462"/>
      <c r="O36" s="893"/>
      <c r="P36" s="339"/>
    </row>
  </sheetData>
  <mergeCells count="7">
    <mergeCell ref="A34:A36"/>
    <mergeCell ref="B16:E16"/>
    <mergeCell ref="A30:A32"/>
    <mergeCell ref="A12:A14"/>
    <mergeCell ref="A3:A5"/>
    <mergeCell ref="A6:A8"/>
    <mergeCell ref="A9:A11"/>
  </mergeCells>
  <phoneticPr fontId="0" type="noConversion"/>
  <printOptions horizontalCentered="1" verticalCentered="1"/>
  <pageMargins left="0.7" right="0.7" top="0.75" bottom="0.75" header="0.3" footer="0.3"/>
  <pageSetup paperSize="9" scale="7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9" sqref="B9"/>
    </sheetView>
  </sheetViews>
  <sheetFormatPr baseColWidth="10" defaultColWidth="11.42578125" defaultRowHeight="12.75" x14ac:dyDescent="0.2"/>
  <cols>
    <col min="1" max="1" width="11.42578125" style="351"/>
    <col min="2" max="3" width="11.42578125" style="530"/>
    <col min="4" max="4" width="11.85546875" style="530" customWidth="1"/>
    <col min="5" max="5" width="13" style="530" customWidth="1"/>
    <col min="6" max="16384" width="11.42578125" style="530"/>
  </cols>
  <sheetData>
    <row r="1" spans="1:13" ht="78" customHeight="1" thickBot="1" x14ac:dyDescent="0.25">
      <c r="A1" s="866"/>
      <c r="B1" s="867"/>
      <c r="C1" s="868"/>
      <c r="D1" s="867"/>
      <c r="E1" s="867"/>
      <c r="F1" s="867"/>
      <c r="G1" s="867"/>
      <c r="H1" s="867"/>
      <c r="I1" s="867"/>
      <c r="J1" s="867"/>
      <c r="K1" s="867"/>
      <c r="L1" s="867"/>
      <c r="M1" s="869"/>
    </row>
    <row r="2" spans="1:13" s="351" customFormat="1" ht="15" customHeight="1" thickBot="1" x14ac:dyDescent="0.25">
      <c r="A2" s="434"/>
      <c r="B2" s="435" t="s">
        <v>88</v>
      </c>
      <c r="C2" s="435" t="s">
        <v>89</v>
      </c>
      <c r="D2" s="435" t="s">
        <v>90</v>
      </c>
      <c r="E2" s="435" t="s">
        <v>91</v>
      </c>
      <c r="F2" s="435" t="s">
        <v>92</v>
      </c>
      <c r="G2" s="435" t="s">
        <v>93</v>
      </c>
      <c r="H2" s="435" t="s">
        <v>94</v>
      </c>
      <c r="I2" s="435" t="s">
        <v>165</v>
      </c>
      <c r="J2" s="435" t="s">
        <v>95</v>
      </c>
      <c r="K2" s="435" t="s">
        <v>96</v>
      </c>
      <c r="L2" s="435" t="s">
        <v>97</v>
      </c>
      <c r="M2" s="435" t="s">
        <v>98</v>
      </c>
    </row>
    <row r="3" spans="1:13" s="870" customFormat="1" ht="20.100000000000001" customHeight="1" x14ac:dyDescent="0.2">
      <c r="A3" s="1630" t="s">
        <v>75</v>
      </c>
      <c r="B3" s="347"/>
      <c r="C3" s="330">
        <v>475</v>
      </c>
      <c r="D3" s="330">
        <v>578</v>
      </c>
      <c r="E3" s="330"/>
      <c r="F3" s="330">
        <v>566</v>
      </c>
      <c r="G3" s="1137">
        <v>460</v>
      </c>
      <c r="H3" s="330"/>
      <c r="I3" s="347"/>
      <c r="J3" s="347"/>
      <c r="K3" s="330"/>
      <c r="L3" s="347"/>
      <c r="M3" s="444"/>
    </row>
    <row r="4" spans="1:13" s="870" customFormat="1" ht="20.100000000000001" customHeight="1" x14ac:dyDescent="0.2">
      <c r="A4" s="1631"/>
      <c r="B4" s="854"/>
      <c r="C4" s="855" t="s">
        <v>257</v>
      </c>
      <c r="D4" s="331" t="s">
        <v>121</v>
      </c>
      <c r="E4" s="855"/>
      <c r="F4" s="855" t="s">
        <v>326</v>
      </c>
      <c r="G4" s="1138" t="s">
        <v>425</v>
      </c>
      <c r="H4" s="855"/>
      <c r="I4" s="854"/>
      <c r="J4" s="854"/>
      <c r="K4" s="855"/>
      <c r="L4" s="854"/>
      <c r="M4" s="444"/>
    </row>
    <row r="5" spans="1:13" s="870" customFormat="1" ht="20.100000000000001" customHeight="1" thickBot="1" x14ac:dyDescent="0.25">
      <c r="A5" s="1632"/>
      <c r="B5" s="856"/>
      <c r="C5" s="373" t="s">
        <v>268</v>
      </c>
      <c r="D5" s="857" t="s">
        <v>204</v>
      </c>
      <c r="E5" s="338"/>
      <c r="F5" s="338" t="s">
        <v>327</v>
      </c>
      <c r="G5" s="1141" t="s">
        <v>433</v>
      </c>
      <c r="H5" s="338"/>
      <c r="I5" s="856"/>
      <c r="J5" s="856"/>
      <c r="K5" s="338"/>
      <c r="L5" s="856"/>
      <c r="M5" s="445"/>
    </row>
    <row r="6" spans="1:13" s="870" customFormat="1" ht="20.100000000000001" customHeight="1" x14ac:dyDescent="0.2">
      <c r="A6" s="1630" t="s">
        <v>119</v>
      </c>
      <c r="B6" s="330">
        <v>473</v>
      </c>
      <c r="C6" s="330">
        <v>632</v>
      </c>
      <c r="D6" s="330">
        <v>636</v>
      </c>
      <c r="E6" s="330">
        <v>488</v>
      </c>
      <c r="F6" s="330">
        <v>580</v>
      </c>
      <c r="G6" s="1137">
        <v>583</v>
      </c>
      <c r="H6" s="330">
        <v>437</v>
      </c>
      <c r="I6" s="347"/>
      <c r="J6" s="347"/>
      <c r="K6" s="330"/>
      <c r="L6" s="347"/>
      <c r="M6" s="444"/>
    </row>
    <row r="7" spans="1:13" s="870" customFormat="1" ht="20.100000000000001" customHeight="1" x14ac:dyDescent="0.2">
      <c r="A7" s="1631"/>
      <c r="B7" s="331" t="s">
        <v>174</v>
      </c>
      <c r="C7" s="855" t="s">
        <v>257</v>
      </c>
      <c r="D7" s="855" t="s">
        <v>121</v>
      </c>
      <c r="E7" s="855" t="s">
        <v>328</v>
      </c>
      <c r="F7" s="855" t="s">
        <v>326</v>
      </c>
      <c r="G7" s="1138" t="s">
        <v>425</v>
      </c>
      <c r="H7" s="855" t="s">
        <v>426</v>
      </c>
      <c r="I7" s="854"/>
      <c r="J7" s="854"/>
      <c r="K7" s="855"/>
      <c r="L7" s="854"/>
      <c r="M7" s="444"/>
    </row>
    <row r="8" spans="1:13" s="870" customFormat="1" ht="20.100000000000001" customHeight="1" thickBot="1" x14ac:dyDescent="0.25">
      <c r="A8" s="1632"/>
      <c r="B8" s="771" t="s">
        <v>434</v>
      </c>
      <c r="C8" s="771" t="s">
        <v>298</v>
      </c>
      <c r="D8" s="855" t="s">
        <v>172</v>
      </c>
      <c r="E8" s="855" t="s">
        <v>321</v>
      </c>
      <c r="F8" s="338" t="s">
        <v>327</v>
      </c>
      <c r="G8" s="1138" t="s">
        <v>433</v>
      </c>
      <c r="H8" s="855" t="s">
        <v>427</v>
      </c>
      <c r="I8" s="854"/>
      <c r="J8" s="854"/>
      <c r="K8" s="855"/>
      <c r="L8" s="854"/>
      <c r="M8" s="444"/>
    </row>
    <row r="9" spans="1:13" s="870" customFormat="1" ht="20.100000000000001" customHeight="1" x14ac:dyDescent="0.2">
      <c r="A9" s="871"/>
      <c r="B9" s="334">
        <v>526</v>
      </c>
      <c r="C9" s="334">
        <v>538</v>
      </c>
      <c r="D9" s="334">
        <v>547</v>
      </c>
      <c r="E9" s="334">
        <v>519</v>
      </c>
      <c r="F9" s="334">
        <v>498</v>
      </c>
      <c r="G9" s="334">
        <v>524</v>
      </c>
      <c r="H9" s="334">
        <v>534</v>
      </c>
      <c r="I9" s="334">
        <v>461</v>
      </c>
      <c r="J9" s="334"/>
      <c r="K9" s="334">
        <v>503</v>
      </c>
      <c r="L9" s="334">
        <v>489</v>
      </c>
      <c r="M9" s="446"/>
    </row>
    <row r="10" spans="1:13" s="870" customFormat="1" ht="20.100000000000001" customHeight="1" x14ac:dyDescent="0.2">
      <c r="A10" s="849" t="s">
        <v>78</v>
      </c>
      <c r="B10" s="331" t="s">
        <v>99</v>
      </c>
      <c r="C10" s="331" t="s">
        <v>257</v>
      </c>
      <c r="D10" s="331" t="s">
        <v>286</v>
      </c>
      <c r="E10" s="331" t="s">
        <v>101</v>
      </c>
      <c r="F10" s="331" t="s">
        <v>102</v>
      </c>
      <c r="G10" s="331" t="s">
        <v>100</v>
      </c>
      <c r="H10" s="331" t="s">
        <v>103</v>
      </c>
      <c r="I10" s="331" t="s">
        <v>104</v>
      </c>
      <c r="J10" s="331"/>
      <c r="K10" s="331" t="s">
        <v>105</v>
      </c>
      <c r="L10" s="331" t="s">
        <v>106</v>
      </c>
      <c r="M10" s="444"/>
    </row>
    <row r="11" spans="1:13" s="870" customFormat="1" ht="20.100000000000001" customHeight="1" thickBot="1" x14ac:dyDescent="0.25">
      <c r="A11" s="872"/>
      <c r="B11" s="338" t="s">
        <v>107</v>
      </c>
      <c r="C11" s="338" t="s">
        <v>285</v>
      </c>
      <c r="D11" s="338" t="s">
        <v>287</v>
      </c>
      <c r="E11" s="338" t="s">
        <v>108</v>
      </c>
      <c r="F11" s="338" t="s">
        <v>109</v>
      </c>
      <c r="G11" s="338" t="s">
        <v>110</v>
      </c>
      <c r="H11" s="338">
        <v>1982</v>
      </c>
      <c r="I11" s="858" t="s">
        <v>164</v>
      </c>
      <c r="J11" s="338"/>
      <c r="K11" s="338" t="s">
        <v>111</v>
      </c>
      <c r="L11" s="338" t="s">
        <v>112</v>
      </c>
      <c r="M11" s="445"/>
    </row>
    <row r="12" spans="1:13" s="870" customFormat="1" ht="20.100000000000001" customHeight="1" x14ac:dyDescent="0.2">
      <c r="A12" s="849"/>
      <c r="B12" s="854"/>
      <c r="C12" s="330">
        <v>224</v>
      </c>
      <c r="D12" s="330">
        <v>254</v>
      </c>
      <c r="E12" s="330">
        <v>242</v>
      </c>
      <c r="F12" s="330">
        <v>269</v>
      </c>
      <c r="G12" s="330">
        <v>277</v>
      </c>
      <c r="H12" s="330"/>
      <c r="I12" s="330"/>
      <c r="J12" s="330"/>
      <c r="K12" s="330">
        <v>332</v>
      </c>
      <c r="L12" s="330"/>
      <c r="M12" s="348"/>
    </row>
    <row r="13" spans="1:13" s="375" customFormat="1" ht="20.100000000000001" customHeight="1" x14ac:dyDescent="0.2">
      <c r="A13" s="849" t="s">
        <v>80</v>
      </c>
      <c r="B13" s="854"/>
      <c r="C13" s="855" t="s">
        <v>173</v>
      </c>
      <c r="D13" s="855" t="s">
        <v>121</v>
      </c>
      <c r="E13" s="855" t="s">
        <v>101</v>
      </c>
      <c r="F13" s="855" t="s">
        <v>102</v>
      </c>
      <c r="G13" s="855" t="s">
        <v>102</v>
      </c>
      <c r="H13" s="855"/>
      <c r="I13" s="855"/>
      <c r="J13" s="855"/>
      <c r="K13" s="855" t="s">
        <v>329</v>
      </c>
      <c r="L13" s="855"/>
      <c r="M13" s="390"/>
    </row>
    <row r="14" spans="1:13" s="870" customFormat="1" ht="20.100000000000001" customHeight="1" thickBot="1" x14ac:dyDescent="0.25">
      <c r="A14" s="873"/>
      <c r="B14" s="854"/>
      <c r="C14" s="855" t="s">
        <v>180</v>
      </c>
      <c r="D14" s="855" t="s">
        <v>133</v>
      </c>
      <c r="E14" s="855" t="s">
        <v>113</v>
      </c>
      <c r="F14" s="855" t="s">
        <v>122</v>
      </c>
      <c r="G14" s="855" t="s">
        <v>114</v>
      </c>
      <c r="H14" s="855"/>
      <c r="I14" s="855"/>
      <c r="J14" s="855"/>
      <c r="K14" s="855" t="s">
        <v>340</v>
      </c>
      <c r="L14" s="855"/>
      <c r="M14" s="390"/>
    </row>
    <row r="15" spans="1:13" x14ac:dyDescent="0.2">
      <c r="A15" s="436"/>
      <c r="B15" s="381"/>
      <c r="C15" s="381"/>
      <c r="D15" s="381"/>
      <c r="E15" s="381"/>
      <c r="F15" s="381"/>
      <c r="G15" s="381"/>
      <c r="H15" s="381"/>
      <c r="I15" s="381"/>
      <c r="J15" s="381"/>
      <c r="K15" s="349"/>
      <c r="L15" s="349"/>
      <c r="M15" s="350"/>
    </row>
    <row r="16" spans="1:13" x14ac:dyDescent="0.2">
      <c r="A16" s="437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84"/>
    </row>
    <row r="17" spans="1:13" x14ac:dyDescent="0.2">
      <c r="A17" s="437"/>
      <c r="B17" s="1629" t="s">
        <v>84</v>
      </c>
      <c r="C17" s="1629"/>
      <c r="D17" s="1629"/>
      <c r="E17" s="1629"/>
      <c r="F17" s="343"/>
      <c r="G17" s="343"/>
      <c r="H17" s="343"/>
      <c r="I17" s="343"/>
      <c r="J17" s="343"/>
      <c r="K17" s="343"/>
      <c r="L17" s="343"/>
      <c r="M17" s="384"/>
    </row>
    <row r="18" spans="1:13" x14ac:dyDescent="0.2">
      <c r="A18" s="437"/>
      <c r="B18" s="859" t="s">
        <v>85</v>
      </c>
      <c r="C18" s="860">
        <v>1532</v>
      </c>
      <c r="D18" s="860" t="s">
        <v>86</v>
      </c>
      <c r="E18" s="343" t="s">
        <v>284</v>
      </c>
      <c r="F18" s="343"/>
      <c r="G18" s="343"/>
      <c r="H18" s="343"/>
      <c r="I18" s="343"/>
      <c r="J18" s="343"/>
      <c r="K18" s="343"/>
      <c r="L18" s="343"/>
      <c r="M18" s="384"/>
    </row>
    <row r="19" spans="1:13" x14ac:dyDescent="0.2">
      <c r="A19" s="437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84"/>
    </row>
    <row r="20" spans="1:13" x14ac:dyDescent="0.2">
      <c r="A20" s="437"/>
      <c r="B20" s="859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84"/>
    </row>
    <row r="21" spans="1:13" x14ac:dyDescent="0.2">
      <c r="A21" s="437"/>
      <c r="B21" s="859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84"/>
    </row>
    <row r="22" spans="1:13" ht="13.5" thickBot="1" x14ac:dyDescent="0.25">
      <c r="A22" s="438"/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861"/>
    </row>
    <row r="23" spans="1:13" s="351" customFormat="1" ht="13.5" thickBot="1" x14ac:dyDescent="0.25">
      <c r="B23" s="351" t="s">
        <v>186</v>
      </c>
      <c r="C23" s="352" t="s">
        <v>201</v>
      </c>
      <c r="D23" s="351" t="s">
        <v>184</v>
      </c>
      <c r="E23" s="353" t="s">
        <v>123</v>
      </c>
      <c r="G23" s="354" t="s">
        <v>198</v>
      </c>
      <c r="I23" s="354"/>
      <c r="K23" s="354"/>
      <c r="M23" s="346"/>
    </row>
    <row r="24" spans="1:13" s="870" customFormat="1" ht="20.100000000000001" customHeight="1" x14ac:dyDescent="0.2">
      <c r="A24" s="871"/>
      <c r="B24" s="862">
        <v>314</v>
      </c>
      <c r="C24" s="863">
        <v>97</v>
      </c>
      <c r="D24" s="1140">
        <v>641</v>
      </c>
      <c r="E24" s="863">
        <v>435</v>
      </c>
      <c r="F24" s="863"/>
      <c r="G24" s="863">
        <v>203</v>
      </c>
      <c r="H24" s="863"/>
      <c r="I24" s="863"/>
      <c r="J24" s="863"/>
      <c r="K24" s="863"/>
      <c r="L24" s="863"/>
      <c r="M24" s="446"/>
    </row>
    <row r="25" spans="1:13" s="870" customFormat="1" ht="20.100000000000001" customHeight="1" x14ac:dyDescent="0.2">
      <c r="A25" s="849" t="s">
        <v>118</v>
      </c>
      <c r="B25" s="864" t="s">
        <v>179</v>
      </c>
      <c r="C25" s="855" t="s">
        <v>185</v>
      </c>
      <c r="D25" s="1138" t="s">
        <v>329</v>
      </c>
      <c r="E25" s="331" t="s">
        <v>102</v>
      </c>
      <c r="F25" s="855"/>
      <c r="G25" s="331" t="s">
        <v>199</v>
      </c>
      <c r="H25" s="855"/>
      <c r="I25" s="855"/>
      <c r="J25" s="855"/>
      <c r="K25" s="855"/>
      <c r="L25" s="855"/>
      <c r="M25" s="444"/>
    </row>
    <row r="26" spans="1:13" s="870" customFormat="1" ht="20.100000000000001" customHeight="1" thickBot="1" x14ac:dyDescent="0.25">
      <c r="A26" s="872"/>
      <c r="B26" s="374" t="s">
        <v>187</v>
      </c>
      <c r="C26" s="338" t="s">
        <v>200</v>
      </c>
      <c r="D26" s="1141" t="s">
        <v>430</v>
      </c>
      <c r="E26" s="338" t="s">
        <v>124</v>
      </c>
      <c r="F26" s="338"/>
      <c r="G26" s="338" t="s">
        <v>200</v>
      </c>
      <c r="H26" s="338"/>
      <c r="I26" s="338"/>
      <c r="J26" s="338"/>
      <c r="K26" s="338"/>
      <c r="L26" s="338"/>
      <c r="M26" s="865"/>
    </row>
  </sheetData>
  <mergeCells count="3">
    <mergeCell ref="A3:A5"/>
    <mergeCell ref="A6:A8"/>
    <mergeCell ref="B17:E17"/>
  </mergeCells>
  <phoneticPr fontId="0" type="noConversion"/>
  <printOptions horizontalCentered="1" verticalCentered="1"/>
  <pageMargins left="0.7" right="0.7" top="0.75" bottom="0.75" header="0.3" footer="0.3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Salle</vt:lpstr>
      <vt:lpstr>Federal</vt:lpstr>
      <vt:lpstr>FITA</vt:lpstr>
      <vt:lpstr>Field</vt:lpstr>
      <vt:lpstr>Beursault</vt:lpstr>
      <vt:lpstr>3D</vt:lpstr>
      <vt:lpstr>Nature</vt:lpstr>
      <vt:lpstr>RecordsH</vt:lpstr>
      <vt:lpstr>RecordsF</vt:lpstr>
      <vt:lpstr>Palmarés</vt:lpstr>
      <vt:lpstr>'3D'!Zone_d_impression</vt:lpstr>
      <vt:lpstr>Beursault!Zone_d_impression</vt:lpstr>
      <vt:lpstr>Federal!Zone_d_impression</vt:lpstr>
      <vt:lpstr>Field!Zone_d_impression</vt:lpstr>
      <vt:lpstr>FITA!Zone_d_impression</vt:lpstr>
      <vt:lpstr>Palmarés!Zone_d_impression</vt:lpstr>
      <vt:lpstr>RecordsF!Zone_d_impression</vt:lpstr>
      <vt:lpstr>RecordsH!Zone_d_impression</vt:lpstr>
      <vt:lpstr>Salle!Zone_d_impression</vt:lpstr>
    </vt:vector>
  </TitlesOfParts>
  <Company>STAR COMMAND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</dc:creator>
  <cp:lastModifiedBy>Norbert</cp:lastModifiedBy>
  <cp:lastPrinted>2016-10-03T13:44:18Z</cp:lastPrinted>
  <dcterms:created xsi:type="dcterms:W3CDTF">1998-04-20T10:52:26Z</dcterms:created>
  <dcterms:modified xsi:type="dcterms:W3CDTF">2016-10-03T13:49:55Z</dcterms:modified>
</cp:coreProperties>
</file>