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05" firstSheet="1" activeTab="9"/>
  </bookViews>
  <sheets>
    <sheet name="Salle" sheetId="1" r:id="rId1"/>
    <sheet name="Federal" sheetId="2" r:id="rId2"/>
    <sheet name="FITA" sheetId="3" r:id="rId3"/>
    <sheet name="Field" sheetId="4" r:id="rId4"/>
    <sheet name="Beursault" sheetId="5" r:id="rId5"/>
    <sheet name="3D" sheetId="6" r:id="rId6"/>
    <sheet name="Nature" sheetId="7" r:id="rId7"/>
    <sheet name="RecordsH" sheetId="8" r:id="rId8"/>
    <sheet name="RecordsF" sheetId="9" r:id="rId9"/>
    <sheet name="Palmarés" sheetId="10" r:id="rId10"/>
    <sheet name="Var" sheetId="11" r:id="rId11"/>
  </sheets>
  <definedNames>
    <definedName name="__xlnm.Print_Area">'3D'!$A$1:$CA$64</definedName>
    <definedName name="__xlnm.Print_Area_1">Beursault!$A$1:$AL$64</definedName>
    <definedName name="__xlnm.Print_Area_2">Federal!$A$1:$AP$77</definedName>
    <definedName name="__xlnm.Print_Area_3">Field!$B$1:$AY$65</definedName>
    <definedName name="__xlnm.Print_Area_4">FITA!$A$1:$AH$58</definedName>
    <definedName name="__xlnm.Print_Area_5">Palmarés!$A$1:$I$92</definedName>
    <definedName name="__xlnm.Print_Area_6">RecordsF!$A$1:$M$26</definedName>
    <definedName name="__xlnm.Print_Area_7">RecordsH!$A$1:$P$32</definedName>
    <definedName name="__xlnm.Print_Area_8">Salle!$A$1:$BK$99</definedName>
    <definedName name="__xlnm.Print_Titles">#N/A</definedName>
    <definedName name="_xlnm.Print_Area" localSheetId="5">'3D'!$A$1:$CA$64</definedName>
    <definedName name="_xlnm.Print_Area" localSheetId="4">Beursault!$A$1:$AL$64</definedName>
    <definedName name="_xlnm.Print_Area" localSheetId="1">Federal!$A$1:$AP$77</definedName>
    <definedName name="_xlnm.Print_Area" localSheetId="3">Field!$B$1:$AY$65</definedName>
    <definedName name="_xlnm.Print_Area" localSheetId="2">FITA!$A$1:$AH$58</definedName>
    <definedName name="_xlnm.Print_Area" localSheetId="9">Palmarés!$A$1:$I$92</definedName>
    <definedName name="_xlnm.Print_Area" localSheetId="8">RecordsF!$A$1:$M$26</definedName>
    <definedName name="_xlnm.Print_Area" localSheetId="7">RecordsH!$A$1:$P$32</definedName>
    <definedName name="_xlnm.Print_Area" localSheetId="0">Salle!$A$1:$BK$99</definedName>
  </definedNames>
  <calcPr calcId="145621"/>
</workbook>
</file>

<file path=xl/calcChain.xml><?xml version="1.0" encoding="utf-8"?>
<calcChain xmlns="http://schemas.openxmlformats.org/spreadsheetml/2006/main">
  <c r="AA11" i="3" l="1"/>
  <c r="Z11" i="3"/>
  <c r="Y11" i="3"/>
  <c r="W11" i="3"/>
  <c r="AK11" i="3" s="1"/>
  <c r="AB11" i="3" l="1"/>
  <c r="AD11" i="3"/>
  <c r="AH11" i="3"/>
  <c r="AE11" i="3"/>
  <c r="AI11" i="3"/>
  <c r="X11" i="3"/>
  <c r="AF11" i="3"/>
  <c r="AJ11" i="3"/>
  <c r="AC11" i="3"/>
  <c r="AG11" i="3"/>
  <c r="AI10" i="2" l="1"/>
  <c r="AH10" i="2"/>
  <c r="AG10" i="2"/>
  <c r="AE10" i="2"/>
  <c r="AF10" i="2" s="1"/>
  <c r="AJ10" i="2" l="1"/>
  <c r="AL10" i="2"/>
  <c r="AM10" i="2"/>
  <c r="AN10" i="2"/>
  <c r="AK10" i="2"/>
  <c r="AO10" i="2"/>
  <c r="AA33" i="3"/>
  <c r="Z33" i="3"/>
  <c r="Y33" i="3"/>
  <c r="W33" i="3"/>
  <c r="AK33" i="3" s="1"/>
  <c r="AA35" i="3"/>
  <c r="Z35" i="3"/>
  <c r="Y35" i="3"/>
  <c r="W35" i="3"/>
  <c r="AK35" i="3" s="1"/>
  <c r="AB33" i="3" l="1"/>
  <c r="X33" i="3"/>
  <c r="AB35" i="3"/>
  <c r="AH33" i="3"/>
  <c r="AI33" i="3"/>
  <c r="AF33" i="3"/>
  <c r="AJ33" i="3"/>
  <c r="AG33" i="3"/>
  <c r="AD35" i="3"/>
  <c r="AH35" i="3"/>
  <c r="AE35" i="3"/>
  <c r="AI35" i="3"/>
  <c r="AF35" i="3"/>
  <c r="AJ35" i="3"/>
  <c r="AC35" i="3"/>
  <c r="AG35" i="3"/>
  <c r="AI48" i="2"/>
  <c r="AH48" i="2"/>
  <c r="AG48" i="2"/>
  <c r="AE48" i="2"/>
  <c r="AO48" i="2" l="1"/>
  <c r="AF48" i="2"/>
  <c r="AJ48" i="2"/>
  <c r="AL48" i="2"/>
  <c r="AM48" i="2"/>
  <c r="AN48" i="2"/>
  <c r="AK48" i="2"/>
  <c r="AE59" i="5" l="1"/>
  <c r="AD59" i="5"/>
  <c r="AC59" i="5"/>
  <c r="AB59" i="5"/>
  <c r="AH59" i="5" s="1"/>
  <c r="AJ59" i="5" l="1"/>
  <c r="AF59" i="5"/>
  <c r="AG59" i="5"/>
  <c r="AI59" i="5"/>
  <c r="AN42" i="2"/>
  <c r="AM42" i="2"/>
  <c r="AL42" i="2"/>
  <c r="AK42" i="2"/>
  <c r="AA34" i="3" l="1"/>
  <c r="Z34" i="3"/>
  <c r="Y34" i="3"/>
  <c r="W34" i="3"/>
  <c r="AO63" i="2"/>
  <c r="AN63" i="2"/>
  <c r="AM63" i="2"/>
  <c r="AL63" i="2"/>
  <c r="AK63" i="2"/>
  <c r="AI49" i="2"/>
  <c r="AH49" i="2"/>
  <c r="AG49" i="2"/>
  <c r="AE49" i="2"/>
  <c r="AO49" i="2" s="1"/>
  <c r="AK34" i="3" l="1"/>
  <c r="AE34" i="3"/>
  <c r="AD34" i="3"/>
  <c r="AC34" i="3"/>
  <c r="X34" i="3"/>
  <c r="AB34" i="3"/>
  <c r="AH34" i="3"/>
  <c r="AI34" i="3"/>
  <c r="AF34" i="3"/>
  <c r="AJ34" i="3"/>
  <c r="AG34" i="3"/>
  <c r="AJ49" i="2"/>
  <c r="AF49" i="2"/>
  <c r="BO8" i="6"/>
  <c r="BP8" i="6" s="1"/>
  <c r="BQ8" i="6"/>
  <c r="BR8" i="6"/>
  <c r="BS8" i="6"/>
  <c r="BU8" i="6"/>
  <c r="BO10" i="6"/>
  <c r="BP10" i="6" s="1"/>
  <c r="BQ10" i="6"/>
  <c r="BR10" i="6"/>
  <c r="BS10" i="6"/>
  <c r="BU10" i="6"/>
  <c r="BO12" i="6"/>
  <c r="BP12" i="6" s="1"/>
  <c r="BQ12" i="6"/>
  <c r="BR12" i="6"/>
  <c r="BS12" i="6"/>
  <c r="BU12" i="6"/>
  <c r="BO13" i="6"/>
  <c r="BP13" i="6" s="1"/>
  <c r="BQ13" i="6"/>
  <c r="BR13" i="6"/>
  <c r="BS13" i="6"/>
  <c r="BU13" i="6"/>
  <c r="BO15" i="6"/>
  <c r="BP15" i="6" s="1"/>
  <c r="BQ15" i="6"/>
  <c r="BR15" i="6"/>
  <c r="BS15" i="6"/>
  <c r="BU15" i="6"/>
  <c r="BO17" i="6"/>
  <c r="BP17" i="6" s="1"/>
  <c r="BQ17" i="6"/>
  <c r="BR17" i="6"/>
  <c r="BS17" i="6"/>
  <c r="BO19" i="6"/>
  <c r="BP19" i="6" s="1"/>
  <c r="BQ19" i="6"/>
  <c r="BR19" i="6"/>
  <c r="BS19" i="6"/>
  <c r="BO20" i="6"/>
  <c r="BP20" i="6" s="1"/>
  <c r="BQ20" i="6"/>
  <c r="BR20" i="6"/>
  <c r="BS20" i="6"/>
  <c r="BO22" i="6"/>
  <c r="BP22" i="6" s="1"/>
  <c r="BQ22" i="6"/>
  <c r="BR22" i="6"/>
  <c r="BS22" i="6"/>
  <c r="BO23" i="6"/>
  <c r="BQ23" i="6"/>
  <c r="BR23" i="6"/>
  <c r="BS23" i="6"/>
  <c r="BO26" i="6"/>
  <c r="BP26" i="6" s="1"/>
  <c r="BQ26" i="6"/>
  <c r="BR26" i="6"/>
  <c r="BS26" i="6"/>
  <c r="BW26" i="6"/>
  <c r="BO25" i="6"/>
  <c r="BP25" i="6" s="1"/>
  <c r="BQ25" i="6"/>
  <c r="BR25" i="6"/>
  <c r="BS25" i="6"/>
  <c r="BZ25" i="6"/>
  <c r="BO30" i="6"/>
  <c r="BZ30" i="6" s="1"/>
  <c r="BQ30" i="6"/>
  <c r="BR30" i="6"/>
  <c r="BS30" i="6"/>
  <c r="BO28" i="6"/>
  <c r="BP28" i="6" s="1"/>
  <c r="BQ28" i="6"/>
  <c r="BR28" i="6"/>
  <c r="BS28" i="6"/>
  <c r="BY28" i="6"/>
  <c r="BO29" i="6"/>
  <c r="BP29" i="6" s="1"/>
  <c r="BQ29" i="6"/>
  <c r="BR29" i="6"/>
  <c r="BS29" i="6"/>
  <c r="BO31" i="6"/>
  <c r="BP31" i="6" s="1"/>
  <c r="BQ31" i="6"/>
  <c r="BR31" i="6"/>
  <c r="BS31" i="6"/>
  <c r="BO33" i="6"/>
  <c r="BV33" i="6" s="1"/>
  <c r="BQ33" i="6"/>
  <c r="BR33" i="6"/>
  <c r="BS33" i="6"/>
  <c r="BW33" i="6"/>
  <c r="BO34" i="6"/>
  <c r="BV34" i="6" s="1"/>
  <c r="BQ34" i="6"/>
  <c r="BR34" i="6"/>
  <c r="BS34" i="6"/>
  <c r="BY34" i="6"/>
  <c r="BO36" i="6"/>
  <c r="BV36" i="6" s="1"/>
  <c r="BQ36" i="6"/>
  <c r="BR36" i="6"/>
  <c r="BS36" i="6"/>
  <c r="BO37" i="6"/>
  <c r="BV37" i="6" s="1"/>
  <c r="BQ37" i="6"/>
  <c r="BR37" i="6"/>
  <c r="BS37" i="6"/>
  <c r="BX37" i="6"/>
  <c r="BO39" i="6"/>
  <c r="BZ39" i="6" s="1"/>
  <c r="BQ39" i="6"/>
  <c r="BR39" i="6"/>
  <c r="BS39" i="6"/>
  <c r="BO40" i="6"/>
  <c r="BV40" i="6" s="1"/>
  <c r="BQ40" i="6"/>
  <c r="BR40" i="6"/>
  <c r="BS40" i="6"/>
  <c r="BO42" i="6"/>
  <c r="BV42" i="6" s="1"/>
  <c r="BQ42" i="6"/>
  <c r="BR42" i="6"/>
  <c r="BS42" i="6"/>
  <c r="BO44" i="6"/>
  <c r="BV44" i="6" s="1"/>
  <c r="BQ44" i="6"/>
  <c r="BR44" i="6"/>
  <c r="BS44" i="6"/>
  <c r="BW44" i="6"/>
  <c r="BO45" i="6"/>
  <c r="BV45" i="6" s="1"/>
  <c r="BQ45" i="6"/>
  <c r="BR45" i="6"/>
  <c r="BS45" i="6"/>
  <c r="BU45" i="6"/>
  <c r="BO47" i="6"/>
  <c r="BZ47" i="6" s="1"/>
  <c r="BQ47" i="6"/>
  <c r="BR47" i="6"/>
  <c r="BS47" i="6"/>
  <c r="BO49" i="6"/>
  <c r="BP49" i="6" s="1"/>
  <c r="BQ49" i="6"/>
  <c r="BR49" i="6"/>
  <c r="BS49" i="6"/>
  <c r="BO50" i="6"/>
  <c r="BP50" i="6" s="1"/>
  <c r="BQ50" i="6"/>
  <c r="BR50" i="6"/>
  <c r="BS50" i="6"/>
  <c r="BO51" i="6"/>
  <c r="BP51" i="6" s="1"/>
  <c r="BQ51" i="6"/>
  <c r="BR51" i="6"/>
  <c r="BS51" i="6"/>
  <c r="BZ51" i="6"/>
  <c r="BO52" i="6"/>
  <c r="BP52" i="6" s="1"/>
  <c r="BQ52" i="6"/>
  <c r="BR52" i="6"/>
  <c r="BS52" i="6"/>
  <c r="BO53" i="6"/>
  <c r="BP53" i="6" s="1"/>
  <c r="BQ53" i="6"/>
  <c r="BR53" i="6"/>
  <c r="BS53" i="6"/>
  <c r="BO55" i="6"/>
  <c r="BP55" i="6" s="1"/>
  <c r="BQ55" i="6"/>
  <c r="BR55" i="6"/>
  <c r="BS55" i="6"/>
  <c r="BO56" i="6"/>
  <c r="BU56" i="6" s="1"/>
  <c r="BQ56" i="6"/>
  <c r="BR56" i="6"/>
  <c r="BS56" i="6"/>
  <c r="BW56" i="6"/>
  <c r="BO57" i="6"/>
  <c r="BZ57" i="6" s="1"/>
  <c r="BQ57" i="6"/>
  <c r="BR57" i="6"/>
  <c r="BS57" i="6"/>
  <c r="BO59" i="6"/>
  <c r="BV59" i="6" s="1"/>
  <c r="BQ59" i="6"/>
  <c r="BR59" i="6"/>
  <c r="BS59" i="6"/>
  <c r="BO60" i="6"/>
  <c r="BP60" i="6" s="1"/>
  <c r="BQ60" i="6"/>
  <c r="BR60" i="6"/>
  <c r="BS60" i="6"/>
  <c r="R62" i="6"/>
  <c r="AB9" i="5"/>
  <c r="AC9" i="5"/>
  <c r="AD9" i="5"/>
  <c r="AE9" i="5"/>
  <c r="AB11" i="5"/>
  <c r="AC11" i="5"/>
  <c r="AD11" i="5"/>
  <c r="AE11" i="5"/>
  <c r="AB13" i="5"/>
  <c r="AH13" i="5" s="1"/>
  <c r="AC13" i="5"/>
  <c r="AD13" i="5"/>
  <c r="AE13" i="5"/>
  <c r="AB14" i="5"/>
  <c r="AG14" i="5" s="1"/>
  <c r="AC14" i="5"/>
  <c r="AD14" i="5"/>
  <c r="AE14" i="5"/>
  <c r="AB16" i="5"/>
  <c r="AC16" i="5"/>
  <c r="AD16" i="5"/>
  <c r="AE16" i="5"/>
  <c r="AJ16" i="5"/>
  <c r="AB17" i="5"/>
  <c r="AH17" i="5" s="1"/>
  <c r="AC17" i="5"/>
  <c r="AD17" i="5"/>
  <c r="AE17" i="5"/>
  <c r="AG17" i="5"/>
  <c r="AB19" i="5"/>
  <c r="AC19" i="5"/>
  <c r="AD19" i="5"/>
  <c r="AE19" i="5"/>
  <c r="AB20" i="5"/>
  <c r="AH20" i="5" s="1"/>
  <c r="AC20" i="5"/>
  <c r="AD20" i="5"/>
  <c r="AE20" i="5"/>
  <c r="AG20" i="5"/>
  <c r="AB24" i="5"/>
  <c r="AC24" i="5"/>
  <c r="AD24" i="5"/>
  <c r="AE24" i="5"/>
  <c r="AB22" i="5"/>
  <c r="AJ22" i="5" s="1"/>
  <c r="AC22" i="5"/>
  <c r="AD22" i="5"/>
  <c r="AE22" i="5"/>
  <c r="AB23" i="5"/>
  <c r="AC23" i="5"/>
  <c r="AD23" i="5"/>
  <c r="AE23" i="5"/>
  <c r="AB26" i="5"/>
  <c r="AI26" i="5" s="1"/>
  <c r="AC26" i="5"/>
  <c r="AD26" i="5"/>
  <c r="AE26" i="5"/>
  <c r="AH26" i="5"/>
  <c r="AB25" i="5"/>
  <c r="AC25" i="5"/>
  <c r="AD25" i="5"/>
  <c r="AE25" i="5"/>
  <c r="AB32" i="5"/>
  <c r="AJ32" i="5" s="1"/>
  <c r="AC32" i="5"/>
  <c r="AD32" i="5"/>
  <c r="AE32" i="5"/>
  <c r="AI32" i="5"/>
  <c r="AB30" i="5"/>
  <c r="AC30" i="5"/>
  <c r="AD30" i="5"/>
  <c r="AE30" i="5"/>
  <c r="AB31" i="5"/>
  <c r="AI31" i="5" s="1"/>
  <c r="AC31" i="5"/>
  <c r="AD31" i="5"/>
  <c r="AE31" i="5"/>
  <c r="AH31" i="5"/>
  <c r="AB29" i="5"/>
  <c r="AC29" i="5"/>
  <c r="AD29" i="5"/>
  <c r="AE29" i="5"/>
  <c r="AB28" i="5"/>
  <c r="AJ28" i="5" s="1"/>
  <c r="AC28" i="5"/>
  <c r="AD28" i="5"/>
  <c r="AE28" i="5"/>
  <c r="AB34" i="5"/>
  <c r="AI34" i="5" s="1"/>
  <c r="AC34" i="5"/>
  <c r="AD34" i="5"/>
  <c r="AE34" i="5"/>
  <c r="AB35" i="5"/>
  <c r="AH35" i="5" s="1"/>
  <c r="AC35" i="5"/>
  <c r="AD35" i="5"/>
  <c r="AE35" i="5"/>
  <c r="AG35" i="5"/>
  <c r="AB38" i="5"/>
  <c r="AC38" i="5"/>
  <c r="AD38" i="5"/>
  <c r="AE38" i="5"/>
  <c r="AJ38" i="5"/>
  <c r="AB37" i="5"/>
  <c r="AC37" i="5"/>
  <c r="AD37" i="5"/>
  <c r="AE37" i="5"/>
  <c r="AB40" i="5"/>
  <c r="AI40" i="5" s="1"/>
  <c r="AC40" i="5"/>
  <c r="AD40" i="5"/>
  <c r="AE40" i="5"/>
  <c r="AB43" i="5"/>
  <c r="AC43" i="5"/>
  <c r="AD43" i="5"/>
  <c r="AE43" i="5"/>
  <c r="AB42" i="5"/>
  <c r="AC42" i="5"/>
  <c r="AD42" i="5"/>
  <c r="AE42" i="5"/>
  <c r="AB44" i="5"/>
  <c r="AC44" i="5"/>
  <c r="AD44" i="5"/>
  <c r="AE44" i="5"/>
  <c r="AB46" i="5"/>
  <c r="AJ46" i="5" s="1"/>
  <c r="AC46" i="5"/>
  <c r="AD46" i="5"/>
  <c r="AE46" i="5"/>
  <c r="AB47" i="5"/>
  <c r="AJ47" i="5" s="1"/>
  <c r="AC47" i="5"/>
  <c r="AD47" i="5"/>
  <c r="AE47" i="5"/>
  <c r="AB49" i="5"/>
  <c r="AC49" i="5"/>
  <c r="AD49" i="5"/>
  <c r="AE49" i="5"/>
  <c r="AB50" i="5"/>
  <c r="AC50" i="5"/>
  <c r="AD50" i="5"/>
  <c r="AE50" i="5"/>
  <c r="AB51" i="5"/>
  <c r="AI51" i="5" s="1"/>
  <c r="AC51" i="5"/>
  <c r="AD51" i="5"/>
  <c r="AE51" i="5"/>
  <c r="AB52" i="5"/>
  <c r="AI52" i="5" s="1"/>
  <c r="AC52" i="5"/>
  <c r="AD52" i="5"/>
  <c r="AE52" i="5"/>
  <c r="AG52" i="5"/>
  <c r="AB53" i="5"/>
  <c r="AI53" i="5" s="1"/>
  <c r="AC53" i="5"/>
  <c r="AD53" i="5"/>
  <c r="AE53" i="5"/>
  <c r="AB55" i="5"/>
  <c r="AJ55" i="5" s="1"/>
  <c r="AC55" i="5"/>
  <c r="AD55" i="5"/>
  <c r="AE55" i="5"/>
  <c r="AB57" i="5"/>
  <c r="AJ57" i="5" s="1"/>
  <c r="AC57" i="5"/>
  <c r="AD57" i="5"/>
  <c r="AE57" i="5"/>
  <c r="AC56" i="5"/>
  <c r="AD56" i="5"/>
  <c r="AE56" i="5"/>
  <c r="AB58" i="5"/>
  <c r="AC58" i="5"/>
  <c r="AD58" i="5"/>
  <c r="AE58" i="5"/>
  <c r="AE8" i="2"/>
  <c r="AF8" i="2" s="1"/>
  <c r="AG8" i="2"/>
  <c r="AH8" i="2"/>
  <c r="AI8" i="2"/>
  <c r="AE11" i="2"/>
  <c r="AF11" i="2" s="1"/>
  <c r="AG11" i="2"/>
  <c r="AH11" i="2"/>
  <c r="AI11" i="2"/>
  <c r="AE13" i="2"/>
  <c r="AF13" i="2" s="1"/>
  <c r="AG13" i="2"/>
  <c r="AH13" i="2"/>
  <c r="AI13" i="2"/>
  <c r="AM13" i="2"/>
  <c r="AE14" i="2"/>
  <c r="AK14" i="2" s="1"/>
  <c r="AG14" i="2"/>
  <c r="AH14" i="2"/>
  <c r="AI14" i="2"/>
  <c r="AM14" i="2"/>
  <c r="AE16" i="2"/>
  <c r="AG16" i="2"/>
  <c r="AH16" i="2"/>
  <c r="AI16" i="2"/>
  <c r="AO16" i="2"/>
  <c r="AE17" i="2"/>
  <c r="AF17" i="2" s="1"/>
  <c r="AG17" i="2"/>
  <c r="AH17" i="2"/>
  <c r="AI17" i="2"/>
  <c r="AL17" i="2"/>
  <c r="AE19" i="2"/>
  <c r="AF19" i="2" s="1"/>
  <c r="AG19" i="2"/>
  <c r="AH19" i="2"/>
  <c r="AI19" i="2"/>
  <c r="AO19" i="2"/>
  <c r="AE22" i="2"/>
  <c r="AF22" i="2" s="1"/>
  <c r="AG22" i="2"/>
  <c r="AH22" i="2"/>
  <c r="AI22" i="2"/>
  <c r="AN22" i="2"/>
  <c r="AE21" i="2"/>
  <c r="AF21" i="2" s="1"/>
  <c r="AG21" i="2"/>
  <c r="AH21" i="2"/>
  <c r="AI21" i="2"/>
  <c r="AE24" i="2"/>
  <c r="AF24" i="2" s="1"/>
  <c r="AG24" i="2"/>
  <c r="AH24" i="2"/>
  <c r="AI24" i="2"/>
  <c r="AL24" i="2"/>
  <c r="AE25" i="2"/>
  <c r="AF25" i="2" s="1"/>
  <c r="AG25" i="2"/>
  <c r="AH25" i="2"/>
  <c r="AI25" i="2"/>
  <c r="AE27" i="2"/>
  <c r="AL27" i="2" s="1"/>
  <c r="AG27" i="2"/>
  <c r="AH27" i="2"/>
  <c r="AI27" i="2"/>
  <c r="AN27" i="2"/>
  <c r="AE28" i="2"/>
  <c r="AF28" i="2" s="1"/>
  <c r="AG28" i="2"/>
  <c r="AH28" i="2"/>
  <c r="AI28" i="2"/>
  <c r="AK28" i="2"/>
  <c r="AE36" i="2"/>
  <c r="AG36" i="2"/>
  <c r="AH36" i="2"/>
  <c r="AI36" i="2"/>
  <c r="AO36" i="2"/>
  <c r="AE30" i="2"/>
  <c r="AO30" i="2" s="1"/>
  <c r="AG30" i="2"/>
  <c r="AH30" i="2"/>
  <c r="AI30" i="2"/>
  <c r="AE32" i="2"/>
  <c r="AF32" i="2" s="1"/>
  <c r="AG32" i="2"/>
  <c r="AH32" i="2"/>
  <c r="AI32" i="2"/>
  <c r="AE31" i="2"/>
  <c r="AM31" i="2" s="1"/>
  <c r="AG31" i="2"/>
  <c r="AH31" i="2"/>
  <c r="AI31" i="2"/>
  <c r="AE35" i="2"/>
  <c r="AF35" i="2" s="1"/>
  <c r="AG35" i="2"/>
  <c r="AH35" i="2"/>
  <c r="AI35" i="2"/>
  <c r="AN35" i="2"/>
  <c r="AE34" i="2"/>
  <c r="AF34" i="2" s="1"/>
  <c r="AG34" i="2"/>
  <c r="AH34" i="2"/>
  <c r="AI34" i="2"/>
  <c r="AM34" i="2"/>
  <c r="AE33" i="2"/>
  <c r="AK33" i="2" s="1"/>
  <c r="AG33" i="2"/>
  <c r="AH33" i="2"/>
  <c r="AI33" i="2"/>
  <c r="AE38" i="2"/>
  <c r="AF38" i="2" s="1"/>
  <c r="AG38" i="2"/>
  <c r="AH38" i="2"/>
  <c r="AI38" i="2"/>
  <c r="AN38" i="2"/>
  <c r="AE39" i="2"/>
  <c r="AN39" i="2" s="1"/>
  <c r="AG39" i="2"/>
  <c r="AH39" i="2"/>
  <c r="AI39" i="2"/>
  <c r="AM39" i="2"/>
  <c r="AE41" i="2"/>
  <c r="AF41" i="2" s="1"/>
  <c r="AG41" i="2"/>
  <c r="AH41" i="2"/>
  <c r="AI41" i="2"/>
  <c r="AO41" i="2"/>
  <c r="AE43" i="2"/>
  <c r="AO43" i="2" s="1"/>
  <c r="AG43" i="2"/>
  <c r="AH43" i="2"/>
  <c r="AI43" i="2"/>
  <c r="AN43" i="2"/>
  <c r="AE45" i="2"/>
  <c r="AF45" i="2" s="1"/>
  <c r="AG45" i="2"/>
  <c r="AH45" i="2"/>
  <c r="AI45" i="2"/>
  <c r="AK45" i="2"/>
  <c r="AE47" i="2"/>
  <c r="AF47" i="2" s="1"/>
  <c r="AG47" i="2"/>
  <c r="AH47" i="2"/>
  <c r="AI47" i="2"/>
  <c r="AE50" i="2"/>
  <c r="AO50" i="2" s="1"/>
  <c r="AG50" i="2"/>
  <c r="AH50" i="2"/>
  <c r="AI50" i="2"/>
  <c r="AE51" i="2"/>
  <c r="AF51" i="2" s="1"/>
  <c r="AG51" i="2"/>
  <c r="AH51" i="2"/>
  <c r="AI51" i="2"/>
  <c r="AE55" i="2"/>
  <c r="AF55" i="2" s="1"/>
  <c r="AG55" i="2"/>
  <c r="AH55" i="2"/>
  <c r="AI55" i="2"/>
  <c r="AM55" i="2"/>
  <c r="AE57" i="2"/>
  <c r="AF57" i="2" s="1"/>
  <c r="AG57" i="2"/>
  <c r="AH57" i="2"/>
  <c r="AI57" i="2"/>
  <c r="AE62" i="2"/>
  <c r="AF62" i="2" s="1"/>
  <c r="AG62" i="2"/>
  <c r="AH62" i="2"/>
  <c r="AI62" i="2"/>
  <c r="AE59" i="2"/>
  <c r="AF59" i="2" s="1"/>
  <c r="AG59" i="2"/>
  <c r="AH59" i="2"/>
  <c r="AI59" i="2"/>
  <c r="AE61" i="2"/>
  <c r="AF61" i="2" s="1"/>
  <c r="AG61" i="2"/>
  <c r="AH61" i="2"/>
  <c r="AI61" i="2"/>
  <c r="AE60" i="2"/>
  <c r="AF60" i="2" s="1"/>
  <c r="AG60" i="2"/>
  <c r="AH60" i="2"/>
  <c r="AI60" i="2"/>
  <c r="AE65" i="2"/>
  <c r="AF65" i="2" s="1"/>
  <c r="AG65" i="2"/>
  <c r="AH65" i="2"/>
  <c r="AI65" i="2"/>
  <c r="AO65" i="2"/>
  <c r="AE66" i="2"/>
  <c r="AF66" i="2" s="1"/>
  <c r="AG66" i="2"/>
  <c r="AH66" i="2"/>
  <c r="AI66" i="2"/>
  <c r="AE69" i="2"/>
  <c r="AF69" i="2" s="1"/>
  <c r="AG69" i="2"/>
  <c r="AH69" i="2"/>
  <c r="AI69" i="2"/>
  <c r="AE71" i="2"/>
  <c r="AF71" i="2" s="1"/>
  <c r="AG71" i="2"/>
  <c r="AH71" i="2"/>
  <c r="AI71" i="2"/>
  <c r="AO71" i="2"/>
  <c r="AE70" i="2"/>
  <c r="AF70" i="2" s="1"/>
  <c r="AG70" i="2"/>
  <c r="AH70" i="2"/>
  <c r="AI70" i="2"/>
  <c r="AM70" i="2"/>
  <c r="AE72" i="2"/>
  <c r="AO72" i="2" s="1"/>
  <c r="AG72" i="2"/>
  <c r="AH72" i="2"/>
  <c r="AI72" i="2"/>
  <c r="AE68" i="2"/>
  <c r="AG68" i="2"/>
  <c r="AH68" i="2"/>
  <c r="AI68" i="2"/>
  <c r="AO68" i="2"/>
  <c r="J75" i="2"/>
  <c r="AM7" i="4"/>
  <c r="AN7" i="4" s="1"/>
  <c r="AO7" i="4"/>
  <c r="AP7" i="4"/>
  <c r="AQ7" i="4"/>
  <c r="AS7" i="4"/>
  <c r="AT7" i="4"/>
  <c r="AU7" i="4"/>
  <c r="AM8" i="4"/>
  <c r="AN8" i="4" s="1"/>
  <c r="AO8" i="4"/>
  <c r="AP8" i="4"/>
  <c r="AR8" i="4" s="1"/>
  <c r="AQ8" i="4"/>
  <c r="AT8" i="4"/>
  <c r="AM10" i="4"/>
  <c r="AN10" i="4" s="1"/>
  <c r="AO10" i="4"/>
  <c r="AP10" i="4"/>
  <c r="AQ10" i="4"/>
  <c r="AM11" i="4"/>
  <c r="AN11" i="4" s="1"/>
  <c r="AO11" i="4"/>
  <c r="AP11" i="4"/>
  <c r="AQ11" i="4"/>
  <c r="AS11" i="4"/>
  <c r="AM13" i="4"/>
  <c r="AO13" i="4"/>
  <c r="AP13" i="4"/>
  <c r="AQ13" i="4"/>
  <c r="AM14" i="4"/>
  <c r="AN14" i="4" s="1"/>
  <c r="AO14" i="4"/>
  <c r="AP14" i="4"/>
  <c r="AQ14" i="4"/>
  <c r="AU14" i="4"/>
  <c r="AV14" i="4"/>
  <c r="AM15" i="4"/>
  <c r="AM17" i="4"/>
  <c r="AO17" i="4"/>
  <c r="AP17" i="4"/>
  <c r="AQ17" i="4"/>
  <c r="AU17" i="4"/>
  <c r="AM18" i="4"/>
  <c r="AO18" i="4"/>
  <c r="AP18" i="4"/>
  <c r="AQ18" i="4"/>
  <c r="AU18" i="4"/>
  <c r="AM20" i="4"/>
  <c r="AO20" i="4"/>
  <c r="AP20" i="4"/>
  <c r="AQ20" i="4"/>
  <c r="AV20" i="4"/>
  <c r="AM21" i="4"/>
  <c r="AT21" i="4" s="1"/>
  <c r="AO21" i="4"/>
  <c r="AP21" i="4"/>
  <c r="AQ21" i="4"/>
  <c r="AU21" i="4"/>
  <c r="AV21" i="4"/>
  <c r="AM26" i="4"/>
  <c r="AT26" i="4" s="1"/>
  <c r="AO26" i="4"/>
  <c r="AP26" i="4"/>
  <c r="AQ26" i="4"/>
  <c r="AU26" i="4"/>
  <c r="AM24" i="4"/>
  <c r="AW24" i="4" s="1"/>
  <c r="AO24" i="4"/>
  <c r="AP24" i="4"/>
  <c r="AQ24" i="4"/>
  <c r="AX24" i="4"/>
  <c r="AM25" i="4"/>
  <c r="AO25" i="4"/>
  <c r="AP25" i="4"/>
  <c r="AQ25" i="4"/>
  <c r="AU25" i="4"/>
  <c r="AM23" i="4"/>
  <c r="AO23" i="4"/>
  <c r="AP23" i="4"/>
  <c r="AQ23" i="4"/>
  <c r="AV23" i="4"/>
  <c r="AM30" i="4"/>
  <c r="AT30" i="4" s="1"/>
  <c r="AO30" i="4"/>
  <c r="AP30" i="4"/>
  <c r="AQ30" i="4"/>
  <c r="AU30" i="4"/>
  <c r="AM29" i="4"/>
  <c r="AN29" i="4" s="1"/>
  <c r="AO29" i="4"/>
  <c r="AP29" i="4"/>
  <c r="AQ29" i="4"/>
  <c r="AM35" i="4"/>
  <c r="AN35" i="4" s="1"/>
  <c r="AO35" i="4"/>
  <c r="AP35" i="4"/>
  <c r="AQ35" i="4"/>
  <c r="AM34" i="4"/>
  <c r="AN34" i="4" s="1"/>
  <c r="AO34" i="4"/>
  <c r="AP34" i="4"/>
  <c r="AQ34" i="4"/>
  <c r="AM32" i="4"/>
  <c r="AN32" i="4" s="1"/>
  <c r="AO32" i="4"/>
  <c r="AP32" i="4"/>
  <c r="AQ32" i="4"/>
  <c r="AM33" i="4"/>
  <c r="AO33" i="4"/>
  <c r="AP33" i="4"/>
  <c r="AQ33" i="4"/>
  <c r="AM36" i="4"/>
  <c r="AO36" i="4"/>
  <c r="AP36" i="4"/>
  <c r="AQ36" i="4"/>
  <c r="AM39" i="4"/>
  <c r="AN39" i="4" s="1"/>
  <c r="AO39" i="4"/>
  <c r="AP39" i="4"/>
  <c r="AQ39" i="4"/>
  <c r="AM38" i="4"/>
  <c r="AN38" i="4" s="1"/>
  <c r="AO38" i="4"/>
  <c r="AP38" i="4"/>
  <c r="AQ38" i="4"/>
  <c r="AM40" i="4"/>
  <c r="AO40" i="4"/>
  <c r="AP40" i="4"/>
  <c r="AQ40" i="4"/>
  <c r="AU40" i="4"/>
  <c r="AM41" i="4"/>
  <c r="AO41" i="4"/>
  <c r="AP41" i="4"/>
  <c r="AQ41" i="4"/>
  <c r="AU41" i="4"/>
  <c r="AM44" i="4"/>
  <c r="AO44" i="4"/>
  <c r="AP44" i="4"/>
  <c r="AQ44" i="4"/>
  <c r="AX44" i="4"/>
  <c r="AM46" i="4"/>
  <c r="AN46" i="4" s="1"/>
  <c r="AO46" i="4"/>
  <c r="AP46" i="4"/>
  <c r="AQ46" i="4"/>
  <c r="AX46" i="4"/>
  <c r="AM49" i="4"/>
  <c r="AN49" i="4" s="1"/>
  <c r="AO49" i="4"/>
  <c r="AP49" i="4"/>
  <c r="AQ49" i="4"/>
  <c r="AV49" i="4"/>
  <c r="AW49" i="4"/>
  <c r="AM51" i="4"/>
  <c r="AN51" i="4" s="1"/>
  <c r="AO51" i="4"/>
  <c r="AP51" i="4"/>
  <c r="AQ51" i="4"/>
  <c r="AM53" i="4"/>
  <c r="AX53" i="4" s="1"/>
  <c r="AO53" i="4"/>
  <c r="AP53" i="4"/>
  <c r="AQ53" i="4"/>
  <c r="AW53" i="4"/>
  <c r="AM54" i="4"/>
  <c r="AN54" i="4" s="1"/>
  <c r="AO54" i="4"/>
  <c r="AP54" i="4"/>
  <c r="AQ54" i="4"/>
  <c r="AS54" i="4"/>
  <c r="AM57" i="4"/>
  <c r="AN57" i="4" s="1"/>
  <c r="AO57" i="4"/>
  <c r="AP57" i="4"/>
  <c r="AQ57" i="4"/>
  <c r="AV57" i="4"/>
  <c r="AM58" i="4"/>
  <c r="AN58" i="4" s="1"/>
  <c r="AO58" i="4"/>
  <c r="AP58" i="4"/>
  <c r="AQ58" i="4"/>
  <c r="AU58" i="4"/>
  <c r="AM59" i="4"/>
  <c r="AT59" i="4" s="1"/>
  <c r="AO59" i="4"/>
  <c r="AP59" i="4"/>
  <c r="AQ59" i="4"/>
  <c r="AV59" i="4"/>
  <c r="AM60" i="4"/>
  <c r="AU60" i="4" s="1"/>
  <c r="AO60" i="4"/>
  <c r="AP60" i="4"/>
  <c r="AQ60" i="4"/>
  <c r="AT60" i="4"/>
  <c r="AW60" i="4"/>
  <c r="AM61" i="4"/>
  <c r="AU61" i="4" s="1"/>
  <c r="AO61" i="4"/>
  <c r="AP61" i="4"/>
  <c r="AQ61" i="4"/>
  <c r="AT61" i="4"/>
  <c r="AV61" i="4"/>
  <c r="T63" i="4"/>
  <c r="W8" i="3"/>
  <c r="X8" i="3" s="1"/>
  <c r="Y8" i="3"/>
  <c r="Z8" i="3"/>
  <c r="AA8" i="3"/>
  <c r="AC8" i="3"/>
  <c r="W9" i="3"/>
  <c r="AC9" i="3" s="1"/>
  <c r="Y9" i="3"/>
  <c r="Z9" i="3"/>
  <c r="AA9" i="3"/>
  <c r="W14" i="3"/>
  <c r="AF14" i="3" s="1"/>
  <c r="Y14" i="3"/>
  <c r="Z14" i="3"/>
  <c r="AA14" i="3"/>
  <c r="AG14" i="3"/>
  <c r="W13" i="3"/>
  <c r="AF13" i="3" s="1"/>
  <c r="Y13" i="3"/>
  <c r="Z13" i="3"/>
  <c r="AA13" i="3"/>
  <c r="AH13" i="3"/>
  <c r="W16" i="3"/>
  <c r="AH16" i="3" s="1"/>
  <c r="Y16" i="3"/>
  <c r="Z16" i="3"/>
  <c r="AA16" i="3"/>
  <c r="AK16" i="3"/>
  <c r="W18" i="3"/>
  <c r="AC18" i="3" s="1"/>
  <c r="Y18" i="3"/>
  <c r="Z18" i="3"/>
  <c r="AA18" i="3"/>
  <c r="W19" i="3"/>
  <c r="AD19" i="3" s="1"/>
  <c r="Y19" i="3"/>
  <c r="Z19" i="3"/>
  <c r="AA19" i="3"/>
  <c r="AE19" i="3"/>
  <c r="W20" i="3"/>
  <c r="AD20" i="3" s="1"/>
  <c r="Y20" i="3"/>
  <c r="Z20" i="3"/>
  <c r="AA20" i="3"/>
  <c r="AE20" i="3"/>
  <c r="AI20" i="3"/>
  <c r="W23" i="3"/>
  <c r="X23" i="3" s="1"/>
  <c r="Y23" i="3"/>
  <c r="Z23" i="3"/>
  <c r="AA23" i="3"/>
  <c r="AE23" i="3"/>
  <c r="W22" i="3"/>
  <c r="X22" i="3" s="1"/>
  <c r="Y22" i="3"/>
  <c r="Z22" i="3"/>
  <c r="AA22" i="3"/>
  <c r="AD22" i="3"/>
  <c r="AE22" i="3"/>
  <c r="AH22" i="3"/>
  <c r="W25" i="3"/>
  <c r="AC25" i="3" s="1"/>
  <c r="Y25" i="3"/>
  <c r="Z25" i="3"/>
  <c r="AA25" i="3"/>
  <c r="W26" i="3"/>
  <c r="AD26" i="3" s="1"/>
  <c r="Y26" i="3"/>
  <c r="Z26" i="3"/>
  <c r="AA26" i="3"/>
  <c r="AE26" i="3"/>
  <c r="W29" i="3"/>
  <c r="AH29" i="3" s="1"/>
  <c r="Y29" i="3"/>
  <c r="Z29" i="3"/>
  <c r="AA29" i="3"/>
  <c r="AI29" i="3"/>
  <c r="W28" i="3"/>
  <c r="X28" i="3" s="1"/>
  <c r="Y28" i="3"/>
  <c r="Z28" i="3"/>
  <c r="AA28" i="3"/>
  <c r="W30" i="3"/>
  <c r="X30" i="3" s="1"/>
  <c r="Y30" i="3"/>
  <c r="Z30" i="3"/>
  <c r="AA30" i="3"/>
  <c r="AC30" i="3"/>
  <c r="W32" i="3"/>
  <c r="X32" i="3" s="1"/>
  <c r="Y32" i="3"/>
  <c r="Z32" i="3"/>
  <c r="AA32" i="3"/>
  <c r="AE32" i="3"/>
  <c r="W39" i="3"/>
  <c r="Y39" i="3"/>
  <c r="Z39" i="3"/>
  <c r="AA39" i="3"/>
  <c r="AK39" i="3"/>
  <c r="W40" i="3"/>
  <c r="AC40" i="3" s="1"/>
  <c r="Y40" i="3"/>
  <c r="Z40" i="3"/>
  <c r="AA40" i="3"/>
  <c r="AD40" i="3"/>
  <c r="AE40" i="3"/>
  <c r="W44" i="3"/>
  <c r="Y44" i="3"/>
  <c r="Z44" i="3"/>
  <c r="AA44" i="3"/>
  <c r="AH44" i="3"/>
  <c r="W42" i="3"/>
  <c r="AG42" i="3" s="1"/>
  <c r="Y42" i="3"/>
  <c r="Z42" i="3"/>
  <c r="AA42" i="3"/>
  <c r="W43" i="3"/>
  <c r="AK43" i="3" s="1"/>
  <c r="Y43" i="3"/>
  <c r="Z43" i="3"/>
  <c r="AA43" i="3"/>
  <c r="W46" i="3"/>
  <c r="AD46" i="3" s="1"/>
  <c r="Y46" i="3"/>
  <c r="Z46" i="3"/>
  <c r="AA46" i="3"/>
  <c r="W47" i="3"/>
  <c r="AE47" i="3" s="1"/>
  <c r="Y47" i="3"/>
  <c r="Z47" i="3"/>
  <c r="AA47" i="3"/>
  <c r="W50" i="3"/>
  <c r="X50" i="3" s="1"/>
  <c r="Y50" i="3"/>
  <c r="Z50" i="3"/>
  <c r="AA50" i="3"/>
  <c r="W51" i="3"/>
  <c r="AF51" i="3" s="1"/>
  <c r="Y51" i="3"/>
  <c r="Z51" i="3"/>
  <c r="AA51" i="3"/>
  <c r="AH51" i="3"/>
  <c r="W49" i="3"/>
  <c r="AC49" i="3" s="1"/>
  <c r="Y49" i="3"/>
  <c r="Z49" i="3"/>
  <c r="AA49" i="3"/>
  <c r="J54" i="3"/>
  <c r="AC54" i="3"/>
  <c r="W8" i="7"/>
  <c r="X8" i="7"/>
  <c r="Y8" i="7"/>
  <c r="Z8" i="7"/>
  <c r="AA8" i="7"/>
  <c r="AB8" i="7"/>
  <c r="AC8" i="7"/>
  <c r="AD8" i="7"/>
  <c r="AE8" i="7"/>
  <c r="W10" i="7"/>
  <c r="Y10" i="7"/>
  <c r="Z10" i="7"/>
  <c r="AA10" i="7"/>
  <c r="AE10" i="7"/>
  <c r="W12" i="7"/>
  <c r="AC12" i="7" s="1"/>
  <c r="X12" i="7"/>
  <c r="Y12" i="7"/>
  <c r="Z12" i="7"/>
  <c r="AB12" i="7" s="1"/>
  <c r="AA12" i="7"/>
  <c r="AD12" i="7"/>
  <c r="AE12" i="7"/>
  <c r="W13" i="7"/>
  <c r="X13" i="7" s="1"/>
  <c r="Y13" i="7"/>
  <c r="AB13" i="7" s="1"/>
  <c r="Z13" i="7"/>
  <c r="AA13" i="7"/>
  <c r="AC13" i="7"/>
  <c r="AE13" i="7"/>
  <c r="W15" i="7"/>
  <c r="X15" i="7"/>
  <c r="Y15" i="7"/>
  <c r="Z15" i="7"/>
  <c r="AA15" i="7"/>
  <c r="AB15" i="7"/>
  <c r="AC15" i="7"/>
  <c r="AD15" i="7"/>
  <c r="AE15" i="7"/>
  <c r="W18" i="7"/>
  <c r="Y18" i="7"/>
  <c r="AB18" i="7" s="1"/>
  <c r="Z18" i="7"/>
  <c r="AA18" i="7"/>
  <c r="AE18" i="7"/>
  <c r="W20" i="7"/>
  <c r="Y20" i="7"/>
  <c r="Z20" i="7"/>
  <c r="AA20" i="7"/>
  <c r="AE20" i="7"/>
  <c r="W22" i="7"/>
  <c r="Y22" i="7"/>
  <c r="Z22" i="7"/>
  <c r="AA22" i="7"/>
  <c r="AE22" i="7"/>
  <c r="W23" i="7"/>
  <c r="Y23" i="7"/>
  <c r="AB23" i="7" s="1"/>
  <c r="Z23" i="7"/>
  <c r="AA23" i="7"/>
  <c r="AF23" i="7"/>
  <c r="AH23" i="7"/>
  <c r="W26" i="7"/>
  <c r="AC26" i="7" s="1"/>
  <c r="X26" i="7"/>
  <c r="Y26" i="7"/>
  <c r="Z26" i="7"/>
  <c r="AB26" i="7" s="1"/>
  <c r="AA26" i="7"/>
  <c r="AD26" i="7"/>
  <c r="AE26" i="7"/>
  <c r="AF26" i="7"/>
  <c r="AH26" i="7"/>
  <c r="W28" i="7"/>
  <c r="AC28" i="7" s="1"/>
  <c r="X28" i="7"/>
  <c r="Y28" i="7"/>
  <c r="Z28" i="7"/>
  <c r="AA28" i="7"/>
  <c r="AB28" i="7"/>
  <c r="AD28" i="7"/>
  <c r="AE28" i="7"/>
  <c r="AF28" i="7"/>
  <c r="AH28" i="7"/>
  <c r="W29" i="7"/>
  <c r="AC29" i="7" s="1"/>
  <c r="X29" i="7"/>
  <c r="Y29" i="7"/>
  <c r="Z29" i="7"/>
  <c r="AB29" i="7" s="1"/>
  <c r="AA29" i="7"/>
  <c r="AD29" i="7"/>
  <c r="AE29" i="7"/>
  <c r="AF29" i="7"/>
  <c r="AH29" i="7"/>
  <c r="W32" i="7"/>
  <c r="X32" i="7"/>
  <c r="Y32" i="7"/>
  <c r="Z32" i="7"/>
  <c r="AA32" i="7"/>
  <c r="AB32" i="7"/>
  <c r="AD32" i="7"/>
  <c r="AE32" i="7"/>
  <c r="AF32" i="7"/>
  <c r="AH32" i="7"/>
  <c r="W33" i="7"/>
  <c r="X33" i="7" s="1"/>
  <c r="Y33" i="7"/>
  <c r="Z33" i="7"/>
  <c r="AB33" i="7" s="1"/>
  <c r="AA33" i="7"/>
  <c r="AF33" i="7"/>
  <c r="W35" i="7"/>
  <c r="X35" i="7"/>
  <c r="Y35" i="7"/>
  <c r="Z35" i="7"/>
  <c r="AA35" i="7"/>
  <c r="AB35" i="7"/>
  <c r="AD35" i="7"/>
  <c r="AE35" i="7"/>
  <c r="AF35" i="7"/>
  <c r="AH35" i="7"/>
  <c r="W37" i="7"/>
  <c r="X37" i="7" s="1"/>
  <c r="Y37" i="7"/>
  <c r="Z37" i="7"/>
  <c r="AB37" i="7" s="1"/>
  <c r="AA37" i="7"/>
  <c r="AF37" i="7"/>
  <c r="W38" i="7"/>
  <c r="X38" i="7"/>
  <c r="Y38" i="7"/>
  <c r="Z38" i="7"/>
  <c r="AA38" i="7"/>
  <c r="AB38" i="7"/>
  <c r="AD38" i="7"/>
  <c r="AE38" i="7"/>
  <c r="AF38" i="7"/>
  <c r="AH38" i="7"/>
  <c r="W41" i="7"/>
  <c r="X41" i="7" s="1"/>
  <c r="Y41" i="7"/>
  <c r="Z41" i="7"/>
  <c r="AB41" i="7" s="1"/>
  <c r="AA41" i="7"/>
  <c r="AF41" i="7"/>
  <c r="W43" i="7"/>
  <c r="X43" i="7"/>
  <c r="Y43" i="7"/>
  <c r="Z43" i="7"/>
  <c r="AA43" i="7"/>
  <c r="AB43" i="7"/>
  <c r="AD43" i="7"/>
  <c r="AE43" i="7"/>
  <c r="AF43" i="7"/>
  <c r="AH43" i="7"/>
  <c r="W45" i="7"/>
  <c r="AC45" i="7" s="1"/>
  <c r="Y45" i="7"/>
  <c r="Z45" i="7"/>
  <c r="AB45" i="7" s="1"/>
  <c r="AA45" i="7"/>
  <c r="AF45" i="7"/>
  <c r="W46" i="7"/>
  <c r="AD46" i="7" s="1"/>
  <c r="X46" i="7"/>
  <c r="Y46" i="7"/>
  <c r="Z46" i="7"/>
  <c r="AA46" i="7"/>
  <c r="AB46" i="7"/>
  <c r="AE46" i="7"/>
  <c r="AF46" i="7"/>
  <c r="W48" i="7"/>
  <c r="AD48" i="7" s="1"/>
  <c r="X48" i="7"/>
  <c r="Y48" i="7"/>
  <c r="Z48" i="7"/>
  <c r="AA48" i="7"/>
  <c r="AB48" i="7"/>
  <c r="AE48" i="7"/>
  <c r="AF48" i="7"/>
  <c r="W49" i="7"/>
  <c r="AD49" i="7" s="1"/>
  <c r="X49" i="7"/>
  <c r="Y49" i="7"/>
  <c r="Z49" i="7"/>
  <c r="AA49" i="7"/>
  <c r="AB49" i="7"/>
  <c r="AE49" i="7"/>
  <c r="AF49" i="7"/>
  <c r="W52" i="7"/>
  <c r="AD52" i="7" s="1"/>
  <c r="X52" i="7"/>
  <c r="Y52" i="7"/>
  <c r="Z52" i="7"/>
  <c r="AA52" i="7"/>
  <c r="AB52" i="7"/>
  <c r="AE52" i="7"/>
  <c r="AF52" i="7"/>
  <c r="W53" i="7"/>
  <c r="AD53" i="7" s="1"/>
  <c r="X53" i="7"/>
  <c r="Y53" i="7"/>
  <c r="Z53" i="7"/>
  <c r="AA53" i="7"/>
  <c r="AB53" i="7"/>
  <c r="AE53" i="7"/>
  <c r="AF53" i="7"/>
  <c r="N55" i="7"/>
  <c r="W55" i="7"/>
  <c r="Y55" i="7"/>
  <c r="AA55" i="7"/>
  <c r="AC55" i="7"/>
  <c r="AW8" i="1"/>
  <c r="AX8" i="1"/>
  <c r="AY8" i="1"/>
  <c r="BB8" i="1" s="1"/>
  <c r="AZ8" i="1"/>
  <c r="BA8" i="1"/>
  <c r="BC8" i="1"/>
  <c r="BD8" i="1"/>
  <c r="BE8" i="1"/>
  <c r="BF8" i="1"/>
  <c r="BG8" i="1"/>
  <c r="BH8" i="1"/>
  <c r="BI8" i="1"/>
  <c r="BJ8" i="1"/>
  <c r="BK8" i="1"/>
  <c r="AW9" i="1"/>
  <c r="AX9" i="1" s="1"/>
  <c r="AY9" i="1"/>
  <c r="BB9" i="1" s="1"/>
  <c r="AZ9" i="1"/>
  <c r="BA9" i="1"/>
  <c r="BC9" i="1"/>
  <c r="BD9" i="1"/>
  <c r="BE9" i="1"/>
  <c r="BG9" i="1"/>
  <c r="BH9" i="1"/>
  <c r="BI9" i="1"/>
  <c r="BK9" i="1"/>
  <c r="AW11" i="1"/>
  <c r="BC11" i="1" s="1"/>
  <c r="AY11" i="1"/>
  <c r="AZ11" i="1"/>
  <c r="BB11" i="1" s="1"/>
  <c r="BA11" i="1"/>
  <c r="BE11" i="1"/>
  <c r="BI11" i="1"/>
  <c r="AW13" i="1"/>
  <c r="BD13" i="1" s="1"/>
  <c r="AX13" i="1"/>
  <c r="AY13" i="1"/>
  <c r="AZ13" i="1"/>
  <c r="BA13" i="1"/>
  <c r="BB13" i="1"/>
  <c r="BE13" i="1"/>
  <c r="BF13" i="1"/>
  <c r="BI13" i="1"/>
  <c r="BJ13" i="1"/>
  <c r="AW16" i="1"/>
  <c r="AX16" i="1" s="1"/>
  <c r="AY16" i="1"/>
  <c r="BB16" i="1" s="1"/>
  <c r="AZ16" i="1"/>
  <c r="BA16" i="1"/>
  <c r="BD16" i="1"/>
  <c r="BE16" i="1"/>
  <c r="BF16" i="1"/>
  <c r="BH16" i="1"/>
  <c r="BI16" i="1"/>
  <c r="BJ16" i="1"/>
  <c r="AW15" i="1"/>
  <c r="AX15" i="1" s="1"/>
  <c r="AY15" i="1"/>
  <c r="AZ15" i="1"/>
  <c r="BA15" i="1"/>
  <c r="BC15" i="1"/>
  <c r="BH15" i="1"/>
  <c r="AW18" i="1"/>
  <c r="BC18" i="1" s="1"/>
  <c r="AY18" i="1"/>
  <c r="AZ18" i="1"/>
  <c r="BB18" i="1" s="1"/>
  <c r="BA18" i="1"/>
  <c r="BE18" i="1"/>
  <c r="BI18" i="1"/>
  <c r="AW21" i="1"/>
  <c r="BD21" i="1" s="1"/>
  <c r="AY21" i="1"/>
  <c r="BB21" i="1" s="1"/>
  <c r="AZ21" i="1"/>
  <c r="BA21" i="1"/>
  <c r="BE21" i="1"/>
  <c r="BF21" i="1"/>
  <c r="BI21" i="1"/>
  <c r="BJ21" i="1"/>
  <c r="AW20" i="1"/>
  <c r="BE20" i="1" s="1"/>
  <c r="AY20" i="1"/>
  <c r="AZ20" i="1"/>
  <c r="BA20" i="1"/>
  <c r="BF20" i="1"/>
  <c r="BJ20" i="1"/>
  <c r="AW23" i="1"/>
  <c r="AX23" i="1" s="1"/>
  <c r="AY23" i="1"/>
  <c r="BB23" i="1" s="1"/>
  <c r="AZ23" i="1"/>
  <c r="BA23" i="1"/>
  <c r="BC23" i="1"/>
  <c r="BD23" i="1"/>
  <c r="BE23" i="1"/>
  <c r="BG23" i="1"/>
  <c r="BH23" i="1"/>
  <c r="BI23" i="1"/>
  <c r="BK23" i="1"/>
  <c r="AW24" i="1"/>
  <c r="BC24" i="1" s="1"/>
  <c r="AY24" i="1"/>
  <c r="AZ24" i="1"/>
  <c r="BB24" i="1" s="1"/>
  <c r="BA24" i="1"/>
  <c r="BE24" i="1"/>
  <c r="BI24" i="1"/>
  <c r="AW26" i="1"/>
  <c r="BD26" i="1" s="1"/>
  <c r="AX26" i="1"/>
  <c r="AY26" i="1"/>
  <c r="AZ26" i="1"/>
  <c r="BA26" i="1"/>
  <c r="BB26" i="1"/>
  <c r="BE26" i="1"/>
  <c r="BF26" i="1"/>
  <c r="BI26" i="1"/>
  <c r="BJ26" i="1"/>
  <c r="AW27" i="1"/>
  <c r="AX27" i="1"/>
  <c r="AY27" i="1"/>
  <c r="BB27" i="1" s="1"/>
  <c r="AZ27" i="1"/>
  <c r="BA27" i="1"/>
  <c r="BC27" i="1"/>
  <c r="BD27" i="1"/>
  <c r="BE27" i="1"/>
  <c r="BF27" i="1"/>
  <c r="BG27" i="1"/>
  <c r="BH27" i="1"/>
  <c r="BI27" i="1"/>
  <c r="BJ27" i="1"/>
  <c r="BK27" i="1"/>
  <c r="AW29" i="1"/>
  <c r="AX29" i="1" s="1"/>
  <c r="AY29" i="1"/>
  <c r="BB29" i="1" s="1"/>
  <c r="AZ29" i="1"/>
  <c r="BA29" i="1"/>
  <c r="BC29" i="1"/>
  <c r="BD29" i="1"/>
  <c r="BE29" i="1"/>
  <c r="BG29" i="1"/>
  <c r="BH29" i="1"/>
  <c r="BI29" i="1"/>
  <c r="BK29" i="1"/>
  <c r="AW31" i="1"/>
  <c r="BC31" i="1" s="1"/>
  <c r="AY31" i="1"/>
  <c r="AZ31" i="1"/>
  <c r="BB31" i="1" s="1"/>
  <c r="BA31" i="1"/>
  <c r="BE31" i="1"/>
  <c r="BI31" i="1"/>
  <c r="AW39" i="1"/>
  <c r="BD39" i="1" s="1"/>
  <c r="AY39" i="1"/>
  <c r="BB39" i="1" s="1"/>
  <c r="AZ39" i="1"/>
  <c r="BA39" i="1"/>
  <c r="BE39" i="1"/>
  <c r="BF39" i="1"/>
  <c r="BI39" i="1"/>
  <c r="BJ39" i="1"/>
  <c r="AW33" i="1"/>
  <c r="AX33" i="1" s="1"/>
  <c r="AY33" i="1"/>
  <c r="BB33" i="1" s="1"/>
  <c r="AZ33" i="1"/>
  <c r="BA33" i="1"/>
  <c r="BD33" i="1"/>
  <c r="BF33" i="1"/>
  <c r="BG33" i="1"/>
  <c r="BH33" i="1"/>
  <c r="BJ33" i="1"/>
  <c r="BK33" i="1"/>
  <c r="AW36" i="1"/>
  <c r="AX36" i="1" s="1"/>
  <c r="AY36" i="1"/>
  <c r="AZ36" i="1"/>
  <c r="BA36" i="1"/>
  <c r="BC36" i="1"/>
  <c r="BH36" i="1"/>
  <c r="AW37" i="1"/>
  <c r="BC37" i="1" s="1"/>
  <c r="AY37" i="1"/>
  <c r="AZ37" i="1"/>
  <c r="BA37" i="1"/>
  <c r="BE37" i="1"/>
  <c r="BI37" i="1"/>
  <c r="AW34" i="1"/>
  <c r="BD34" i="1" s="1"/>
  <c r="AX34" i="1"/>
  <c r="AY34" i="1"/>
  <c r="AZ34" i="1"/>
  <c r="BB34" i="1" s="1"/>
  <c r="BA34" i="1"/>
  <c r="BE34" i="1"/>
  <c r="BF34" i="1"/>
  <c r="BI34" i="1"/>
  <c r="BJ34" i="1"/>
  <c r="AW38" i="1"/>
  <c r="BD38" i="1" s="1"/>
  <c r="AX38" i="1"/>
  <c r="AY38" i="1"/>
  <c r="AZ38" i="1"/>
  <c r="BA38" i="1"/>
  <c r="BC38" i="1"/>
  <c r="BE38" i="1"/>
  <c r="BF38" i="1"/>
  <c r="BG38" i="1"/>
  <c r="BI38" i="1"/>
  <c r="BJ38" i="1"/>
  <c r="BK38" i="1"/>
  <c r="AW40" i="1"/>
  <c r="AX40" i="1" s="1"/>
  <c r="AY40" i="1"/>
  <c r="AZ40" i="1"/>
  <c r="BA40" i="1"/>
  <c r="BC40" i="1"/>
  <c r="BD40" i="1"/>
  <c r="BE40" i="1"/>
  <c r="BG40" i="1"/>
  <c r="BH40" i="1"/>
  <c r="BI40" i="1"/>
  <c r="BK40" i="1"/>
  <c r="AW35" i="1"/>
  <c r="BI35" i="1" s="1"/>
  <c r="AY35" i="1"/>
  <c r="AZ35" i="1"/>
  <c r="BA35" i="1"/>
  <c r="BE35" i="1"/>
  <c r="AW42" i="1"/>
  <c r="BD42" i="1" s="1"/>
  <c r="AY42" i="1"/>
  <c r="BB42" i="1" s="1"/>
  <c r="AZ42" i="1"/>
  <c r="BA42" i="1"/>
  <c r="BE42" i="1"/>
  <c r="BF42" i="1"/>
  <c r="BI42" i="1"/>
  <c r="BJ42" i="1"/>
  <c r="AW43" i="1"/>
  <c r="BC43" i="1" s="1"/>
  <c r="AY43" i="1"/>
  <c r="BB43" i="1" s="1"/>
  <c r="AZ43" i="1"/>
  <c r="BA43" i="1"/>
  <c r="BE43" i="1"/>
  <c r="BI43" i="1"/>
  <c r="AW44" i="1"/>
  <c r="AX44" i="1" s="1"/>
  <c r="AY44" i="1"/>
  <c r="AZ44" i="1"/>
  <c r="BA44" i="1"/>
  <c r="BC44" i="1"/>
  <c r="BD44" i="1"/>
  <c r="BE44" i="1"/>
  <c r="BG44" i="1"/>
  <c r="BH44" i="1"/>
  <c r="BI44" i="1"/>
  <c r="BK44" i="1"/>
  <c r="AW46" i="1"/>
  <c r="AY46" i="1"/>
  <c r="AZ46" i="1"/>
  <c r="BA46" i="1"/>
  <c r="BD46" i="1"/>
  <c r="BE46" i="1"/>
  <c r="BH46" i="1"/>
  <c r="BI46" i="1"/>
  <c r="AW47" i="1"/>
  <c r="AX47" i="1"/>
  <c r="AY47" i="1"/>
  <c r="AZ47" i="1"/>
  <c r="BA47" i="1"/>
  <c r="BB47" i="1"/>
  <c r="BE47" i="1"/>
  <c r="BF47" i="1"/>
  <c r="BI47" i="1"/>
  <c r="BJ47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AW50" i="1"/>
  <c r="AX50" i="1" s="1"/>
  <c r="AY50" i="1"/>
  <c r="AZ50" i="1"/>
  <c r="BA50" i="1"/>
  <c r="BC50" i="1"/>
  <c r="BD50" i="1"/>
  <c r="BE50" i="1"/>
  <c r="BG50" i="1"/>
  <c r="BH50" i="1"/>
  <c r="BI50" i="1"/>
  <c r="BK50" i="1"/>
  <c r="AW55" i="1"/>
  <c r="AY55" i="1"/>
  <c r="AZ55" i="1"/>
  <c r="BA55" i="1"/>
  <c r="BD55" i="1"/>
  <c r="BE55" i="1"/>
  <c r="BH55" i="1"/>
  <c r="BI55" i="1"/>
  <c r="AW53" i="1"/>
  <c r="AX53" i="1"/>
  <c r="AY53" i="1"/>
  <c r="AZ53" i="1"/>
  <c r="BA53" i="1"/>
  <c r="BB53" i="1" s="1"/>
  <c r="BE53" i="1"/>
  <c r="BF53" i="1"/>
  <c r="BI53" i="1"/>
  <c r="BJ53" i="1"/>
  <c r="AW52" i="1"/>
  <c r="AX52" i="1"/>
  <c r="AY52" i="1"/>
  <c r="BB52" i="1" s="1"/>
  <c r="AZ52" i="1"/>
  <c r="BA52" i="1"/>
  <c r="BC52" i="1"/>
  <c r="BD52" i="1"/>
  <c r="BE52" i="1"/>
  <c r="BF52" i="1"/>
  <c r="BG52" i="1"/>
  <c r="BH52" i="1"/>
  <c r="BI52" i="1"/>
  <c r="BJ52" i="1"/>
  <c r="BK52" i="1"/>
  <c r="AW54" i="1"/>
  <c r="AX54" i="1" s="1"/>
  <c r="AY54" i="1"/>
  <c r="AZ54" i="1"/>
  <c r="BA54" i="1"/>
  <c r="BC54" i="1"/>
  <c r="BE54" i="1"/>
  <c r="BG54" i="1"/>
  <c r="BH54" i="1"/>
  <c r="BK54" i="1"/>
  <c r="AW60" i="1"/>
  <c r="AY60" i="1"/>
  <c r="AZ60" i="1"/>
  <c r="BA60" i="1"/>
  <c r="BD60" i="1"/>
  <c r="BE60" i="1"/>
  <c r="BH60" i="1"/>
  <c r="BI60" i="1"/>
  <c r="BJ60" i="1"/>
  <c r="AW61" i="1"/>
  <c r="BE61" i="1" s="1"/>
  <c r="AY61" i="1"/>
  <c r="AZ61" i="1"/>
  <c r="BA61" i="1"/>
  <c r="BC61" i="1"/>
  <c r="BF61" i="1"/>
  <c r="BI61" i="1"/>
  <c r="BK61" i="1"/>
  <c r="AW62" i="1"/>
  <c r="AX62" i="1" s="1"/>
  <c r="AY62" i="1"/>
  <c r="BB62" i="1" s="1"/>
  <c r="AZ62" i="1"/>
  <c r="BA62" i="1"/>
  <c r="BC62" i="1"/>
  <c r="BE62" i="1"/>
  <c r="BG62" i="1"/>
  <c r="BI62" i="1"/>
  <c r="BK62" i="1"/>
  <c r="AW64" i="1"/>
  <c r="BG64" i="1" s="1"/>
  <c r="AY64" i="1"/>
  <c r="AZ64" i="1"/>
  <c r="BA64" i="1"/>
  <c r="BC64" i="1"/>
  <c r="BD64" i="1"/>
  <c r="BH64" i="1"/>
  <c r="BI64" i="1"/>
  <c r="BK64" i="1"/>
  <c r="AW65" i="1"/>
  <c r="AX65" i="1"/>
  <c r="AY65" i="1"/>
  <c r="AZ65" i="1"/>
  <c r="BB65" i="1" s="1"/>
  <c r="BA65" i="1"/>
  <c r="BD65" i="1"/>
  <c r="BE65" i="1"/>
  <c r="BF65" i="1"/>
  <c r="BH65" i="1"/>
  <c r="BI65" i="1"/>
  <c r="BJ65" i="1"/>
  <c r="AW58" i="1"/>
  <c r="AX58" i="1" s="1"/>
  <c r="AY58" i="1"/>
  <c r="AZ58" i="1"/>
  <c r="BA58" i="1"/>
  <c r="BD58" i="1"/>
  <c r="BE58" i="1"/>
  <c r="BF58" i="1"/>
  <c r="BH58" i="1"/>
  <c r="BI58" i="1"/>
  <c r="BJ58" i="1"/>
  <c r="AW59" i="1"/>
  <c r="BC59" i="1" s="1"/>
  <c r="AY59" i="1"/>
  <c r="AZ59" i="1"/>
  <c r="BA59" i="1"/>
  <c r="AW63" i="1"/>
  <c r="BD63" i="1" s="1"/>
  <c r="AY63" i="1"/>
  <c r="BB63" i="1" s="1"/>
  <c r="AZ63" i="1"/>
  <c r="BA63" i="1"/>
  <c r="BI63" i="1"/>
  <c r="AW57" i="1"/>
  <c r="BD57" i="1" s="1"/>
  <c r="AX57" i="1"/>
  <c r="AY57" i="1"/>
  <c r="BB57" i="1" s="1"/>
  <c r="AZ57" i="1"/>
  <c r="BA57" i="1"/>
  <c r="BC57" i="1"/>
  <c r="BE57" i="1"/>
  <c r="BG57" i="1"/>
  <c r="BI57" i="1"/>
  <c r="BJ57" i="1"/>
  <c r="AW69" i="1"/>
  <c r="AX69" i="1"/>
  <c r="AY69" i="1"/>
  <c r="BB69" i="1" s="1"/>
  <c r="AZ69" i="1"/>
  <c r="BA69" i="1"/>
  <c r="BC69" i="1"/>
  <c r="BD69" i="1"/>
  <c r="BE69" i="1"/>
  <c r="BF69" i="1"/>
  <c r="BG69" i="1"/>
  <c r="BH69" i="1"/>
  <c r="BI69" i="1"/>
  <c r="BJ69" i="1"/>
  <c r="BK69" i="1"/>
  <c r="AW71" i="1"/>
  <c r="BC71" i="1" s="1"/>
  <c r="AY71" i="1"/>
  <c r="BB71" i="1" s="1"/>
  <c r="AZ71" i="1"/>
  <c r="BA71" i="1"/>
  <c r="BE71" i="1"/>
  <c r="BI71" i="1"/>
  <c r="AW73" i="1"/>
  <c r="BD73" i="1" s="1"/>
  <c r="AX73" i="1"/>
  <c r="AY73" i="1"/>
  <c r="AZ73" i="1"/>
  <c r="BA73" i="1"/>
  <c r="BB73" i="1"/>
  <c r="BE73" i="1"/>
  <c r="BF73" i="1"/>
  <c r="BI73" i="1"/>
  <c r="BJ73" i="1"/>
  <c r="AW74" i="1"/>
  <c r="BD74" i="1" s="1"/>
  <c r="AX74" i="1"/>
  <c r="AY74" i="1"/>
  <c r="BB74" i="1" s="1"/>
  <c r="AZ74" i="1"/>
  <c r="BA74" i="1"/>
  <c r="BC74" i="1"/>
  <c r="BE74" i="1"/>
  <c r="BF74" i="1"/>
  <c r="BG74" i="1"/>
  <c r="BI74" i="1"/>
  <c r="BJ74" i="1"/>
  <c r="BK74" i="1"/>
  <c r="AW78" i="1"/>
  <c r="AX78" i="1" s="1"/>
  <c r="AY78" i="1"/>
  <c r="BB78" i="1" s="1"/>
  <c r="AZ78" i="1"/>
  <c r="BA78" i="1"/>
  <c r="BD78" i="1"/>
  <c r="BE78" i="1"/>
  <c r="BF78" i="1"/>
  <c r="BH78" i="1"/>
  <c r="BI78" i="1"/>
  <c r="BJ78" i="1"/>
  <c r="AW76" i="1"/>
  <c r="BC76" i="1" s="1"/>
  <c r="AY76" i="1"/>
  <c r="BB76" i="1" s="1"/>
  <c r="AZ76" i="1"/>
  <c r="BA76" i="1"/>
  <c r="BE76" i="1"/>
  <c r="BI76" i="1"/>
  <c r="AW79" i="1"/>
  <c r="BD79" i="1" s="1"/>
  <c r="AY79" i="1"/>
  <c r="BB79" i="1" s="1"/>
  <c r="AZ79" i="1"/>
  <c r="BA79" i="1"/>
  <c r="BF79" i="1"/>
  <c r="BI79" i="1"/>
  <c r="AW77" i="1"/>
  <c r="BD77" i="1" s="1"/>
  <c r="AX77" i="1"/>
  <c r="AY77" i="1"/>
  <c r="BB77" i="1" s="1"/>
  <c r="AZ77" i="1"/>
  <c r="BA77" i="1"/>
  <c r="BC77" i="1"/>
  <c r="BE77" i="1"/>
  <c r="BG77" i="1"/>
  <c r="BI77" i="1"/>
  <c r="BJ77" i="1"/>
  <c r="AW83" i="1"/>
  <c r="BD83" i="1" s="1"/>
  <c r="AX83" i="1"/>
  <c r="AY83" i="1"/>
  <c r="AZ83" i="1"/>
  <c r="BA83" i="1"/>
  <c r="BC83" i="1"/>
  <c r="BF83" i="1"/>
  <c r="BG83" i="1"/>
  <c r="BJ83" i="1"/>
  <c r="BK83" i="1"/>
  <c r="AW81" i="1"/>
  <c r="BC81" i="1" s="1"/>
  <c r="AY81" i="1"/>
  <c r="AZ81" i="1"/>
  <c r="BA81" i="1"/>
  <c r="BE81" i="1"/>
  <c r="AW82" i="1"/>
  <c r="BD82" i="1" s="1"/>
  <c r="AX82" i="1"/>
  <c r="AY82" i="1"/>
  <c r="AZ82" i="1"/>
  <c r="BA82" i="1"/>
  <c r="BB82" i="1"/>
  <c r="BI82" i="1"/>
  <c r="BJ82" i="1"/>
  <c r="AW85" i="1"/>
  <c r="BD85" i="1" s="1"/>
  <c r="AX85" i="1"/>
  <c r="AY85" i="1"/>
  <c r="AZ85" i="1"/>
  <c r="BA85" i="1"/>
  <c r="BC85" i="1"/>
  <c r="BE85" i="1"/>
  <c r="BF85" i="1"/>
  <c r="BG85" i="1"/>
  <c r="BI85" i="1"/>
  <c r="BJ85" i="1"/>
  <c r="BK85" i="1"/>
  <c r="AW86" i="1"/>
  <c r="AX86" i="1"/>
  <c r="AY86" i="1"/>
  <c r="BB86" i="1" s="1"/>
  <c r="AZ86" i="1"/>
  <c r="BA86" i="1"/>
  <c r="BC86" i="1"/>
  <c r="BD86" i="1"/>
  <c r="BE86" i="1"/>
  <c r="BF86" i="1"/>
  <c r="BG86" i="1"/>
  <c r="BH86" i="1"/>
  <c r="BI86" i="1"/>
  <c r="BJ86" i="1"/>
  <c r="BK86" i="1"/>
  <c r="AW88" i="1"/>
  <c r="BC88" i="1" s="1"/>
  <c r="AY88" i="1"/>
  <c r="AZ88" i="1"/>
  <c r="BA88" i="1"/>
  <c r="AW89" i="1"/>
  <c r="BD89" i="1" s="1"/>
  <c r="AX89" i="1"/>
  <c r="AY89" i="1"/>
  <c r="BB89" i="1" s="1"/>
  <c r="AZ89" i="1"/>
  <c r="BA89" i="1"/>
  <c r="BE89" i="1"/>
  <c r="BF89" i="1"/>
  <c r="BI89" i="1"/>
  <c r="BJ89" i="1"/>
  <c r="AW90" i="1"/>
  <c r="BD90" i="1" s="1"/>
  <c r="AY90" i="1"/>
  <c r="AZ90" i="1"/>
  <c r="BA90" i="1"/>
  <c r="BG90" i="1"/>
  <c r="AW92" i="1"/>
  <c r="BE92" i="1" s="1"/>
  <c r="AY92" i="1"/>
  <c r="AZ92" i="1"/>
  <c r="BA92" i="1"/>
  <c r="BF92" i="1"/>
  <c r="BJ92" i="1"/>
  <c r="AW91" i="1"/>
  <c r="BC91" i="1" s="1"/>
  <c r="AY91" i="1"/>
  <c r="AZ91" i="1"/>
  <c r="BA91" i="1"/>
  <c r="BE91" i="1"/>
  <c r="BI91" i="1"/>
  <c r="AW94" i="1"/>
  <c r="BC94" i="1" s="1"/>
  <c r="AY94" i="1"/>
  <c r="BB94" i="1" s="1"/>
  <c r="AZ94" i="1"/>
  <c r="BA94" i="1"/>
  <c r="AW93" i="1"/>
  <c r="BD93" i="1" s="1"/>
  <c r="AX93" i="1"/>
  <c r="AY93" i="1"/>
  <c r="BB93" i="1" s="1"/>
  <c r="AZ93" i="1"/>
  <c r="BA93" i="1"/>
  <c r="BC93" i="1"/>
  <c r="BE93" i="1"/>
  <c r="BG93" i="1"/>
  <c r="BI93" i="1"/>
  <c r="BJ93" i="1"/>
  <c r="J96" i="1"/>
  <c r="AH34" i="5" l="1"/>
  <c r="AV58" i="4"/>
  <c r="AU8" i="4"/>
  <c r="AX61" i="4"/>
  <c r="AR14" i="4"/>
  <c r="AG8" i="3"/>
  <c r="AW54" i="4"/>
  <c r="AW21" i="4"/>
  <c r="AS21" i="4"/>
  <c r="AN21" i="4"/>
  <c r="AX57" i="4"/>
  <c r="AU54" i="4"/>
  <c r="AX54" i="4"/>
  <c r="AX21" i="4"/>
  <c r="AR21" i="4"/>
  <c r="AR20" i="4"/>
  <c r="AW61" i="4"/>
  <c r="AS61" i="4"/>
  <c r="AN61" i="4"/>
  <c r="AV60" i="4"/>
  <c r="AR58" i="4"/>
  <c r="AT54" i="4"/>
  <c r="AT11" i="4"/>
  <c r="AR11" i="4"/>
  <c r="AR7" i="4"/>
  <c r="AX60" i="4"/>
  <c r="AS60" i="4"/>
  <c r="AN60" i="4"/>
  <c r="AR49" i="4"/>
  <c r="AR24" i="4"/>
  <c r="AR18" i="4"/>
  <c r="AR10" i="4"/>
  <c r="AR61" i="4"/>
  <c r="AW59" i="4"/>
  <c r="AS59" i="4"/>
  <c r="AN59" i="4"/>
  <c r="AR40" i="4"/>
  <c r="AR36" i="4"/>
  <c r="AR33" i="4"/>
  <c r="AR29" i="4"/>
  <c r="AR17" i="4"/>
  <c r="AV10" i="4"/>
  <c r="AR30" i="4"/>
  <c r="AU11" i="4"/>
  <c r="AV7" i="4"/>
  <c r="AR59" i="4"/>
  <c r="AX58" i="4"/>
  <c r="AT58" i="4"/>
  <c r="AR54" i="4"/>
  <c r="AR46" i="4"/>
  <c r="AR44" i="4"/>
  <c r="AU59" i="4"/>
  <c r="AR60" i="4"/>
  <c r="AX59" i="4"/>
  <c r="AW58" i="4"/>
  <c r="AS58" i="4"/>
  <c r="AR53" i="4"/>
  <c r="AR41" i="4"/>
  <c r="AR25" i="4"/>
  <c r="AR26" i="4"/>
  <c r="BY36" i="6"/>
  <c r="BU59" i="6"/>
  <c r="BY47" i="6"/>
  <c r="AI29" i="5"/>
  <c r="AH29" i="5"/>
  <c r="AG29" i="5"/>
  <c r="AJ29" i="5"/>
  <c r="AJ20" i="5"/>
  <c r="AB47" i="3"/>
  <c r="AI40" i="3"/>
  <c r="AJ22" i="3"/>
  <c r="AD18" i="3"/>
  <c r="X18" i="3"/>
  <c r="AK14" i="3"/>
  <c r="AG44" i="3"/>
  <c r="AE44" i="3"/>
  <c r="AD44" i="3"/>
  <c r="AC44" i="3"/>
  <c r="AJ40" i="3"/>
  <c r="BW50" i="6"/>
  <c r="BX42" i="6"/>
  <c r="BU17" i="6"/>
  <c r="BZ12" i="6"/>
  <c r="BX56" i="6"/>
  <c r="BV8" i="6"/>
  <c r="BY15" i="6"/>
  <c r="BW13" i="6"/>
  <c r="BW12" i="6"/>
  <c r="BY8" i="6"/>
  <c r="BZ17" i="6"/>
  <c r="BW15" i="6"/>
  <c r="BZ15" i="6"/>
  <c r="BZ13" i="6"/>
  <c r="BY12" i="6"/>
  <c r="BZ8" i="6"/>
  <c r="AR34" i="4"/>
  <c r="BZ19" i="6"/>
  <c r="AE46" i="3"/>
  <c r="AH42" i="3"/>
  <c r="AF28" i="3"/>
  <c r="AH9" i="3"/>
  <c r="BX44" i="6"/>
  <c r="BW8" i="6"/>
  <c r="BY44" i="6"/>
  <c r="BX8" i="6"/>
  <c r="BT25" i="6"/>
  <c r="BV15" i="6"/>
  <c r="BT60" i="6"/>
  <c r="BY37" i="6"/>
  <c r="BT53" i="6"/>
  <c r="BT39" i="6"/>
  <c r="BT28" i="6"/>
  <c r="AN21" i="2"/>
  <c r="BT57" i="6"/>
  <c r="AJ52" i="5"/>
  <c r="AF19" i="5"/>
  <c r="AF50" i="5"/>
  <c r="AI57" i="5"/>
  <c r="AF47" i="5"/>
  <c r="AF25" i="5"/>
  <c r="AJ14" i="5"/>
  <c r="AF28" i="5"/>
  <c r="AH40" i="5"/>
  <c r="AJ40" i="5"/>
  <c r="AF30" i="5"/>
  <c r="AF26" i="5"/>
  <c r="AI20" i="5"/>
  <c r="AJ17" i="5"/>
  <c r="AF34" i="5"/>
  <c r="AJ26" i="5"/>
  <c r="AI17" i="5"/>
  <c r="AJ34" i="5"/>
  <c r="AF14" i="5"/>
  <c r="AF13" i="5"/>
  <c r="AO45" i="2"/>
  <c r="BT51" i="6"/>
  <c r="BY45" i="6"/>
  <c r="BT44" i="6"/>
  <c r="BX34" i="6"/>
  <c r="BY33" i="6"/>
  <c r="BT23" i="6"/>
  <c r="BT15" i="6"/>
  <c r="BV12" i="6"/>
  <c r="BP57" i="6"/>
  <c r="BT50" i="6"/>
  <c r="BT49" i="6"/>
  <c r="BW45" i="6"/>
  <c r="BT45" i="6"/>
  <c r="BW34" i="6"/>
  <c r="BT34" i="6"/>
  <c r="BX33" i="6"/>
  <c r="BT33" i="6"/>
  <c r="BT19" i="6"/>
  <c r="BT56" i="6"/>
  <c r="BT52" i="6"/>
  <c r="BY42" i="6"/>
  <c r="BU34" i="6"/>
  <c r="BP34" i="6"/>
  <c r="BZ10" i="6"/>
  <c r="BY40" i="6"/>
  <c r="BX20" i="6"/>
  <c r="BW59" i="6"/>
  <c r="BZ56" i="6"/>
  <c r="BP56" i="6"/>
  <c r="BU42" i="6"/>
  <c r="BP42" i="6"/>
  <c r="BW40" i="6"/>
  <c r="BT40" i="6"/>
  <c r="BU37" i="6"/>
  <c r="BP37" i="6"/>
  <c r="BW36" i="6"/>
  <c r="BT36" i="6"/>
  <c r="BY30" i="6"/>
  <c r="BP30" i="6"/>
  <c r="BZ20" i="6"/>
  <c r="BU40" i="6"/>
  <c r="BP40" i="6"/>
  <c r="BU36" i="6"/>
  <c r="BP36" i="6"/>
  <c r="BZ28" i="6"/>
  <c r="BY20" i="6"/>
  <c r="BY17" i="6"/>
  <c r="BV13" i="6"/>
  <c r="BT13" i="6"/>
  <c r="BY10" i="6"/>
  <c r="BT8" i="6"/>
  <c r="BW17" i="6"/>
  <c r="BT12" i="6"/>
  <c r="BW10" i="6"/>
  <c r="BY59" i="6"/>
  <c r="BV56" i="6"/>
  <c r="BT55" i="6"/>
  <c r="BT47" i="6"/>
  <c r="BU44" i="6"/>
  <c r="BP44" i="6"/>
  <c r="BW42" i="6"/>
  <c r="BT42" i="6"/>
  <c r="BX40" i="6"/>
  <c r="BY39" i="6"/>
  <c r="BP39" i="6"/>
  <c r="BW37" i="6"/>
  <c r="BT37" i="6"/>
  <c r="BX36" i="6"/>
  <c r="BU33" i="6"/>
  <c r="BP33" i="6"/>
  <c r="BT29" i="6"/>
  <c r="BT30" i="6"/>
  <c r="BP23" i="6"/>
  <c r="BW23" i="6"/>
  <c r="BZ23" i="6"/>
  <c r="BV23" i="6"/>
  <c r="BU23" i="6"/>
  <c r="BX23" i="6"/>
  <c r="BY23" i="6"/>
  <c r="BT20" i="6"/>
  <c r="BV17" i="6"/>
  <c r="BT17" i="6"/>
  <c r="BY13" i="6"/>
  <c r="BV10" i="6"/>
  <c r="BT10" i="6"/>
  <c r="AM17" i="2"/>
  <c r="AO28" i="2"/>
  <c r="AM28" i="2"/>
  <c r="AK27" i="2"/>
  <c r="AF27" i="2"/>
  <c r="AO27" i="2"/>
  <c r="AM24" i="2"/>
  <c r="AN14" i="2"/>
  <c r="AJ41" i="2"/>
  <c r="AJ19" i="2"/>
  <c r="AM50" i="2"/>
  <c r="AF50" i="2"/>
  <c r="AL45" i="2"/>
  <c r="AJ14" i="2"/>
  <c r="AJ22" i="2"/>
  <c r="AF14" i="2"/>
  <c r="AM45" i="2"/>
  <c r="AM25" i="2"/>
  <c r="AO57" i="2"/>
  <c r="AL28" i="2"/>
  <c r="AM27" i="2"/>
  <c r="AJ27" i="2"/>
  <c r="AJ25" i="2"/>
  <c r="AN24" i="2"/>
  <c r="AO22" i="2"/>
  <c r="AL14" i="2"/>
  <c r="AO11" i="2"/>
  <c r="AO8" i="2"/>
  <c r="AK8" i="2"/>
  <c r="AN57" i="2"/>
  <c r="AJ57" i="2"/>
  <c r="AJ55" i="2"/>
  <c r="AJ38" i="2"/>
  <c r="AN11" i="2"/>
  <c r="AJ11" i="2"/>
  <c r="AN8" i="2"/>
  <c r="AO60" i="2"/>
  <c r="AM57" i="2"/>
  <c r="AO38" i="2"/>
  <c r="AL31" i="2"/>
  <c r="AF31" i="2"/>
  <c r="AM11" i="2"/>
  <c r="AM8" i="2"/>
  <c r="AM72" i="2"/>
  <c r="AF72" i="2"/>
  <c r="AL33" i="2"/>
  <c r="AM33" i="2"/>
  <c r="BI94" i="1"/>
  <c r="BH92" i="1"/>
  <c r="BD92" i="1"/>
  <c r="BB92" i="1"/>
  <c r="BJ90" i="1"/>
  <c r="BE90" i="1"/>
  <c r="BB90" i="1"/>
  <c r="BE94" i="1"/>
  <c r="BK93" i="1"/>
  <c r="BF93" i="1"/>
  <c r="BJ94" i="1"/>
  <c r="AX94" i="1"/>
  <c r="BK92" i="1"/>
  <c r="BG92" i="1"/>
  <c r="BC92" i="1"/>
  <c r="AX92" i="1"/>
  <c r="BI90" i="1"/>
  <c r="BC90" i="1"/>
  <c r="AX90" i="1"/>
  <c r="BF94" i="1"/>
  <c r="BB91" i="1"/>
  <c r="BI92" i="1"/>
  <c r="BK90" i="1"/>
  <c r="BF90" i="1"/>
  <c r="BB88" i="1"/>
  <c r="BF82" i="1"/>
  <c r="BI81" i="1"/>
  <c r="BB81" i="1"/>
  <c r="BI83" i="1"/>
  <c r="BE83" i="1"/>
  <c r="BE82" i="1"/>
  <c r="BH83" i="1"/>
  <c r="BB83" i="1"/>
  <c r="BE79" i="1"/>
  <c r="BK77" i="1"/>
  <c r="BF77" i="1"/>
  <c r="BJ79" i="1"/>
  <c r="AX79" i="1"/>
  <c r="BK78" i="1"/>
  <c r="BG78" i="1"/>
  <c r="BC78" i="1"/>
  <c r="BF63" i="1"/>
  <c r="BI59" i="1"/>
  <c r="BB59" i="1"/>
  <c r="BH62" i="1"/>
  <c r="BD62" i="1"/>
  <c r="AX61" i="1"/>
  <c r="BE63" i="1"/>
  <c r="BB58" i="1"/>
  <c r="BE59" i="1"/>
  <c r="BK57" i="1"/>
  <c r="BF57" i="1"/>
  <c r="BJ63" i="1"/>
  <c r="AX63" i="1"/>
  <c r="BK58" i="1"/>
  <c r="BG58" i="1"/>
  <c r="BC58" i="1"/>
  <c r="BE64" i="1"/>
  <c r="BJ62" i="1"/>
  <c r="BF62" i="1"/>
  <c r="BG61" i="1"/>
  <c r="BB61" i="1"/>
  <c r="BI54" i="1"/>
  <c r="BD54" i="1"/>
  <c r="BJ43" i="1"/>
  <c r="BF43" i="1"/>
  <c r="AX43" i="1"/>
  <c r="BH43" i="1"/>
  <c r="BD43" i="1"/>
  <c r="AX42" i="1"/>
  <c r="BK43" i="1"/>
  <c r="BG43" i="1"/>
  <c r="BK36" i="1"/>
  <c r="BE36" i="1"/>
  <c r="BH38" i="1"/>
  <c r="BB38" i="1"/>
  <c r="BB37" i="1"/>
  <c r="BI36" i="1"/>
  <c r="BD36" i="1"/>
  <c r="BB36" i="1"/>
  <c r="BI33" i="1"/>
  <c r="BE33" i="1"/>
  <c r="AX39" i="1"/>
  <c r="BG36" i="1"/>
  <c r="BC33" i="1"/>
  <c r="AN50" i="2"/>
  <c r="AN72" i="2"/>
  <c r="AJ72" i="2"/>
  <c r="AJ65" i="2"/>
  <c r="AJ39" i="2"/>
  <c r="AN33" i="2"/>
  <c r="AN34" i="2"/>
  <c r="AN31" i="2"/>
  <c r="AJ31" i="2"/>
  <c r="AF36" i="2"/>
  <c r="AM36" i="2"/>
  <c r="AL36" i="2"/>
  <c r="AK36" i="2"/>
  <c r="AO21" i="2"/>
  <c r="AJ21" i="2"/>
  <c r="AJ17" i="2"/>
  <c r="AO14" i="2"/>
  <c r="AJ13" i="2"/>
  <c r="AF39" i="2"/>
  <c r="AL39" i="2"/>
  <c r="AK39" i="2"/>
  <c r="AJ66" i="2"/>
  <c r="AJ50" i="2"/>
  <c r="AJ36" i="2"/>
  <c r="AJ24" i="2"/>
  <c r="AJ16" i="2"/>
  <c r="AJ45" i="2"/>
  <c r="AO39" i="2"/>
  <c r="AO34" i="2"/>
  <c r="AO31" i="2"/>
  <c r="AJ28" i="2"/>
  <c r="AF16" i="2"/>
  <c r="AM16" i="2"/>
  <c r="AL16" i="2"/>
  <c r="AK16" i="2"/>
  <c r="AN16" i="2"/>
  <c r="BT26" i="6"/>
  <c r="BZ31" i="6"/>
  <c r="BZ29" i="6"/>
  <c r="BX28" i="6"/>
  <c r="BS62" i="6"/>
  <c r="BY31" i="6"/>
  <c r="BT31" i="6"/>
  <c r="BX31" i="6"/>
  <c r="BT22" i="6"/>
  <c r="BQ62" i="6"/>
  <c r="BZ22" i="6"/>
  <c r="AF46" i="5"/>
  <c r="AF55" i="5"/>
  <c r="AF56" i="5"/>
  <c r="AH52" i="5"/>
  <c r="AF52" i="5"/>
  <c r="AF53" i="5"/>
  <c r="AF44" i="5"/>
  <c r="AF43" i="5"/>
  <c r="AF38" i="5"/>
  <c r="AF49" i="5"/>
  <c r="AF40" i="5"/>
  <c r="AF29" i="5"/>
  <c r="AF23" i="5"/>
  <c r="AF24" i="5"/>
  <c r="AF9" i="5"/>
  <c r="AJ35" i="5"/>
  <c r="AF22" i="5"/>
  <c r="AF20" i="5"/>
  <c r="AF17" i="5"/>
  <c r="AF11" i="5"/>
  <c r="AF51" i="5"/>
  <c r="AH47" i="5"/>
  <c r="AF42" i="5"/>
  <c r="AI35" i="5"/>
  <c r="AF35" i="5"/>
  <c r="AJ31" i="5"/>
  <c r="AF31" i="5"/>
  <c r="AF16" i="5"/>
  <c r="AG19" i="5"/>
  <c r="AJ19" i="5"/>
  <c r="AI19" i="5"/>
  <c r="AH19" i="5"/>
  <c r="AR51" i="4"/>
  <c r="AJ43" i="2"/>
  <c r="AF43" i="2"/>
  <c r="AK43" i="2"/>
  <c r="AL43" i="2"/>
  <c r="BH20" i="1"/>
  <c r="BD20" i="1"/>
  <c r="BB20" i="1"/>
  <c r="BK20" i="1"/>
  <c r="BG20" i="1"/>
  <c r="BC20" i="1"/>
  <c r="AX20" i="1"/>
  <c r="AZ96" i="1"/>
  <c r="BI20" i="1"/>
  <c r="AX21" i="1"/>
  <c r="BA96" i="1"/>
  <c r="BG15" i="1"/>
  <c r="BK16" i="1"/>
  <c r="BG16" i="1"/>
  <c r="BC16" i="1"/>
  <c r="AY96" i="1"/>
  <c r="BK15" i="1"/>
  <c r="BE15" i="1"/>
  <c r="BI15" i="1"/>
  <c r="BD15" i="1"/>
  <c r="BB15" i="1"/>
  <c r="AR39" i="4"/>
  <c r="AR35" i="4"/>
  <c r="AX29" i="4"/>
  <c r="AW30" i="4"/>
  <c r="AS30" i="4"/>
  <c r="AV30" i="4"/>
  <c r="AN30" i="4"/>
  <c r="AX30" i="4"/>
  <c r="AV24" i="4"/>
  <c r="AW26" i="4"/>
  <c r="AS26" i="4"/>
  <c r="AR23" i="4"/>
  <c r="AN24" i="4"/>
  <c r="AV26" i="4"/>
  <c r="AN26" i="4"/>
  <c r="AX26" i="4"/>
  <c r="AH49" i="3"/>
  <c r="X47" i="3"/>
  <c r="AH25" i="3"/>
  <c r="AI22" i="3"/>
  <c r="AF23" i="3"/>
  <c r="AI19" i="3"/>
  <c r="AI50" i="3"/>
  <c r="AH30" i="3"/>
  <c r="AI26" i="3"/>
  <c r="AD25" i="3"/>
  <c r="X25" i="3"/>
  <c r="AI13" i="3"/>
  <c r="AG50" i="3"/>
  <c r="AJ47" i="3"/>
  <c r="AI25" i="3"/>
  <c r="AK50" i="3"/>
  <c r="AF47" i="3"/>
  <c r="AH40" i="3"/>
  <c r="AF32" i="3"/>
  <c r="AB32" i="3"/>
  <c r="AK28" i="3"/>
  <c r="AF22" i="3"/>
  <c r="AJ23" i="3"/>
  <c r="AH18" i="3"/>
  <c r="AK13" i="3"/>
  <c r="AK32" i="3"/>
  <c r="AK23" i="3"/>
  <c r="AI18" i="3"/>
  <c r="AB14" i="3"/>
  <c r="AB40" i="3"/>
  <c r="AJ32" i="3"/>
  <c r="AB20" i="3"/>
  <c r="AG16" i="3"/>
  <c r="X16" i="3"/>
  <c r="AK8" i="3"/>
  <c r="AK51" i="3"/>
  <c r="AG28" i="3"/>
  <c r="AB28" i="3"/>
  <c r="AI16" i="3"/>
  <c r="AB13" i="3"/>
  <c r="AE8" i="3"/>
  <c r="AB8" i="3"/>
  <c r="AB22" i="3"/>
  <c r="AB51" i="3"/>
  <c r="AJ49" i="3"/>
  <c r="AE49" i="3"/>
  <c r="AI51" i="3"/>
  <c r="AH47" i="3"/>
  <c r="AD47" i="3"/>
  <c r="AI46" i="3"/>
  <c r="AB46" i="3"/>
  <c r="AB39" i="3"/>
  <c r="AI32" i="3"/>
  <c r="AK30" i="3"/>
  <c r="AE30" i="3"/>
  <c r="AJ28" i="3"/>
  <c r="AK29" i="3"/>
  <c r="AG29" i="3"/>
  <c r="AB29" i="3"/>
  <c r="AF25" i="3"/>
  <c r="AK22" i="3"/>
  <c r="AG22" i="3"/>
  <c r="AI23" i="3"/>
  <c r="AK20" i="3"/>
  <c r="AG20" i="3"/>
  <c r="AC20" i="3"/>
  <c r="AF18" i="3"/>
  <c r="AB18" i="3"/>
  <c r="AF16" i="3"/>
  <c r="AE16" i="3"/>
  <c r="AD16" i="3"/>
  <c r="AC16" i="3"/>
  <c r="AG13" i="3"/>
  <c r="X13" i="3"/>
  <c r="AJ9" i="3"/>
  <c r="AE9" i="3"/>
  <c r="AI8" i="3"/>
  <c r="AF49" i="3"/>
  <c r="AI49" i="3"/>
  <c r="AD49" i="3"/>
  <c r="X49" i="3"/>
  <c r="AK47" i="3"/>
  <c r="AG47" i="3"/>
  <c r="AC47" i="3"/>
  <c r="AB42" i="3"/>
  <c r="X39" i="3"/>
  <c r="AJ39" i="3"/>
  <c r="AF39" i="3"/>
  <c r="AH39" i="3"/>
  <c r="AI39" i="3"/>
  <c r="AE39" i="3"/>
  <c r="AD39" i="3"/>
  <c r="AG39" i="3"/>
  <c r="AC39" i="3"/>
  <c r="AG32" i="3"/>
  <c r="AI30" i="3"/>
  <c r="AD30" i="3"/>
  <c r="AB30" i="3"/>
  <c r="AH28" i="3"/>
  <c r="AJ29" i="3"/>
  <c r="AF29" i="3"/>
  <c r="X29" i="3"/>
  <c r="AJ25" i="3"/>
  <c r="AE25" i="3"/>
  <c r="AG23" i="3"/>
  <c r="AJ20" i="3"/>
  <c r="AF20" i="3"/>
  <c r="X20" i="3"/>
  <c r="AJ18" i="3"/>
  <c r="AE18" i="3"/>
  <c r="AB16" i="3"/>
  <c r="AI9" i="3"/>
  <c r="AD9" i="3"/>
  <c r="X9" i="3"/>
  <c r="AI47" i="3"/>
  <c r="AG30" i="3"/>
  <c r="AB26" i="3"/>
  <c r="AH20" i="3"/>
  <c r="AB19" i="3"/>
  <c r="AF9" i="3"/>
  <c r="AB9" i="3"/>
  <c r="AG51" i="3"/>
  <c r="X51" i="3"/>
  <c r="AB49" i="3"/>
  <c r="AB50" i="3"/>
  <c r="AB43" i="3"/>
  <c r="AE29" i="3"/>
  <c r="AD29" i="3"/>
  <c r="AC29" i="3"/>
  <c r="AA54" i="3"/>
  <c r="AJ30" i="3"/>
  <c r="AF30" i="3"/>
  <c r="AI28" i="3"/>
  <c r="AB23" i="3"/>
  <c r="AB44" i="3"/>
  <c r="AN70" i="2"/>
  <c r="AJ68" i="2"/>
  <c r="AJ70" i="2"/>
  <c r="AJ69" i="2"/>
  <c r="AJ71" i="2"/>
  <c r="AJ60" i="2"/>
  <c r="AJ61" i="2"/>
  <c r="AJ59" i="2"/>
  <c r="AJ62" i="2"/>
  <c r="AJ51" i="2"/>
  <c r="AJ47" i="2"/>
  <c r="AO42" i="2"/>
  <c r="AM32" i="2"/>
  <c r="AJ34" i="2"/>
  <c r="AJ35" i="2"/>
  <c r="AJ32" i="2"/>
  <c r="AO35" i="2"/>
  <c r="AN32" i="2"/>
  <c r="AH75" i="2"/>
  <c r="AF30" i="2"/>
  <c r="AK30" i="2"/>
  <c r="AM30" i="2"/>
  <c r="AL30" i="2"/>
  <c r="AJ30" i="2"/>
  <c r="AJ33" i="2"/>
  <c r="AO33" i="2"/>
  <c r="AF33" i="2"/>
  <c r="AM63" i="4"/>
  <c r="AR38" i="4"/>
  <c r="AP63" i="4"/>
  <c r="AO63" i="4"/>
  <c r="AU32" i="4"/>
  <c r="AV32" i="4"/>
  <c r="AR32" i="4"/>
  <c r="AS32" i="4"/>
  <c r="AW32" i="4"/>
  <c r="AT32" i="4"/>
  <c r="AX32" i="4"/>
  <c r="BH91" i="1"/>
  <c r="BD91" i="1"/>
  <c r="AW96" i="1"/>
  <c r="BH94" i="1"/>
  <c r="BD94" i="1"/>
  <c r="BH93" i="1"/>
  <c r="BK94" i="1"/>
  <c r="BG94" i="1"/>
  <c r="BJ91" i="1"/>
  <c r="BF91" i="1"/>
  <c r="AX91" i="1"/>
  <c r="BH90" i="1"/>
  <c r="BK89" i="1"/>
  <c r="BG89" i="1"/>
  <c r="BC89" i="1"/>
  <c r="BJ88" i="1"/>
  <c r="BF88" i="1"/>
  <c r="AX88" i="1"/>
  <c r="BH85" i="1"/>
  <c r="BK82" i="1"/>
  <c r="BG82" i="1"/>
  <c r="BC82" i="1"/>
  <c r="BJ81" i="1"/>
  <c r="BF81" i="1"/>
  <c r="AX81" i="1"/>
  <c r="BH77" i="1"/>
  <c r="BK79" i="1"/>
  <c r="BG79" i="1"/>
  <c r="BC79" i="1"/>
  <c r="BJ76" i="1"/>
  <c r="BF76" i="1"/>
  <c r="AX76" i="1"/>
  <c r="BH74" i="1"/>
  <c r="BK73" i="1"/>
  <c r="BG73" i="1"/>
  <c r="BC73" i="1"/>
  <c r="BJ71" i="1"/>
  <c r="BF71" i="1"/>
  <c r="AX71" i="1"/>
  <c r="BH57" i="1"/>
  <c r="BK63" i="1"/>
  <c r="BG63" i="1"/>
  <c r="BC63" i="1"/>
  <c r="BJ59" i="1"/>
  <c r="BF59" i="1"/>
  <c r="AX59" i="1"/>
  <c r="BC65" i="1"/>
  <c r="BG65" i="1"/>
  <c r="BK65" i="1"/>
  <c r="BJ61" i="1"/>
  <c r="BC60" i="1"/>
  <c r="BG60" i="1"/>
  <c r="BK60" i="1"/>
  <c r="AX60" i="1"/>
  <c r="BF60" i="1"/>
  <c r="BD53" i="1"/>
  <c r="BH53" i="1"/>
  <c r="BC53" i="1"/>
  <c r="BG53" i="1"/>
  <c r="BK53" i="1"/>
  <c r="BC55" i="1"/>
  <c r="BG55" i="1"/>
  <c r="BK55" i="1"/>
  <c r="AX55" i="1"/>
  <c r="BF55" i="1"/>
  <c r="BJ55" i="1"/>
  <c r="BD47" i="1"/>
  <c r="BH47" i="1"/>
  <c r="BC47" i="1"/>
  <c r="BG47" i="1"/>
  <c r="BK47" i="1"/>
  <c r="BC46" i="1"/>
  <c r="BG46" i="1"/>
  <c r="BK46" i="1"/>
  <c r="AX46" i="1"/>
  <c r="BF46" i="1"/>
  <c r="BJ46" i="1"/>
  <c r="BB35" i="1"/>
  <c r="BB40" i="1"/>
  <c r="BI88" i="1"/>
  <c r="BE88" i="1"/>
  <c r="BH88" i="1"/>
  <c r="BD88" i="1"/>
  <c r="BB85" i="1"/>
  <c r="BH81" i="1"/>
  <c r="BD81" i="1"/>
  <c r="BH76" i="1"/>
  <c r="BD76" i="1"/>
  <c r="BH71" i="1"/>
  <c r="BD71" i="1"/>
  <c r="BH59" i="1"/>
  <c r="BD59" i="1"/>
  <c r="BB64" i="1"/>
  <c r="BB60" i="1"/>
  <c r="BB54" i="1"/>
  <c r="BB55" i="1"/>
  <c r="BB50" i="1"/>
  <c r="BB46" i="1"/>
  <c r="BB44" i="1"/>
  <c r="BC35" i="1"/>
  <c r="BG35" i="1"/>
  <c r="BK35" i="1"/>
  <c r="BD35" i="1"/>
  <c r="BH35" i="1"/>
  <c r="AX35" i="1"/>
  <c r="BF35" i="1"/>
  <c r="BJ35" i="1"/>
  <c r="BK91" i="1"/>
  <c r="BG91" i="1"/>
  <c r="BH89" i="1"/>
  <c r="BK88" i="1"/>
  <c r="BG88" i="1"/>
  <c r="BH82" i="1"/>
  <c r="BK81" i="1"/>
  <c r="BG81" i="1"/>
  <c r="BH79" i="1"/>
  <c r="BK76" i="1"/>
  <c r="BG76" i="1"/>
  <c r="BH73" i="1"/>
  <c r="BK71" i="1"/>
  <c r="BG71" i="1"/>
  <c r="BH63" i="1"/>
  <c r="BK59" i="1"/>
  <c r="BG59" i="1"/>
  <c r="AX64" i="1"/>
  <c r="BF64" i="1"/>
  <c r="BJ64" i="1"/>
  <c r="BD61" i="1"/>
  <c r="BH61" i="1"/>
  <c r="BK42" i="1"/>
  <c r="BG42" i="1"/>
  <c r="BC42" i="1"/>
  <c r="BK34" i="1"/>
  <c r="BG34" i="1"/>
  <c r="BC34" i="1"/>
  <c r="BJ37" i="1"/>
  <c r="BF37" i="1"/>
  <c r="AX37" i="1"/>
  <c r="BK39" i="1"/>
  <c r="BG39" i="1"/>
  <c r="BC39" i="1"/>
  <c r="BJ31" i="1"/>
  <c r="BF31" i="1"/>
  <c r="AX31" i="1"/>
  <c r="BK26" i="1"/>
  <c r="BG26" i="1"/>
  <c r="BC26" i="1"/>
  <c r="BJ24" i="1"/>
  <c r="BF24" i="1"/>
  <c r="AX24" i="1"/>
  <c r="BK21" i="1"/>
  <c r="BG21" i="1"/>
  <c r="BC21" i="1"/>
  <c r="BJ18" i="1"/>
  <c r="BF18" i="1"/>
  <c r="AX18" i="1"/>
  <c r="BK13" i="1"/>
  <c r="BG13" i="1"/>
  <c r="BC13" i="1"/>
  <c r="BJ11" i="1"/>
  <c r="BF11" i="1"/>
  <c r="AX11" i="1"/>
  <c r="AG53" i="7"/>
  <c r="AC53" i="7"/>
  <c r="AG52" i="7"/>
  <c r="AC52" i="7"/>
  <c r="AG49" i="7"/>
  <c r="AC49" i="7"/>
  <c r="AG48" i="7"/>
  <c r="AC48" i="7"/>
  <c r="AG46" i="7"/>
  <c r="AC46" i="7"/>
  <c r="AG45" i="7"/>
  <c r="X45" i="7"/>
  <c r="AH41" i="7"/>
  <c r="AH37" i="7"/>
  <c r="AH33" i="7"/>
  <c r="AD22" i="7"/>
  <c r="AH22" i="7"/>
  <c r="X22" i="7"/>
  <c r="AF22" i="7"/>
  <c r="AC22" i="7"/>
  <c r="AG22" i="7"/>
  <c r="AB20" i="7"/>
  <c r="AB10" i="7"/>
  <c r="AC41" i="7"/>
  <c r="AG41" i="7"/>
  <c r="AC37" i="7"/>
  <c r="AG37" i="7"/>
  <c r="AC33" i="7"/>
  <c r="AG33" i="7"/>
  <c r="AD20" i="7"/>
  <c r="AH20" i="7"/>
  <c r="X20" i="7"/>
  <c r="AF20" i="7"/>
  <c r="AC20" i="7"/>
  <c r="AG20" i="7"/>
  <c r="AD10" i="7"/>
  <c r="X10" i="7"/>
  <c r="AC10" i="7"/>
  <c r="BH37" i="1"/>
  <c r="BD37" i="1"/>
  <c r="BH31" i="1"/>
  <c r="BD31" i="1"/>
  <c r="BH24" i="1"/>
  <c r="BD24" i="1"/>
  <c r="BH18" i="1"/>
  <c r="BD18" i="1"/>
  <c r="BH11" i="1"/>
  <c r="BD11" i="1"/>
  <c r="AE45" i="7"/>
  <c r="AE41" i="7"/>
  <c r="AE37" i="7"/>
  <c r="AE33" i="7"/>
  <c r="AD18" i="7"/>
  <c r="AH18" i="7"/>
  <c r="X18" i="7"/>
  <c r="AF18" i="7"/>
  <c r="AC18" i="7"/>
  <c r="AG18" i="7"/>
  <c r="BJ54" i="1"/>
  <c r="BF54" i="1"/>
  <c r="BJ50" i="1"/>
  <c r="BF50" i="1"/>
  <c r="BJ44" i="1"/>
  <c r="BF44" i="1"/>
  <c r="BH42" i="1"/>
  <c r="BJ40" i="1"/>
  <c r="BF40" i="1"/>
  <c r="BH34" i="1"/>
  <c r="BK37" i="1"/>
  <c r="BG37" i="1"/>
  <c r="BJ36" i="1"/>
  <c r="BF36" i="1"/>
  <c r="BH39" i="1"/>
  <c r="BK31" i="1"/>
  <c r="BG31" i="1"/>
  <c r="BJ29" i="1"/>
  <c r="BF29" i="1"/>
  <c r="BH26" i="1"/>
  <c r="BK24" i="1"/>
  <c r="BG24" i="1"/>
  <c r="BJ23" i="1"/>
  <c r="BF23" i="1"/>
  <c r="BH21" i="1"/>
  <c r="BK18" i="1"/>
  <c r="BG18" i="1"/>
  <c r="BJ15" i="1"/>
  <c r="BF15" i="1"/>
  <c r="BH13" i="1"/>
  <c r="BK11" i="1"/>
  <c r="BG11" i="1"/>
  <c r="BJ9" i="1"/>
  <c r="BF9" i="1"/>
  <c r="Z55" i="7"/>
  <c r="AH53" i="7"/>
  <c r="AH52" i="7"/>
  <c r="AH49" i="7"/>
  <c r="AH48" i="7"/>
  <c r="AH46" i="7"/>
  <c r="AH45" i="7"/>
  <c r="AD45" i="7"/>
  <c r="AC43" i="7"/>
  <c r="AG43" i="7"/>
  <c r="AD41" i="7"/>
  <c r="AC38" i="7"/>
  <c r="AG38" i="7"/>
  <c r="AD37" i="7"/>
  <c r="AC35" i="7"/>
  <c r="AG35" i="7"/>
  <c r="AD33" i="7"/>
  <c r="AC32" i="7"/>
  <c r="AG32" i="7"/>
  <c r="AG23" i="7"/>
  <c r="X23" i="7"/>
  <c r="AB22" i="7"/>
  <c r="Z54" i="3"/>
  <c r="Y54" i="3"/>
  <c r="AK46" i="3"/>
  <c r="AG46" i="3"/>
  <c r="AC46" i="3"/>
  <c r="AJ43" i="3"/>
  <c r="AJ42" i="3"/>
  <c r="AF42" i="3"/>
  <c r="AJ44" i="3"/>
  <c r="AF44" i="3"/>
  <c r="AF40" i="3"/>
  <c r="X40" i="3"/>
  <c r="AK26" i="3"/>
  <c r="AG26" i="3"/>
  <c r="AC26" i="3"/>
  <c r="AB25" i="3"/>
  <c r="AK19" i="3"/>
  <c r="AG19" i="3"/>
  <c r="AC19" i="3"/>
  <c r="AI14" i="3"/>
  <c r="AE14" i="3"/>
  <c r="AN20" i="4"/>
  <c r="AW20" i="4"/>
  <c r="AT20" i="4"/>
  <c r="AX20" i="4"/>
  <c r="AU20" i="4"/>
  <c r="AR13" i="4"/>
  <c r="AQ63" i="4"/>
  <c r="AF68" i="2"/>
  <c r="AM68" i="2"/>
  <c r="AN68" i="2"/>
  <c r="AD13" i="7"/>
  <c r="W54" i="3"/>
  <c r="AH50" i="3"/>
  <c r="AJ46" i="3"/>
  <c r="AF46" i="3"/>
  <c r="X46" i="3"/>
  <c r="X43" i="3"/>
  <c r="AI42" i="3"/>
  <c r="X42" i="3"/>
  <c r="AI44" i="3"/>
  <c r="X44" i="3"/>
  <c r="AJ26" i="3"/>
  <c r="AF26" i="3"/>
  <c r="X26" i="3"/>
  <c r="AJ19" i="3"/>
  <c r="AF19" i="3"/>
  <c r="X19" i="3"/>
  <c r="AH14" i="3"/>
  <c r="X14" i="3"/>
  <c r="AH8" i="3"/>
  <c r="AD8" i="3"/>
  <c r="AN44" i="4"/>
  <c r="AV44" i="4"/>
  <c r="AW44" i="4"/>
  <c r="AN36" i="4"/>
  <c r="AX36" i="4"/>
  <c r="AN33" i="4"/>
  <c r="AW33" i="4"/>
  <c r="AX33" i="4"/>
  <c r="AN23" i="4"/>
  <c r="AW23" i="4"/>
  <c r="AT23" i="4"/>
  <c r="AX23" i="4"/>
  <c r="AU23" i="4"/>
  <c r="AN18" i="4"/>
  <c r="AV18" i="4"/>
  <c r="AS18" i="4"/>
  <c r="AW18" i="4"/>
  <c r="AT18" i="4"/>
  <c r="AX18" i="4"/>
  <c r="AN41" i="4"/>
  <c r="AV41" i="4"/>
  <c r="AS41" i="4"/>
  <c r="AW41" i="4"/>
  <c r="AT41" i="4"/>
  <c r="AX41" i="4"/>
  <c r="AN25" i="4"/>
  <c r="AV25" i="4"/>
  <c r="AS25" i="4"/>
  <c r="AW25" i="4"/>
  <c r="AT25" i="4"/>
  <c r="AX25" i="4"/>
  <c r="AN17" i="4"/>
  <c r="AV17" i="4"/>
  <c r="AS17" i="4"/>
  <c r="AW17" i="4"/>
  <c r="AT17" i="4"/>
  <c r="AX17" i="4"/>
  <c r="AG29" i="7"/>
  <c r="AG28" i="7"/>
  <c r="AG26" i="7"/>
  <c r="AK49" i="3"/>
  <c r="AG49" i="3"/>
  <c r="AJ51" i="3"/>
  <c r="AJ50" i="3"/>
  <c r="AH46" i="3"/>
  <c r="AK42" i="3"/>
  <c r="AK44" i="3"/>
  <c r="AK40" i="3"/>
  <c r="AG40" i="3"/>
  <c r="AH32" i="3"/>
  <c r="AH26" i="3"/>
  <c r="AK25" i="3"/>
  <c r="AG25" i="3"/>
  <c r="AH23" i="3"/>
  <c r="AH19" i="3"/>
  <c r="AK18" i="3"/>
  <c r="AG18" i="3"/>
  <c r="AJ16" i="3"/>
  <c r="AJ13" i="3"/>
  <c r="AJ14" i="3"/>
  <c r="AK9" i="3"/>
  <c r="AG9" i="3"/>
  <c r="AJ8" i="3"/>
  <c r="AF8" i="3"/>
  <c r="AW57" i="4"/>
  <c r="AR57" i="4"/>
  <c r="AN53" i="4"/>
  <c r="AV53" i="4"/>
  <c r="AN40" i="4"/>
  <c r="AV40" i="4"/>
  <c r="AS40" i="4"/>
  <c r="AW40" i="4"/>
  <c r="AT40" i="4"/>
  <c r="AX40" i="4"/>
  <c r="AN13" i="4"/>
  <c r="AV13" i="4"/>
  <c r="AJ50" i="5"/>
  <c r="AH50" i="5"/>
  <c r="AE61" i="5"/>
  <c r="AV54" i="4"/>
  <c r="AU49" i="4"/>
  <c r="AW46" i="4"/>
  <c r="AX38" i="4"/>
  <c r="AV11" i="4"/>
  <c r="AS8" i="4"/>
  <c r="AG75" i="2"/>
  <c r="AL70" i="2"/>
  <c r="AO66" i="2"/>
  <c r="AO62" i="2"/>
  <c r="AL55" i="2"/>
  <c r="AO51" i="2"/>
  <c r="AO47" i="2"/>
  <c r="AN45" i="2"/>
  <c r="AM43" i="2"/>
  <c r="AM38" i="2"/>
  <c r="AM35" i="2"/>
  <c r="AL32" i="2"/>
  <c r="AN30" i="2"/>
  <c r="AN36" i="2"/>
  <c r="AN28" i="2"/>
  <c r="AL25" i="2"/>
  <c r="AO24" i="2"/>
  <c r="AM22" i="2"/>
  <c r="AN19" i="2"/>
  <c r="AO17" i="2"/>
  <c r="AK17" i="2"/>
  <c r="AL13" i="2"/>
  <c r="AL8" i="2"/>
  <c r="AJ8" i="2"/>
  <c r="AD61" i="5"/>
  <c r="AF57" i="5"/>
  <c r="AJ53" i="5"/>
  <c r="AJ51" i="5"/>
  <c r="AG38" i="5"/>
  <c r="AH38" i="5"/>
  <c r="AI38" i="5"/>
  <c r="AI30" i="5"/>
  <c r="AJ30" i="5"/>
  <c r="AX49" i="4"/>
  <c r="AV8" i="4"/>
  <c r="AE75" i="2"/>
  <c r="AO70" i="2"/>
  <c r="AO59" i="2"/>
  <c r="AN62" i="2"/>
  <c r="AO55" i="2"/>
  <c r="AK55" i="2"/>
  <c r="AN51" i="2"/>
  <c r="AO32" i="2"/>
  <c r="AO25" i="2"/>
  <c r="AK25" i="2"/>
  <c r="AM19" i="2"/>
  <c r="AN17" i="2"/>
  <c r="AO13" i="2"/>
  <c r="AK13" i="2"/>
  <c r="AC61" i="5"/>
  <c r="AF58" i="5"/>
  <c r="AH53" i="5"/>
  <c r="AF37" i="5"/>
  <c r="AF32" i="5"/>
  <c r="AI75" i="2"/>
  <c r="AN55" i="2"/>
  <c r="AN25" i="2"/>
  <c r="AN13" i="2"/>
  <c r="AG53" i="5"/>
  <c r="AI50" i="5"/>
  <c r="AG47" i="5"/>
  <c r="AI47" i="5"/>
  <c r="AG40" i="5"/>
  <c r="AG34" i="5"/>
  <c r="AG26" i="5"/>
  <c r="AI14" i="5"/>
  <c r="AJ13" i="5"/>
  <c r="BR62" i="6"/>
  <c r="BX59" i="6"/>
  <c r="BT59" i="6"/>
  <c r="BP59" i="6"/>
  <c r="BY51" i="6"/>
  <c r="BZ50" i="6"/>
  <c r="BV50" i="6"/>
  <c r="BP47" i="6"/>
  <c r="BX45" i="6"/>
  <c r="BP45" i="6"/>
  <c r="BY25" i="6"/>
  <c r="BZ26" i="6"/>
  <c r="BV26" i="6"/>
  <c r="AH14" i="5"/>
  <c r="AI13" i="5"/>
  <c r="BX51" i="6"/>
  <c r="BY50" i="6"/>
  <c r="BU50" i="6"/>
  <c r="BX25" i="6"/>
  <c r="BY26" i="6"/>
  <c r="BU26" i="6"/>
  <c r="BO62" i="6"/>
  <c r="BZ59" i="6"/>
  <c r="BY56" i="6"/>
  <c r="BX50" i="6"/>
  <c r="BZ45" i="6"/>
  <c r="BZ44" i="6"/>
  <c r="BZ42" i="6"/>
  <c r="BZ40" i="6"/>
  <c r="BZ37" i="6"/>
  <c r="BZ36" i="6"/>
  <c r="BZ34" i="6"/>
  <c r="BZ33" i="6"/>
  <c r="BX26" i="6"/>
  <c r="BW20" i="6"/>
  <c r="BX17" i="6"/>
  <c r="BX15" i="6"/>
  <c r="BX13" i="6"/>
  <c r="BX12" i="6"/>
  <c r="BX10" i="6"/>
  <c r="BT62" i="6" l="1"/>
  <c r="BG96" i="1"/>
  <c r="AB54" i="3"/>
  <c r="AJ75" i="2"/>
  <c r="AF61" i="5"/>
  <c r="AR63" i="4"/>
  <c r="BB96" i="1"/>
  <c r="AB55" i="7"/>
</calcChain>
</file>

<file path=xl/comments1.xml><?xml version="1.0" encoding="utf-8"?>
<comments xmlns="http://schemas.openxmlformats.org/spreadsheetml/2006/main">
  <authors>
    <author/>
  </authors>
  <commentList>
    <comment ref="AV6" authorId="0">
      <text>
        <r>
          <rPr>
            <sz val="10"/>
            <rFont val="Arial"/>
            <family val="2"/>
          </rPr>
          <t>Jusqu'à Cadet : MARCASSIN
Vert fond Blanc
Argent fond Vert
Or fond Blanc
Or fond Noir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Z5" authorId="0">
      <text>
        <r>
          <rPr>
            <sz val="10"/>
            <rFont val="Arial"/>
            <family val="2"/>
          </rPr>
          <t>BROCARD
Vert / Blanc
Argent / Vert
Or / Blanc
Or / Noir
Or / Bleu
Or / Rouge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H5" authorId="0">
      <text>
        <r>
          <rPr>
            <sz val="10"/>
            <rFont val="Arial"/>
            <family val="2"/>
          </rPr>
          <t xml:space="preserve">Marcassins
Noir sur fond orange
Argent sur fond orange
Or sur fond orange
</t>
        </r>
      </text>
    </comment>
    <comment ref="AH6" authorId="0">
      <text>
        <r>
          <rPr>
            <sz val="10"/>
            <rFont val="Arial"/>
            <family val="2"/>
          </rPr>
          <t>Sangliers:
Vert sur fond blanc  
Argent sur fond vert
Or sur fond blanc
Or sur fond noir
Or sur fond bleu
Or sur fond rouge</t>
        </r>
      </text>
    </comment>
  </commentList>
</comments>
</file>

<file path=xl/sharedStrings.xml><?xml version="1.0" encoding="utf-8"?>
<sst xmlns="http://schemas.openxmlformats.org/spreadsheetml/2006/main" count="1477" uniqueCount="589">
  <si>
    <t>Gueux</t>
  </si>
  <si>
    <t>Romilly</t>
  </si>
  <si>
    <t>Chalons</t>
  </si>
  <si>
    <t>Ay</t>
  </si>
  <si>
    <t>Rethel</t>
  </si>
  <si>
    <t>Reims</t>
  </si>
  <si>
    <t>Fismes</t>
  </si>
  <si>
    <t>Epernay</t>
  </si>
  <si>
    <t>Vertus</t>
  </si>
  <si>
    <t>Soissons</t>
  </si>
  <si>
    <t>Arcis</t>
  </si>
  <si>
    <t>Braine</t>
  </si>
  <si>
    <t>BONDY</t>
  </si>
  <si>
    <t>Charleville</t>
  </si>
  <si>
    <t>Suippes</t>
  </si>
  <si>
    <t>Ste Menehould</t>
  </si>
  <si>
    <t>Brunstatt</t>
  </si>
  <si>
    <t>27-28</t>
  </si>
  <si>
    <t>17-18</t>
  </si>
  <si>
    <t>3-4</t>
  </si>
  <si>
    <t>oct</t>
  </si>
  <si>
    <t>nov</t>
  </si>
  <si>
    <t>noc</t>
  </si>
  <si>
    <t>dec</t>
  </si>
  <si>
    <t>janv</t>
  </si>
  <si>
    <t>février</t>
  </si>
  <si>
    <t>mars</t>
  </si>
  <si>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</si>
  <si>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</si>
  <si>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</si>
  <si>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</si>
  <si>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</si>
  <si>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</si>
  <si>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</si>
  <si>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</si>
  <si>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</si>
  <si>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2ème tir</t>
  </si>
  <si>
    <t>TARGET</t>
  </si>
  <si>
    <t>CD 51</t>
  </si>
  <si>
    <t>CRTA</t>
  </si>
  <si>
    <t>CF</t>
  </si>
  <si>
    <t>Benjamin Dames</t>
  </si>
  <si>
    <t>Benjamin Homme</t>
  </si>
  <si>
    <t>Minime Femme</t>
  </si>
  <si>
    <t>BOQUET Caroline</t>
  </si>
  <si>
    <t>(1)</t>
  </si>
  <si>
    <t>(2)</t>
  </si>
  <si>
    <t>Minime Homme</t>
  </si>
  <si>
    <t>MOUREX-KIEFFER Pol</t>
  </si>
  <si>
    <t>(4)</t>
  </si>
  <si>
    <t>(3)</t>
  </si>
  <si>
    <t>FERY Baptiste</t>
  </si>
  <si>
    <t>(6)</t>
  </si>
  <si>
    <t>(5)</t>
  </si>
  <si>
    <t>Compound Minimes Homme</t>
  </si>
  <si>
    <t>Cadette Femme</t>
  </si>
  <si>
    <t>LE BRAS Armelle</t>
  </si>
  <si>
    <t>(0)</t>
  </si>
  <si>
    <t>(15)</t>
  </si>
  <si>
    <t>Cadet Homme</t>
  </si>
  <si>
    <t xml:space="preserve">Junior  Femme </t>
  </si>
  <si>
    <t>LE BRAS Morgane</t>
  </si>
  <si>
    <t>COUTIEZ Ines</t>
  </si>
  <si>
    <t>Junior Homme</t>
  </si>
  <si>
    <t xml:space="preserve">Senior Femme </t>
  </si>
  <si>
    <t>LARVOR Iris</t>
  </si>
  <si>
    <t xml:space="preserve"> Senior Homme</t>
  </si>
  <si>
    <t>ROIGNAU Clément</t>
  </si>
  <si>
    <t>(18)</t>
  </si>
  <si>
    <t>BELMEDJAHED Badrédine</t>
  </si>
  <si>
    <t>GIMEL Vincent</t>
  </si>
  <si>
    <t>(8)</t>
  </si>
  <si>
    <t>(13)</t>
  </si>
  <si>
    <t>LEGOFF Jocelyn</t>
  </si>
  <si>
    <t>(16)</t>
  </si>
  <si>
    <t>EDOT Nicolas</t>
  </si>
  <si>
    <t>(17)</t>
  </si>
  <si>
    <t>(11)</t>
  </si>
  <si>
    <t>(10)</t>
  </si>
  <si>
    <t>MULLER Christian</t>
  </si>
  <si>
    <t>(14)</t>
  </si>
  <si>
    <t>STRYJEK Julien</t>
  </si>
  <si>
    <t>(7)</t>
  </si>
  <si>
    <t>GHYLLEBERT Christophe</t>
  </si>
  <si>
    <t>Scratch Homme Bare Bow</t>
  </si>
  <si>
    <t>GOGIBUS Alain</t>
  </si>
  <si>
    <t>TORLET Teddy</t>
  </si>
  <si>
    <t>BEDUCHAUD Bernard</t>
  </si>
  <si>
    <t>Vétéran Femme</t>
  </si>
  <si>
    <t>Super Vétérante Femme</t>
  </si>
  <si>
    <t>VOLVERT Claudette</t>
  </si>
  <si>
    <t>Vétéran Homme</t>
  </si>
  <si>
    <t>LE BORGNE Yannick</t>
  </si>
  <si>
    <t>GENEBRIER Didier</t>
  </si>
  <si>
    <t>(9)</t>
  </si>
  <si>
    <t>MARNEF Jean-Pierre</t>
  </si>
  <si>
    <t>Super Vétéran Homme</t>
  </si>
  <si>
    <t>GUILLOT Gilles</t>
  </si>
  <si>
    <t>HUCHARD Claude</t>
  </si>
  <si>
    <t>REMOLU Jean-Michel</t>
  </si>
  <si>
    <t>BOTTIN Jean-Louis</t>
  </si>
  <si>
    <t>COUTANT Jean-Dominique</t>
  </si>
  <si>
    <t>TETART Philippe</t>
  </si>
  <si>
    <t>Compound Jeune Femme</t>
  </si>
  <si>
    <t>Compound Jeune Homme</t>
  </si>
  <si>
    <t>Compound Senior Femme</t>
  </si>
  <si>
    <t>VALENTIN Angélique</t>
  </si>
  <si>
    <t>Compound Homme</t>
  </si>
  <si>
    <t>'(17)</t>
  </si>
  <si>
    <t>LE BRAS Dominique</t>
  </si>
  <si>
    <t>(40)</t>
  </si>
  <si>
    <t>(61)</t>
  </si>
  <si>
    <t>(23)</t>
  </si>
  <si>
    <t>VALENTIN Grégory</t>
  </si>
  <si>
    <t>LECOUFFE Yoan</t>
  </si>
  <si>
    <t>Vétéran Homme Compound</t>
  </si>
  <si>
    <t>SALAUN Hervé</t>
  </si>
  <si>
    <t>(27)</t>
  </si>
  <si>
    <t>(12)</t>
  </si>
  <si>
    <t>HUET Claude</t>
  </si>
  <si>
    <t>PARIZOT Raphaël</t>
  </si>
  <si>
    <t>Super Vétérante Femme Compound</t>
  </si>
  <si>
    <t>Super Vétéran Homme Compound</t>
  </si>
  <si>
    <t>CHAIRON Daniel</t>
  </si>
  <si>
    <t>MAILLARD Jean-Jacques</t>
  </si>
  <si>
    <t>JAHYER Jackie</t>
  </si>
  <si>
    <t>PERREUX Norbert</t>
  </si>
  <si>
    <t>Nombre d'Archer participants aux concours FFTA :</t>
  </si>
  <si>
    <t>Benjamin Femme classique</t>
  </si>
  <si>
    <t>Minime Femme classique</t>
  </si>
  <si>
    <t>Minime Homme classique</t>
  </si>
  <si>
    <t>Cadet Homme classique</t>
  </si>
  <si>
    <t>STASKIEWICZ Noé</t>
  </si>
  <si>
    <t>Cadette Femme classique</t>
  </si>
  <si>
    <t>Junior Femme classique</t>
  </si>
  <si>
    <t>SIMON Lisa</t>
  </si>
  <si>
    <t>COUTIEZ Inès</t>
  </si>
  <si>
    <t>Junior Homme classique</t>
  </si>
  <si>
    <t>LE GOFF Jocelyn</t>
  </si>
  <si>
    <t>Senior Femme</t>
  </si>
  <si>
    <t>Senior Homme Classique</t>
  </si>
  <si>
    <t>STASKIEWICZ Patrick</t>
  </si>
  <si>
    <t>LAURENT-RAVETIER Olivier</t>
  </si>
  <si>
    <t>NICLOT Nicolas</t>
  </si>
  <si>
    <t>Vétérante Femme Classique</t>
  </si>
  <si>
    <t>PRIN Jean-Charles</t>
  </si>
  <si>
    <t>Super Veterante femme classique</t>
  </si>
  <si>
    <t>Super Veterant homme classique</t>
  </si>
  <si>
    <t>Jeune Homme Compound</t>
  </si>
  <si>
    <t>Senior Femme Compound</t>
  </si>
  <si>
    <t>Senior  Homme Compound</t>
  </si>
  <si>
    <t>Veteran  Homme Compound</t>
  </si>
  <si>
    <t>Super Veterant homme Compound</t>
  </si>
  <si>
    <t>2 X 70m</t>
  </si>
  <si>
    <t>Minime Femme Classique</t>
  </si>
  <si>
    <t>Cadettes Femme Classique</t>
  </si>
  <si>
    <t>Cadets Homme Classique</t>
  </si>
  <si>
    <t>Senior Femme Classique</t>
  </si>
  <si>
    <t>Vétéran Homme Classique</t>
  </si>
  <si>
    <t>LEBORGNE Yannick</t>
  </si>
  <si>
    <t>Super Vétéran Homme Classique</t>
  </si>
  <si>
    <t>Junior  Homme Compound</t>
  </si>
  <si>
    <t>Vétéran  Homme Compound</t>
  </si>
  <si>
    <t>Super Vétéran  Homme Compound</t>
  </si>
  <si>
    <t>Ville/Ferté</t>
  </si>
  <si>
    <t>Nanteuil</t>
  </si>
  <si>
    <t xml:space="preserve">Viarmes </t>
  </si>
  <si>
    <t>Rethondes</t>
  </si>
  <si>
    <t>Noyon</t>
  </si>
  <si>
    <t>Meaux</t>
  </si>
  <si>
    <t>09</t>
  </si>
  <si>
    <t>10</t>
  </si>
  <si>
    <t>11</t>
  </si>
  <si>
    <t>24</t>
  </si>
  <si>
    <t>07</t>
  </si>
  <si>
    <t>15</t>
  </si>
  <si>
    <t>14</t>
  </si>
  <si>
    <t>sept</t>
  </si>
  <si>
    <t>avril</t>
  </si>
  <si>
    <t>Ecussons</t>
  </si>
  <si>
    <t>Junior Femme Classique</t>
  </si>
  <si>
    <t>Senior Honne  Homme Sans Viseur</t>
  </si>
  <si>
    <t>Super Vétéran  Homme Sans Viseur</t>
  </si>
  <si>
    <t>Vétéran Femme Classique</t>
  </si>
  <si>
    <t>NB</t>
  </si>
  <si>
    <t>H</t>
  </si>
  <si>
    <t>Ch</t>
  </si>
  <si>
    <t>P</t>
  </si>
  <si>
    <t>Cl</t>
  </si>
  <si>
    <t>Cadet Femme</t>
  </si>
  <si>
    <t>Junior Homme Compound</t>
  </si>
  <si>
    <t>Senior Homme Compound</t>
  </si>
  <si>
    <t>MARTIN Cédric</t>
  </si>
  <si>
    <t>Vétérante Femme</t>
  </si>
  <si>
    <t xml:space="preserve">Super Vétéran Homme </t>
  </si>
  <si>
    <t>Jablines</t>
  </si>
  <si>
    <t>Plessis B</t>
  </si>
  <si>
    <t>Resson</t>
  </si>
  <si>
    <t>Écussons FFTA</t>
  </si>
  <si>
    <t>3ème tir</t>
  </si>
  <si>
    <t>Benjamin Homme Arc Nu</t>
  </si>
  <si>
    <t>Minime Femme Arc Nu</t>
  </si>
  <si>
    <t>Minime Homme Arc Nu</t>
  </si>
  <si>
    <t>Cadet Homme Arc Nu</t>
  </si>
  <si>
    <t>Senior Femme Arc Chasse</t>
  </si>
  <si>
    <t>Senior Homme Arc Chasse</t>
  </si>
  <si>
    <t>Vétéran Homme Arc Chasse</t>
  </si>
  <si>
    <t>DIDRICHE Frédéric</t>
  </si>
  <si>
    <t>Senior Homme Arc Droit</t>
  </si>
  <si>
    <t>Vétéran Homme Arc Droit</t>
  </si>
  <si>
    <t>Senior Femme Bare Bow</t>
  </si>
  <si>
    <t>Senior Homme Bare Bow</t>
  </si>
  <si>
    <t>Vétéran Homme Bare Bow</t>
  </si>
  <si>
    <t>Junior Femme Arc Libre</t>
  </si>
  <si>
    <t>Junior Homme Arc Libre</t>
  </si>
  <si>
    <t>Senior Femme Arc Libre</t>
  </si>
  <si>
    <t>Senior Homme Arc Libre</t>
  </si>
  <si>
    <t>GUERRIER Olivier</t>
  </si>
  <si>
    <t>Vétéran Homme Arc Libre</t>
  </si>
  <si>
    <t>Senior Femme Arc Nu</t>
  </si>
  <si>
    <t>Senior Homme Arc Nu</t>
  </si>
  <si>
    <t>Vétéran Homme Arc Nu</t>
  </si>
  <si>
    <t>SVH</t>
  </si>
  <si>
    <t>VH</t>
  </si>
  <si>
    <t>SH</t>
  </si>
  <si>
    <t>JH</t>
  </si>
  <si>
    <t>CH</t>
  </si>
  <si>
    <t>MH</t>
  </si>
  <si>
    <t>BH</t>
  </si>
  <si>
    <t>SVHCO</t>
  </si>
  <si>
    <t>VHCO</t>
  </si>
  <si>
    <t>COH</t>
  </si>
  <si>
    <t>JHCO</t>
  </si>
  <si>
    <t>MHCO</t>
  </si>
  <si>
    <t>SHBB</t>
  </si>
  <si>
    <t>VHBB</t>
  </si>
  <si>
    <t>SVHBB</t>
  </si>
  <si>
    <t>FITA
2 x 70 m</t>
  </si>
  <si>
    <t>B,BEDUCHAUD</t>
  </si>
  <si>
    <t>G.GUILLOT</t>
  </si>
  <si>
    <t>M.VAN DERCAMERE</t>
  </si>
  <si>
    <t>N.STASKIEWICZ</t>
  </si>
  <si>
    <t>A.GOGIBUS</t>
  </si>
  <si>
    <t>M.VANDERCAMERE</t>
  </si>
  <si>
    <t>J.BOILEAU</t>
  </si>
  <si>
    <t>10.05.09</t>
  </si>
  <si>
    <t>18.05.08</t>
  </si>
  <si>
    <t>04.05.14</t>
  </si>
  <si>
    <t>29.07.12</t>
  </si>
  <si>
    <t>22.06.14</t>
  </si>
  <si>
    <t>03.05.09</t>
  </si>
  <si>
    <t>14.06.09</t>
  </si>
  <si>
    <t>01.07.12</t>
  </si>
  <si>
    <t>FEDERAL 2x50m</t>
  </si>
  <si>
    <t>J.BALLAN</t>
  </si>
  <si>
    <t>J.DEBRUYNE</t>
  </si>
  <si>
    <t>11.06.06</t>
  </si>
  <si>
    <t>09.05.09</t>
  </si>
  <si>
    <t>22.05.11</t>
  </si>
  <si>
    <t>02.05.10</t>
  </si>
  <si>
    <t>06.05.12</t>
  </si>
  <si>
    <t>09.06.13</t>
  </si>
  <si>
    <t>SALLE</t>
  </si>
  <si>
    <t>B.BEDUCHAUD</t>
  </si>
  <si>
    <t>JP.ODIENNE</t>
  </si>
  <si>
    <t>H.SALAUN</t>
  </si>
  <si>
    <t>T,TORLET</t>
  </si>
  <si>
    <t>M.DELAPLACE</t>
  </si>
  <si>
    <t>F.GAWLOWIEZ</t>
  </si>
  <si>
    <t>26,11,05</t>
  </si>
  <si>
    <t>09.12.12</t>
  </si>
  <si>
    <t>24.10.09</t>
  </si>
  <si>
    <t>05.10.97</t>
  </si>
  <si>
    <t>22.11.15</t>
  </si>
  <si>
    <t>27.10.12</t>
  </si>
  <si>
    <t>24.10.10</t>
  </si>
  <si>
    <t>18.12.11</t>
  </si>
  <si>
    <t>30.11.13</t>
  </si>
  <si>
    <t>16.11.13</t>
  </si>
  <si>
    <t>09.10.11</t>
  </si>
  <si>
    <t>20.11.99</t>
  </si>
  <si>
    <t>01.11.08</t>
  </si>
  <si>
    <t>FIELD</t>
  </si>
  <si>
    <t>Y.LE BORGNE</t>
  </si>
  <si>
    <t>D;DELVAUX</t>
  </si>
  <si>
    <t>F.SCHNEIDER</t>
  </si>
  <si>
    <t>L.BADER</t>
  </si>
  <si>
    <t>T.TORLET</t>
  </si>
  <si>
    <t>E.MEYER</t>
  </si>
  <si>
    <t>23.03.08</t>
  </si>
  <si>
    <t>20.04.13</t>
  </si>
  <si>
    <t>12.04.09</t>
  </si>
  <si>
    <t>20.07.97</t>
  </si>
  <si>
    <t>30.04.00</t>
  </si>
  <si>
    <t>21.06.98</t>
  </si>
  <si>
    <t>17.06.12</t>
  </si>
  <si>
    <t>20.07.03</t>
  </si>
  <si>
    <t>11.03.12</t>
  </si>
  <si>
    <t>15.05.16</t>
  </si>
  <si>
    <t>PERFORMANCE PAR EQUIPE DE CLUB</t>
  </si>
  <si>
    <t>SALLE Cl</t>
  </si>
  <si>
    <t>13.11.2011</t>
  </si>
  <si>
    <t>B.BEDUCHAUD - J.BOILEAU - G.GUILLOT</t>
  </si>
  <si>
    <t>SALLE CO</t>
  </si>
  <si>
    <t>16.02.2014</t>
  </si>
  <si>
    <t>T. TORLET - J. BOILEAU - A.GOGIBUS</t>
  </si>
  <si>
    <t>SALLE Mixte</t>
  </si>
  <si>
    <t>23.11.08</t>
  </si>
  <si>
    <t>A.GOGIBUS - G.GUILLOT - M.VAN DERCAMERE</t>
  </si>
  <si>
    <t>FITA 2X70 CL</t>
  </si>
  <si>
    <t>15.06.2008</t>
  </si>
  <si>
    <t>G.GUILLOT - M.VAN DERCAMERE - Y.LE BORGNE.</t>
  </si>
  <si>
    <t>12.05.2013</t>
  </si>
  <si>
    <t>Y.LE BORGNE - B.BEDUCHAUD - T.TORLET</t>
  </si>
  <si>
    <t>2X50-CL</t>
  </si>
  <si>
    <t>04.05.2008</t>
  </si>
  <si>
    <t>G.GUILLOT - A.BRASSEUR - M.VAN DERCAMERE</t>
  </si>
  <si>
    <t>2X50-CO</t>
  </si>
  <si>
    <t>18.06.2006</t>
  </si>
  <si>
    <t>T.TORLET - G.VALENTIN - M.MUZELET</t>
  </si>
  <si>
    <t>2x50 Mixte</t>
  </si>
  <si>
    <t>29.07.2012</t>
  </si>
  <si>
    <t>B.BEDUCHAUD - P.STASKIEWICZ - N.PERREUX</t>
  </si>
  <si>
    <t>FITA -CO</t>
  </si>
  <si>
    <t>T.TORLET - G.VALENTIN - A.GOGIBUS</t>
  </si>
  <si>
    <t>SALLE Jeunes</t>
  </si>
  <si>
    <t>28.10.2007</t>
  </si>
  <si>
    <t>B.MARTIN KLEISCH - D.BERGEON - G.HERBIN</t>
  </si>
  <si>
    <t>3D Jeunes</t>
  </si>
  <si>
    <t>20.04.2008</t>
  </si>
  <si>
    <t>R.HERBELOT - C.MARTIN - B.MARTIN KLEISCH</t>
  </si>
  <si>
    <t>SH  libre</t>
  </si>
  <si>
    <t>VH libre</t>
  </si>
  <si>
    <t>VH arc droit</t>
  </si>
  <si>
    <t>SH  chasse</t>
  </si>
  <si>
    <t>VH  chasse</t>
  </si>
  <si>
    <t>JH  libre</t>
  </si>
  <si>
    <t>SH CO</t>
  </si>
  <si>
    <t>SH AD</t>
  </si>
  <si>
    <t>SH BB</t>
  </si>
  <si>
    <t>VH BB</t>
  </si>
  <si>
    <t>BH Arc nu</t>
  </si>
  <si>
    <t>MH Arc nu</t>
  </si>
  <si>
    <t>CH Arc nu</t>
  </si>
  <si>
    <t>3D</t>
  </si>
  <si>
    <t>F.DIDRICHE</t>
  </si>
  <si>
    <t>G.VALENTIN</t>
  </si>
  <si>
    <t>02.04.17</t>
  </si>
  <si>
    <t>NATURE</t>
  </si>
  <si>
    <t>JC.PRIN</t>
  </si>
  <si>
    <t>SVF</t>
  </si>
  <si>
    <t>VF</t>
  </si>
  <si>
    <t>SF</t>
  </si>
  <si>
    <t>JF</t>
  </si>
  <si>
    <t>MF</t>
  </si>
  <si>
    <t>BF</t>
  </si>
  <si>
    <t>SVFCO</t>
  </si>
  <si>
    <t>CVF</t>
  </si>
  <si>
    <t>COF</t>
  </si>
  <si>
    <t>CJF</t>
  </si>
  <si>
    <t>BBF</t>
  </si>
  <si>
    <t>J.PETIT</t>
  </si>
  <si>
    <t>S,DUBOS</t>
  </si>
  <si>
    <t>L.SIMON</t>
  </si>
  <si>
    <t>A.LE BRAS</t>
  </si>
  <si>
    <t>01.06.14</t>
  </si>
  <si>
    <t>05.06.16</t>
  </si>
  <si>
    <t>FEDERAL 2X50m</t>
  </si>
  <si>
    <t>J.MROZINSKI</t>
  </si>
  <si>
    <t>M.GIMEL</t>
  </si>
  <si>
    <t>06.05.07</t>
  </si>
  <si>
    <t>19.05.13</t>
  </si>
  <si>
    <t>27,06,05</t>
  </si>
  <si>
    <t>31.05.15</t>
  </si>
  <si>
    <t>M.LEON</t>
  </si>
  <si>
    <t>S.DUBOS</t>
  </si>
  <si>
    <t>I.COUTIEZ</t>
  </si>
  <si>
    <t>M.LE BRAS</t>
  </si>
  <si>
    <t>H.DESJARDINS</t>
  </si>
  <si>
    <t>E.DUCROS</t>
  </si>
  <si>
    <t>J,MARTIN</t>
  </si>
  <si>
    <t>G.CHOPIN</t>
  </si>
  <si>
    <t>M.WEINREICH</t>
  </si>
  <si>
    <t>06.12.03</t>
  </si>
  <si>
    <t>03.11.12</t>
  </si>
  <si>
    <t>28;01;18</t>
  </si>
  <si>
    <t>22.01.17</t>
  </si>
  <si>
    <t>09.02.98</t>
  </si>
  <si>
    <t>28.10.06</t>
  </si>
  <si>
    <t>15.10.00</t>
  </si>
  <si>
    <t>11.10.98</t>
  </si>
  <si>
    <t>C.VOLVERT</t>
  </si>
  <si>
    <t>S.ALAVOINE</t>
  </si>
  <si>
    <t>J.LAURENT</t>
  </si>
  <si>
    <t>A.VALENTIN</t>
  </si>
  <si>
    <t>06.05.06</t>
  </si>
  <si>
    <t>19.06.05</t>
  </si>
  <si>
    <t>12.05.96</t>
  </si>
  <si>
    <t>09,04,05</t>
  </si>
  <si>
    <t>13.05.02</t>
  </si>
  <si>
    <t>19.04.15</t>
  </si>
  <si>
    <t>23,10,2004</t>
  </si>
  <si>
    <t>S. MAFFAT - M. LEON - S. DUBOS</t>
  </si>
  <si>
    <t>SF Arc nu</t>
  </si>
  <si>
    <t>SF Arc chasse</t>
  </si>
  <si>
    <t>SF Libre</t>
  </si>
  <si>
    <t>JF  libre</t>
  </si>
  <si>
    <t>MF Arc nu</t>
  </si>
  <si>
    <t>A.LECOUFFE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</si>
  <si>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2017 à Septembre 2018)</t>
    </r>
  </si>
  <si>
    <t>FITA</t>
  </si>
  <si>
    <t>FEDERAL</t>
  </si>
  <si>
    <t>BEURSAULT</t>
  </si>
  <si>
    <t>3 D</t>
  </si>
  <si>
    <t>STYJEK Julien</t>
  </si>
  <si>
    <t>Teddy TORLET</t>
  </si>
  <si>
    <t>572 - 17ème</t>
  </si>
  <si>
    <t>CF 3D</t>
  </si>
  <si>
    <t>Field Scratch</t>
  </si>
  <si>
    <t>Field Vétérans</t>
  </si>
  <si>
    <t>Fédéral</t>
  </si>
  <si>
    <t>Variables</t>
  </si>
  <si>
    <t>Année</t>
  </si>
  <si>
    <t>podium or</t>
  </si>
  <si>
    <t>podium argent</t>
  </si>
  <si>
    <t>podium bronze</t>
  </si>
  <si>
    <t>pas de compétition</t>
  </si>
  <si>
    <t>---</t>
  </si>
  <si>
    <t>01</t>
  </si>
  <si>
    <t>mai</t>
  </si>
  <si>
    <t>(19)</t>
  </si>
  <si>
    <t>06</t>
  </si>
  <si>
    <t>MONFLIER  Geoffrey</t>
  </si>
  <si>
    <t>COLLARD Maxime</t>
  </si>
  <si>
    <t>05</t>
  </si>
  <si>
    <t>5 Nations</t>
  </si>
  <si>
    <t>(13</t>
  </si>
  <si>
    <t>22</t>
  </si>
  <si>
    <t>23</t>
  </si>
  <si>
    <t>108</t>
  </si>
  <si>
    <t>105</t>
  </si>
  <si>
    <t>84</t>
  </si>
  <si>
    <t>34</t>
  </si>
  <si>
    <t>124</t>
  </si>
  <si>
    <t>28</t>
  </si>
  <si>
    <t>114</t>
  </si>
  <si>
    <t>0</t>
  </si>
  <si>
    <t>12</t>
  </si>
  <si>
    <t>1</t>
  </si>
  <si>
    <t>17</t>
  </si>
  <si>
    <t>6</t>
  </si>
  <si>
    <t>58</t>
  </si>
  <si>
    <t>1ère Chalons</t>
  </si>
  <si>
    <t>30</t>
  </si>
  <si>
    <t>122</t>
  </si>
  <si>
    <t>7</t>
  </si>
  <si>
    <t>73</t>
  </si>
  <si>
    <t>2</t>
  </si>
  <si>
    <t>48</t>
  </si>
  <si>
    <t>5</t>
  </si>
  <si>
    <t>69</t>
  </si>
  <si>
    <t>13</t>
  </si>
  <si>
    <t>80</t>
  </si>
  <si>
    <t>27</t>
  </si>
  <si>
    <t>111</t>
  </si>
  <si>
    <t>Agnetz</t>
  </si>
  <si>
    <t>Pinon</t>
  </si>
  <si>
    <t>29</t>
  </si>
  <si>
    <t>BOTTIN  Jean-Louis</t>
  </si>
  <si>
    <t>Marigny</t>
  </si>
  <si>
    <t>288</t>
  </si>
  <si>
    <t>295</t>
  </si>
  <si>
    <t>Sedan</t>
  </si>
  <si>
    <t>Chalons 1ère</t>
  </si>
  <si>
    <t>27.05.18</t>
  </si>
  <si>
    <t>Chalons1</t>
  </si>
  <si>
    <t>MONFLIER Geoffrey</t>
  </si>
  <si>
    <t>Mont l'Etroit</t>
  </si>
  <si>
    <t>40</t>
  </si>
  <si>
    <t>21</t>
  </si>
  <si>
    <t>104</t>
  </si>
  <si>
    <t>Aisonville</t>
  </si>
  <si>
    <t>03</t>
  </si>
  <si>
    <t>juin</t>
  </si>
  <si>
    <t>Auxon</t>
  </si>
  <si>
    <t>Angy</t>
  </si>
  <si>
    <t>Bouquet Prov</t>
  </si>
  <si>
    <t>03 juin 18</t>
  </si>
  <si>
    <t>01 juillet 18</t>
  </si>
  <si>
    <t>02 sept 18</t>
  </si>
  <si>
    <t>19</t>
  </si>
  <si>
    <t>62</t>
  </si>
  <si>
    <t>4</t>
  </si>
  <si>
    <t>33</t>
  </si>
  <si>
    <t>LAON</t>
  </si>
  <si>
    <t>Laon</t>
  </si>
  <si>
    <t>Gorze</t>
  </si>
  <si>
    <t>Vaujours</t>
  </si>
  <si>
    <t>MOUREIX-KIEFFER  Pol</t>
  </si>
  <si>
    <t>Minime Homme Classique</t>
  </si>
  <si>
    <t>MOUREIX-KIEFFER Pol</t>
  </si>
  <si>
    <t>28 avril</t>
  </si>
  <si>
    <t>GOGIBUS  Alain</t>
  </si>
  <si>
    <t>Vivières</t>
  </si>
  <si>
    <t>313</t>
  </si>
  <si>
    <t>Brienne</t>
  </si>
  <si>
    <t>juillet</t>
  </si>
  <si>
    <t>Ecouen</t>
  </si>
  <si>
    <t>309</t>
  </si>
  <si>
    <t>Montigny</t>
  </si>
  <si>
    <t>204</t>
  </si>
  <si>
    <t>Vittel</t>
  </si>
  <si>
    <t>au 6 mai</t>
  </si>
  <si>
    <t>08</t>
  </si>
  <si>
    <t>Vaujany</t>
  </si>
  <si>
    <t>CF scratch</t>
  </si>
  <si>
    <t>(35)</t>
  </si>
  <si>
    <t>Bar S/Aube</t>
  </si>
  <si>
    <t>300</t>
  </si>
  <si>
    <t>Demuin</t>
  </si>
  <si>
    <t>COUTANT J,Dominique</t>
  </si>
  <si>
    <t>Arcis S/A</t>
  </si>
  <si>
    <t>284 - 35ème</t>
  </si>
  <si>
    <t>Yannick LE BORGNE</t>
  </si>
  <si>
    <t>Cadier en Keer</t>
  </si>
  <si>
    <t>757</t>
  </si>
  <si>
    <t>726</t>
  </si>
  <si>
    <t>Ressons L</t>
  </si>
  <si>
    <t>162</t>
  </si>
  <si>
    <t>357</t>
  </si>
  <si>
    <t>440</t>
  </si>
  <si>
    <t>324</t>
  </si>
  <si>
    <t>133</t>
  </si>
  <si>
    <t>311</t>
  </si>
  <si>
    <t>454</t>
  </si>
  <si>
    <t>278</t>
  </si>
  <si>
    <t>Compiègne</t>
  </si>
  <si>
    <t>août</t>
  </si>
  <si>
    <t>CF Vét</t>
  </si>
  <si>
    <t>588 - 9ème</t>
  </si>
  <si>
    <t>Gilles GUILLOT</t>
  </si>
  <si>
    <t>534 - 9ème</t>
  </si>
  <si>
    <t>CF Veter</t>
  </si>
  <si>
    <t>(21)</t>
  </si>
  <si>
    <t>316 - 5ème</t>
  </si>
  <si>
    <t>Hervé SALAUN</t>
  </si>
  <si>
    <t>354 - 21ème</t>
  </si>
  <si>
    <t>Ville S Ferté</t>
  </si>
  <si>
    <t>CRTA GE</t>
  </si>
  <si>
    <t>Laguiole</t>
  </si>
  <si>
    <t>444 - 2ème</t>
  </si>
  <si>
    <t>Vice-Champion de France</t>
  </si>
  <si>
    <t>Grégory VALENTIN</t>
  </si>
  <si>
    <t>286 - 16ème</t>
  </si>
  <si>
    <t>Frédéric DIDRICHE</t>
  </si>
  <si>
    <t>272 - 15ème</t>
  </si>
  <si>
    <t>Ruelle/Touvre</t>
  </si>
  <si>
    <t>25-26</t>
  </si>
  <si>
    <t>Montreuil s Bois</t>
  </si>
  <si>
    <t>octobre</t>
  </si>
  <si>
    <t>Eclaron</t>
  </si>
  <si>
    <t>26</t>
  </si>
  <si>
    <t>39</t>
  </si>
  <si>
    <t>85</t>
  </si>
  <si>
    <t>Inès COUTIEZ</t>
  </si>
  <si>
    <t>604 - 4ème</t>
  </si>
  <si>
    <t>612 - 12ème</t>
  </si>
  <si>
    <t>57</t>
  </si>
  <si>
    <t>20</t>
  </si>
  <si>
    <t>65</t>
  </si>
  <si>
    <t>71</t>
  </si>
  <si>
    <t>(59)</t>
  </si>
  <si>
    <t>(25)</t>
  </si>
  <si>
    <t>(121)</t>
  </si>
  <si>
    <t>(66)</t>
  </si>
  <si>
    <t>(41)</t>
  </si>
  <si>
    <t>(26)</t>
  </si>
  <si>
    <t>(73)</t>
  </si>
  <si>
    <t>51</t>
  </si>
  <si>
    <t>63</t>
  </si>
  <si>
    <t>(20)</t>
  </si>
  <si>
    <t>118</t>
  </si>
  <si>
    <t>95</t>
  </si>
  <si>
    <t>(37)</t>
  </si>
  <si>
    <t>Alain GOGIBUS</t>
  </si>
  <si>
    <t>40  - 13 - 95 - 37ème</t>
  </si>
  <si>
    <t>40 - 30 - 118 - 5ème</t>
  </si>
  <si>
    <t>Claudette VOLVERT</t>
  </si>
  <si>
    <t>30 - 10 - 63 - 20ème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</si>
</sst>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[&lt;36526]mm/dd/yy;mm/dd/yyyy"/>
    <numFmt numFmtId="166" formatCode="0.0"/>
    <numFmt numFmtId="167" formatCode="dd/mm/yy"/>
  </numFmts>
  <fonts count="83">
    <font>
      <sz val="10"/>
      <name val="Arial"/>
      <family val="2"/>
    </font>
    <font>
      <sz val="10"/>
      <color indexed="29"/>
      <name val="Mang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8"/>
      <color indexed="54"/>
      <name val="Arial"/>
      <family val="2"/>
    </font>
    <font>
      <b/>
      <sz val="8"/>
      <color indexed="37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color indexed="15"/>
      <name val="Arial"/>
      <family val="2"/>
    </font>
    <font>
      <b/>
      <sz val="9"/>
      <color indexed="15"/>
      <name val="Arial"/>
      <family val="2"/>
    </font>
    <font>
      <sz val="8"/>
      <color indexed="13"/>
      <name val="Arial"/>
      <family val="2"/>
    </font>
    <font>
      <b/>
      <i/>
      <u/>
      <sz val="9"/>
      <color indexed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37"/>
      <name val="Arial"/>
      <family val="2"/>
    </font>
    <font>
      <b/>
      <sz val="9"/>
      <color indexed="13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color indexed="36"/>
      <name val="Arial"/>
      <family val="2"/>
    </font>
    <font>
      <b/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color indexed="15"/>
      <name val="Arial"/>
      <family val="2"/>
    </font>
    <font>
      <b/>
      <i/>
      <u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b/>
      <i/>
      <u/>
      <sz val="8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color indexed="36"/>
      <name val="Times New Roman"/>
      <family val="1"/>
    </font>
    <font>
      <b/>
      <sz val="10"/>
      <color indexed="13"/>
      <name val="Times New Roman"/>
      <family val="1"/>
    </font>
    <font>
      <sz val="8"/>
      <color indexed="15"/>
      <name val="Times New Roman"/>
      <family val="1"/>
    </font>
    <font>
      <sz val="8"/>
      <name val="Arial Narrow"/>
      <family val="2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i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b/>
      <sz val="22"/>
      <color indexed="9"/>
      <name val="Copperplate Gothic Bold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9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b/>
      <sz val="9"/>
      <color rgb="FFFFFF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8"/>
        <bgColor indexed="32"/>
      </patternFill>
    </fill>
    <fill>
      <patternFill patternType="solid">
        <fgColor indexed="10"/>
        <bgColor indexed="36"/>
      </patternFill>
    </fill>
    <fill>
      <patternFill patternType="solid">
        <fgColor indexed="56"/>
        <bgColor indexed="32"/>
      </patternFill>
    </fill>
    <fill>
      <patternFill patternType="solid">
        <fgColor indexed="62"/>
        <bgColor indexed="30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60"/>
        <bgColor indexed="16"/>
      </patternFill>
    </fill>
    <fill>
      <patternFill patternType="solid">
        <fgColor indexed="61"/>
        <bgColor indexed="2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2"/>
      </patternFill>
    </fill>
    <fill>
      <patternFill patternType="solid">
        <fgColor indexed="16"/>
        <bgColor indexed="60"/>
      </patternFill>
    </fill>
    <fill>
      <patternFill patternType="solid">
        <fgColor rgb="FF002060"/>
        <bgColor indexed="26"/>
      </patternFill>
    </fill>
    <fill>
      <patternFill patternType="solid">
        <fgColor theme="6" tint="-0.49998474074526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26"/>
      </patternFill>
    </fill>
  </fills>
  <borders count="6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Border="0" applyAlignment="0" applyProtection="0"/>
    <xf numFmtId="0" fontId="2" fillId="2" borderId="1" applyNumberFormat="0">
      <alignment horizontal="center"/>
    </xf>
    <xf numFmtId="0" fontId="2" fillId="3" borderId="1" applyNumberFormat="0">
      <alignment horizontal="center"/>
    </xf>
    <xf numFmtId="0" fontId="3" fillId="4" borderId="1" applyNumberFormat="0">
      <alignment horizontal="center"/>
    </xf>
    <xf numFmtId="49" fontId="4" fillId="0" borderId="2">
      <alignment horizontal="center" vertical="center"/>
    </xf>
  </cellStyleXfs>
  <cellXfs count="614">
    <xf numFmtId="0" fontId="0" fillId="0" borderId="0" xfId="0"/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/>
    </xf>
    <xf numFmtId="165" fontId="15" fillId="0" borderId="13" xfId="0" applyNumberFormat="1" applyFont="1" applyFill="1" applyBorder="1" applyAlignment="1" applyProtection="1"/>
    <xf numFmtId="0" fontId="5" fillId="5" borderId="13" xfId="0" applyFont="1" applyFill="1" applyBorder="1" applyAlignment="1" applyProtection="1">
      <alignment horizontal="center"/>
    </xf>
    <xf numFmtId="49" fontId="5" fillId="5" borderId="13" xfId="0" applyNumberFormat="1" applyFont="1" applyFill="1" applyBorder="1" applyAlignment="1" applyProtection="1">
      <alignment horizontal="center"/>
    </xf>
    <xf numFmtId="1" fontId="5" fillId="5" borderId="13" xfId="0" applyNumberFormat="1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/>
    <xf numFmtId="0" fontId="5" fillId="5" borderId="5" xfId="0" applyFont="1" applyFill="1" applyBorder="1" applyAlignment="1" applyProtection="1"/>
    <xf numFmtId="0" fontId="5" fillId="5" borderId="14" xfId="0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4" fillId="0" borderId="2" xfId="5" applyNumberForma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165" fontId="15" fillId="0" borderId="15" xfId="0" applyNumberFormat="1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>
      <alignment horizontal="center"/>
    </xf>
    <xf numFmtId="49" fontId="5" fillId="5" borderId="15" xfId="0" applyNumberFormat="1" applyFont="1" applyFill="1" applyBorder="1" applyAlignment="1" applyProtection="1">
      <alignment horizontal="center"/>
    </xf>
    <xf numFmtId="1" fontId="5" fillId="5" borderId="15" xfId="0" applyNumberFormat="1" applyFont="1" applyFill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165" fontId="15" fillId="0" borderId="10" xfId="0" applyNumberFormat="1" applyFont="1" applyFill="1" applyBorder="1" applyAlignment="1" applyProtection="1"/>
    <xf numFmtId="0" fontId="5" fillId="5" borderId="10" xfId="0" applyFont="1" applyFill="1" applyBorder="1" applyAlignment="1" applyProtection="1">
      <alignment horizontal="center"/>
    </xf>
    <xf numFmtId="49" fontId="5" fillId="5" borderId="10" xfId="0" applyNumberFormat="1" applyFont="1" applyFill="1" applyBorder="1" applyAlignment="1" applyProtection="1">
      <alignment horizontal="center"/>
    </xf>
    <xf numFmtId="1" fontId="5" fillId="5" borderId="10" xfId="0" applyNumberFormat="1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49" fontId="5" fillId="5" borderId="0" xfId="0" applyNumberFormat="1" applyFont="1" applyFill="1" applyBorder="1" applyAlignment="1" applyProtection="1"/>
    <xf numFmtId="1" fontId="5" fillId="5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7" fillId="10" borderId="1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/>
    </xf>
    <xf numFmtId="165" fontId="26" fillId="0" borderId="13" xfId="0" applyNumberFormat="1" applyFont="1" applyFill="1" applyBorder="1" applyAlignment="1" applyProtection="1"/>
    <xf numFmtId="0" fontId="16" fillId="5" borderId="13" xfId="0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/>
    <xf numFmtId="0" fontId="16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21" fillId="3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/>
    </xf>
    <xf numFmtId="165" fontId="26" fillId="0" borderId="10" xfId="0" applyNumberFormat="1" applyFont="1" applyFill="1" applyBorder="1" applyAlignment="1" applyProtection="1"/>
    <xf numFmtId="0" fontId="16" fillId="5" borderId="1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/>
    <xf numFmtId="0" fontId="16" fillId="5" borderId="15" xfId="0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/>
    </xf>
    <xf numFmtId="0" fontId="28" fillId="8" borderId="1" xfId="0" applyFont="1" applyFill="1" applyBorder="1" applyAlignment="1" applyProtection="1">
      <alignment horizontal="center" vertical="center"/>
    </xf>
    <xf numFmtId="0" fontId="29" fillId="8" borderId="0" xfId="0" applyFont="1" applyFill="1" applyBorder="1" applyAlignment="1" applyProtection="1">
      <alignment horizontal="center" vertical="center"/>
    </xf>
    <xf numFmtId="0" fontId="30" fillId="8" borderId="0" xfId="0" applyFont="1" applyFill="1" applyBorder="1" applyAlignment="1" applyProtection="1">
      <alignment horizontal="center" vertical="center"/>
    </xf>
    <xf numFmtId="0" fontId="31" fillId="8" borderId="0" xfId="0" applyFont="1" applyFill="1" applyBorder="1" applyAlignment="1" applyProtection="1">
      <alignment horizontal="center" vertical="center"/>
    </xf>
    <xf numFmtId="0" fontId="30" fillId="8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/>
    <xf numFmtId="0" fontId="15" fillId="5" borderId="13" xfId="0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32" fillId="11" borderId="0" xfId="0" applyFont="1" applyFill="1" applyBorder="1" applyAlignment="1" applyProtection="1">
      <alignment horizontal="center" vertical="center"/>
    </xf>
    <xf numFmtId="0" fontId="32" fillId="11" borderId="1" xfId="0" applyFont="1" applyFill="1" applyBorder="1" applyAlignment="1" applyProtection="1">
      <alignment horizontal="center" vertical="center"/>
    </xf>
    <xf numFmtId="0" fontId="33" fillId="11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34" fillId="11" borderId="0" xfId="0" applyFont="1" applyFill="1" applyBorder="1" applyAlignment="1" applyProtection="1">
      <alignment horizontal="center" vertical="center"/>
    </xf>
    <xf numFmtId="0" fontId="33" fillId="11" borderId="1" xfId="0" applyFont="1" applyFill="1" applyBorder="1" applyAlignment="1" applyProtection="1">
      <alignment horizontal="center" vertical="center"/>
    </xf>
    <xf numFmtId="0" fontId="14" fillId="11" borderId="0" xfId="0" applyFont="1" applyFill="1" applyBorder="1" applyAlignment="1" applyProtection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165" fontId="15" fillId="5" borderId="13" xfId="0" applyNumberFormat="1" applyFont="1" applyFill="1" applyBorder="1" applyAlignment="1" applyProtection="1"/>
    <xf numFmtId="0" fontId="15" fillId="5" borderId="13" xfId="0" applyFont="1" applyFill="1" applyBorder="1" applyAlignment="1" applyProtection="1"/>
    <xf numFmtId="0" fontId="0" fillId="0" borderId="0" xfId="0" applyAlignment="1"/>
    <xf numFmtId="0" fontId="2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5" fillId="5" borderId="14" xfId="0" applyFont="1" applyFill="1" applyBorder="1" applyAlignment="1" applyProtection="1"/>
    <xf numFmtId="0" fontId="14" fillId="0" borderId="15" xfId="0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5" fontId="15" fillId="5" borderId="10" xfId="0" applyNumberFormat="1" applyFont="1" applyFill="1" applyBorder="1" applyAlignment="1" applyProtection="1"/>
    <xf numFmtId="0" fontId="15" fillId="5" borderId="1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5" fillId="0" borderId="0" xfId="0" applyFont="1" applyFill="1" applyBorder="1" applyAlignment="1" applyProtection="1"/>
    <xf numFmtId="0" fontId="35" fillId="5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36" fillId="12" borderId="0" xfId="0" applyFont="1" applyFill="1" applyBorder="1" applyAlignment="1" applyProtection="1">
      <alignment horizontal="center" vertical="center"/>
    </xf>
    <xf numFmtId="0" fontId="37" fillId="12" borderId="1" xfId="0" applyFont="1" applyFill="1" applyBorder="1" applyAlignment="1" applyProtection="1">
      <alignment horizontal="center" vertical="center"/>
    </xf>
    <xf numFmtId="0" fontId="35" fillId="12" borderId="0" xfId="0" applyFont="1" applyFill="1" applyBorder="1" applyAlignment="1" applyProtection="1">
      <alignment horizontal="center" vertical="center"/>
    </xf>
    <xf numFmtId="0" fontId="39" fillId="12" borderId="0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</xf>
    <xf numFmtId="0" fontId="40" fillId="12" borderId="1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35" fillId="13" borderId="11" xfId="0" applyFont="1" applyFill="1" applyBorder="1" applyAlignment="1" applyProtection="1">
      <alignment horizontal="center" vertical="center"/>
    </xf>
    <xf numFmtId="0" fontId="41" fillId="4" borderId="11" xfId="0" applyFont="1" applyFill="1" applyBorder="1" applyAlignment="1" applyProtection="1">
      <alignment horizontal="center" vertical="center"/>
    </xf>
    <xf numFmtId="0" fontId="36" fillId="0" borderId="17" xfId="0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5" borderId="18" xfId="0" applyFont="1" applyFill="1" applyBorder="1" applyAlignment="1" applyProtection="1">
      <alignment horizontal="center"/>
    </xf>
    <xf numFmtId="0" fontId="45" fillId="14" borderId="13" xfId="0" applyFont="1" applyFill="1" applyBorder="1" applyAlignment="1" applyProtection="1">
      <alignment horizontal="center"/>
    </xf>
    <xf numFmtId="0" fontId="45" fillId="5" borderId="13" xfId="0" applyFont="1" applyFill="1" applyBorder="1" applyAlignment="1" applyProtection="1">
      <alignment horizontal="center"/>
    </xf>
    <xf numFmtId="0" fontId="45" fillId="5" borderId="7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13" xfId="0" applyFont="1" applyFill="1" applyBorder="1" applyAlignment="1" applyProtection="1">
      <alignment horizontal="center"/>
    </xf>
    <xf numFmtId="0" fontId="46" fillId="0" borderId="13" xfId="0" applyFont="1" applyFill="1" applyBorder="1" applyAlignment="1" applyProtection="1">
      <alignment horizontal="left"/>
    </xf>
    <xf numFmtId="0" fontId="38" fillId="5" borderId="13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5" fillId="0" borderId="5" xfId="0" applyFont="1" applyFill="1" applyBorder="1" applyAlignment="1" applyProtection="1">
      <alignment horizontal="center" vertical="center"/>
    </xf>
    <xf numFmtId="0" fontId="35" fillId="0" borderId="5" xfId="0" applyFont="1" applyFill="1" applyBorder="1" applyAlignment="1" applyProtection="1">
      <alignment horizontal="left" vertical="center"/>
    </xf>
    <xf numFmtId="0" fontId="38" fillId="5" borderId="14" xfId="0" applyFont="1" applyFill="1" applyBorder="1" applyAlignment="1" applyProtection="1">
      <alignment horizontal="center"/>
    </xf>
    <xf numFmtId="49" fontId="38" fillId="14" borderId="0" xfId="0" applyNumberFormat="1" applyFont="1" applyFill="1" applyBorder="1" applyAlignment="1" applyProtection="1">
      <alignment horizontal="center"/>
    </xf>
    <xf numFmtId="49" fontId="38" fillId="5" borderId="0" xfId="0" applyNumberFormat="1" applyFont="1" applyFill="1" applyBorder="1" applyAlignment="1" applyProtection="1">
      <alignment horizontal="center"/>
    </xf>
    <xf numFmtId="0" fontId="36" fillId="0" borderId="6" xfId="0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1" fontId="35" fillId="0" borderId="0" xfId="0" applyNumberFormat="1" applyFont="1" applyFill="1" applyBorder="1" applyAlignment="1" applyProtection="1">
      <alignment horizontal="center"/>
    </xf>
    <xf numFmtId="166" fontId="35" fillId="0" borderId="0" xfId="0" applyNumberFormat="1" applyFont="1" applyFill="1" applyBorder="1" applyAlignment="1" applyProtection="1">
      <alignment horizontal="center"/>
    </xf>
    <xf numFmtId="1" fontId="35" fillId="0" borderId="0" xfId="0" applyNumberFormat="1" applyFont="1" applyFill="1" applyBorder="1" applyAlignment="1" applyProtection="1">
      <alignment horizontal="center" vertical="center"/>
    </xf>
    <xf numFmtId="166" fontId="35" fillId="0" borderId="0" xfId="0" applyNumberFormat="1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/>
    <xf numFmtId="0" fontId="35" fillId="5" borderId="15" xfId="0" applyFont="1" applyFill="1" applyBorder="1" applyAlignment="1" applyProtection="1">
      <alignment horizontal="center"/>
    </xf>
    <xf numFmtId="0" fontId="35" fillId="5" borderId="0" xfId="0" applyFont="1" applyFill="1" applyBorder="1" applyAlignment="1" applyProtection="1"/>
    <xf numFmtId="0" fontId="35" fillId="2" borderId="2" xfId="0" applyFont="1" applyFill="1" applyBorder="1" applyAlignment="1" applyProtection="1">
      <alignment horizontal="center" vertical="center"/>
    </xf>
    <xf numFmtId="0" fontId="35" fillId="12" borderId="7" xfId="0" applyFont="1" applyFill="1" applyBorder="1" applyAlignment="1" applyProtection="1">
      <alignment horizontal="center" vertical="center"/>
    </xf>
    <xf numFmtId="0" fontId="41" fillId="4" borderId="7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14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0" fontId="49" fillId="4" borderId="1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51" fillId="0" borderId="13" xfId="0" applyFont="1" applyFill="1" applyBorder="1" applyAlignment="1" applyProtection="1">
      <alignment horizontal="center"/>
    </xf>
    <xf numFmtId="165" fontId="52" fillId="0" borderId="13" xfId="0" applyNumberFormat="1" applyFont="1" applyFill="1" applyBorder="1" applyAlignment="1" applyProtection="1"/>
    <xf numFmtId="165" fontId="52" fillId="5" borderId="13" xfId="0" applyNumberFormat="1" applyFont="1" applyFill="1" applyBorder="1" applyAlignment="1" applyProtection="1"/>
    <xf numFmtId="165" fontId="52" fillId="5" borderId="13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/>
    <xf numFmtId="0" fontId="0" fillId="5" borderId="14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/>
    <xf numFmtId="0" fontId="0" fillId="5" borderId="15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49" fillId="4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21" fillId="13" borderId="11" xfId="0" applyFont="1" applyFill="1" applyBorder="1" applyAlignment="1" applyProtection="1">
      <alignment horizontal="center" vertical="center"/>
    </xf>
    <xf numFmtId="0" fontId="22" fillId="16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53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51" fillId="0" borderId="15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52" fillId="0" borderId="10" xfId="0" applyNumberFormat="1" applyFont="1" applyFill="1" applyBorder="1" applyAlignment="1" applyProtection="1"/>
    <xf numFmtId="0" fontId="0" fillId="5" borderId="1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17" borderId="7" xfId="0" applyFont="1" applyFill="1" applyBorder="1" applyAlignment="1" applyProtection="1">
      <alignment horizontal="center" vertical="center"/>
    </xf>
    <xf numFmtId="0" fontId="54" fillId="16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/>
    <xf numFmtId="0" fontId="55" fillId="5" borderId="20" xfId="0" applyFont="1" applyFill="1" applyBorder="1" applyAlignment="1">
      <alignment horizontal="center" vertical="center"/>
    </xf>
    <xf numFmtId="0" fontId="55" fillId="5" borderId="21" xfId="0" applyFont="1" applyFill="1" applyBorder="1" applyAlignment="1">
      <alignment horizontal="center" vertical="center"/>
    </xf>
    <xf numFmtId="0" fontId="55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18" borderId="27" xfId="0" applyFont="1" applyFill="1" applyBorder="1" applyAlignment="1">
      <alignment vertical="center"/>
    </xf>
    <xf numFmtId="0" fontId="0" fillId="18" borderId="2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4" fontId="0" fillId="5" borderId="28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18" borderId="23" xfId="0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18" borderId="35" xfId="0" applyFont="1" applyFill="1" applyBorder="1" applyAlignment="1">
      <alignment vertical="center"/>
    </xf>
    <xf numFmtId="0" fontId="0" fillId="18" borderId="3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36" xfId="0" applyFont="1" applyFill="1" applyBorder="1" applyAlignment="1">
      <alignment horizontal="center" vertical="center"/>
    </xf>
    <xf numFmtId="14" fontId="0" fillId="5" borderId="2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18" borderId="35" xfId="0" applyFont="1" applyFill="1" applyBorder="1" applyAlignment="1">
      <alignment horizontal="center" vertical="center"/>
    </xf>
    <xf numFmtId="0" fontId="8" fillId="18" borderId="3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8" borderId="27" xfId="0" applyFont="1" applyFill="1" applyBorder="1" applyAlignment="1">
      <alignment horizontal="center" vertical="center"/>
    </xf>
    <xf numFmtId="0" fontId="5" fillId="18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167" fontId="0" fillId="2" borderId="29" xfId="0" applyNumberFormat="1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34" xfId="0" applyFont="1" applyFill="1" applyBorder="1"/>
    <xf numFmtId="0" fontId="0" fillId="5" borderId="38" xfId="0" applyFont="1" applyFill="1" applyBorder="1" applyAlignment="1">
      <alignment horizontal="center"/>
    </xf>
    <xf numFmtId="0" fontId="0" fillId="5" borderId="33" xfId="0" applyFont="1" applyFill="1" applyBorder="1"/>
    <xf numFmtId="0" fontId="0" fillId="5" borderId="33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35" xfId="0" applyFont="1" applyFill="1" applyBorder="1"/>
    <xf numFmtId="0" fontId="8" fillId="5" borderId="26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9" xfId="0" applyFont="1" applyFill="1" applyBorder="1" applyAlignment="1">
      <alignment horizontal="center"/>
    </xf>
    <xf numFmtId="0" fontId="57" fillId="5" borderId="0" xfId="0" applyFont="1" applyFill="1" applyBorder="1"/>
    <xf numFmtId="0" fontId="8" fillId="5" borderId="23" xfId="0" applyFont="1" applyFill="1" applyBorder="1"/>
    <xf numFmtId="0" fontId="0" fillId="5" borderId="40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2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 applyProtection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58" fillId="5" borderId="34" xfId="0" applyFont="1" applyFill="1" applyBorder="1" applyAlignment="1">
      <alignment horizontal="center" vertical="center"/>
    </xf>
    <xf numFmtId="0" fontId="58" fillId="5" borderId="3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67" fontId="0" fillId="2" borderId="23" xfId="0" applyNumberFormat="1" applyFont="1" applyFill="1" applyBorder="1" applyAlignment="1">
      <alignment horizontal="center" vertical="center"/>
    </xf>
    <xf numFmtId="167" fontId="0" fillId="2" borderId="25" xfId="0" applyNumberFormat="1" applyFont="1" applyFill="1" applyBorder="1" applyAlignment="1">
      <alignment horizontal="center" vertical="center"/>
    </xf>
    <xf numFmtId="14" fontId="0" fillId="5" borderId="23" xfId="0" applyNumberFormat="1" applyFont="1" applyFill="1" applyBorder="1" applyAlignment="1">
      <alignment horizontal="center" vertical="center"/>
    </xf>
    <xf numFmtId="0" fontId="59" fillId="5" borderId="23" xfId="0" applyFont="1" applyFill="1" applyBorder="1" applyAlignment="1">
      <alignment horizontal="center" vertical="center"/>
    </xf>
    <xf numFmtId="0" fontId="59" fillId="5" borderId="24" xfId="0" applyFont="1" applyFill="1" applyBorder="1" applyAlignment="1">
      <alignment horizontal="center" vertical="center"/>
    </xf>
    <xf numFmtId="0" fontId="8" fillId="5" borderId="21" xfId="0" applyFont="1" applyFill="1" applyBorder="1" applyAlignment="1" applyProtection="1"/>
    <xf numFmtId="0" fontId="8" fillId="5" borderId="19" xfId="0" applyFont="1" applyFill="1" applyBorder="1" applyAlignment="1" applyProtection="1"/>
    <xf numFmtId="0" fontId="8" fillId="5" borderId="22" xfId="0" applyFont="1" applyFill="1" applyBorder="1" applyAlignment="1" applyProtection="1"/>
    <xf numFmtId="0" fontId="60" fillId="5" borderId="20" xfId="0" applyFont="1" applyFill="1" applyBorder="1" applyAlignment="1">
      <alignment horizontal="center" vertical="center"/>
    </xf>
    <xf numFmtId="0" fontId="60" fillId="5" borderId="21" xfId="0" applyFont="1" applyFill="1" applyBorder="1" applyAlignment="1">
      <alignment horizontal="center" vertical="center"/>
    </xf>
    <xf numFmtId="0" fontId="61" fillId="5" borderId="21" xfId="0" applyFont="1" applyFill="1" applyBorder="1" applyAlignment="1">
      <alignment horizontal="center" vertical="center"/>
    </xf>
    <xf numFmtId="0" fontId="60" fillId="5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5" fillId="5" borderId="33" xfId="0" applyFont="1" applyFill="1" applyBorder="1"/>
    <xf numFmtId="0" fontId="5" fillId="5" borderId="35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24" xfId="0" applyFont="1" applyFill="1" applyBorder="1"/>
    <xf numFmtId="0" fontId="2" fillId="5" borderId="41" xfId="0" applyFont="1" applyFill="1" applyBorder="1" applyAlignment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/>
    <xf numFmtId="0" fontId="8" fillId="5" borderId="42" xfId="0" applyFont="1" applyFill="1" applyBorder="1" applyAlignment="1" applyProtection="1"/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vertical="center"/>
    </xf>
    <xf numFmtId="0" fontId="21" fillId="0" borderId="0" xfId="0" applyFont="1" applyFill="1" applyBorder="1" applyAlignment="1" applyProtection="1"/>
    <xf numFmtId="0" fontId="62" fillId="8" borderId="0" xfId="0" applyFont="1" applyFill="1" applyBorder="1" applyAlignment="1" applyProtection="1">
      <alignment horizontal="left" vertical="center"/>
    </xf>
    <xf numFmtId="0" fontId="62" fillId="8" borderId="0" xfId="0" applyFont="1" applyFill="1" applyBorder="1" applyAlignment="1" applyProtection="1">
      <alignment horizontal="center" vertical="center"/>
    </xf>
    <xf numFmtId="0" fontId="64" fillId="8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/>
    <xf numFmtId="0" fontId="66" fillId="0" borderId="0" xfId="0" applyFont="1" applyFill="1" applyBorder="1" applyAlignment="1" applyProtection="1"/>
    <xf numFmtId="0" fontId="66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/>
    <xf numFmtId="0" fontId="66" fillId="0" borderId="44" xfId="0" applyFont="1" applyFill="1" applyBorder="1" applyAlignment="1" applyProtection="1">
      <alignment horizontal="center"/>
    </xf>
    <xf numFmtId="0" fontId="68" fillId="0" borderId="45" xfId="0" applyFont="1" applyFill="1" applyBorder="1" applyAlignment="1" applyProtection="1">
      <alignment horizontal="center"/>
    </xf>
    <xf numFmtId="0" fontId="66" fillId="0" borderId="45" xfId="0" applyFont="1" applyFill="1" applyBorder="1" applyAlignment="1" applyProtection="1">
      <alignment horizontal="center"/>
    </xf>
    <xf numFmtId="0" fontId="67" fillId="0" borderId="44" xfId="0" applyFont="1" applyFill="1" applyBorder="1" applyAlignment="1" applyProtection="1">
      <alignment horizontal="center"/>
    </xf>
    <xf numFmtId="0" fontId="66" fillId="0" borderId="46" xfId="0" applyFont="1" applyFill="1" applyBorder="1" applyAlignment="1" applyProtection="1">
      <alignment horizontal="center"/>
    </xf>
    <xf numFmtId="0" fontId="67" fillId="0" borderId="47" xfId="0" applyFont="1" applyFill="1" applyBorder="1" applyAlignment="1" applyProtection="1">
      <alignment horizontal="center"/>
    </xf>
    <xf numFmtId="0" fontId="69" fillId="0" borderId="45" xfId="0" applyFont="1" applyFill="1" applyBorder="1" applyAlignment="1" applyProtection="1">
      <alignment horizontal="center"/>
    </xf>
    <xf numFmtId="0" fontId="69" fillId="0" borderId="46" xfId="0" applyFont="1" applyFill="1" applyBorder="1" applyAlignment="1" applyProtection="1">
      <alignment horizontal="center"/>
    </xf>
    <xf numFmtId="0" fontId="66" fillId="0" borderId="48" xfId="0" applyFont="1" applyFill="1" applyBorder="1" applyAlignment="1" applyProtection="1">
      <alignment horizontal="center"/>
    </xf>
    <xf numFmtId="0" fontId="67" fillId="0" borderId="45" xfId="0" applyFont="1" applyFill="1" applyBorder="1" applyAlignment="1" applyProtection="1">
      <alignment horizontal="center"/>
    </xf>
    <xf numFmtId="0" fontId="67" fillId="0" borderId="48" xfId="0" applyFont="1" applyFill="1" applyBorder="1" applyAlignment="1" applyProtection="1">
      <alignment horizontal="center"/>
    </xf>
    <xf numFmtId="0" fontId="70" fillId="0" borderId="45" xfId="0" applyFont="1" applyFill="1" applyBorder="1" applyAlignment="1" applyProtection="1">
      <alignment horizontal="center"/>
    </xf>
    <xf numFmtId="0" fontId="70" fillId="0" borderId="48" xfId="0" applyFont="1" applyFill="1" applyBorder="1" applyAlignment="1" applyProtection="1">
      <alignment horizontal="center"/>
    </xf>
    <xf numFmtId="0" fontId="71" fillId="0" borderId="45" xfId="0" applyFont="1" applyFill="1" applyBorder="1" applyAlignment="1" applyProtection="1">
      <alignment horizontal="center"/>
    </xf>
    <xf numFmtId="0" fontId="71" fillId="0" borderId="46" xfId="0" applyFont="1" applyFill="1" applyBorder="1" applyAlignment="1" applyProtection="1">
      <alignment horizontal="center"/>
    </xf>
    <xf numFmtId="0" fontId="71" fillId="0" borderId="0" xfId="0" applyFont="1" applyFill="1" applyBorder="1" applyAlignment="1" applyProtection="1">
      <alignment horizontal="center"/>
    </xf>
    <xf numFmtId="0" fontId="72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0" fontId="66" fillId="0" borderId="49" xfId="0" applyFont="1" applyFill="1" applyBorder="1" applyAlignment="1" applyProtection="1">
      <alignment horizontal="center"/>
    </xf>
    <xf numFmtId="0" fontId="66" fillId="0" borderId="5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73" fillId="0" borderId="0" xfId="0" applyFont="1" applyFill="1" applyBorder="1" applyAlignment="1" applyProtection="1"/>
    <xf numFmtId="0" fontId="73" fillId="0" borderId="0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/>
    </xf>
    <xf numFmtId="0" fontId="75" fillId="6" borderId="0" xfId="0" applyFont="1" applyFill="1" applyBorder="1" applyAlignment="1" applyProtection="1">
      <alignment horizontal="center"/>
    </xf>
    <xf numFmtId="0" fontId="73" fillId="8" borderId="0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/>
    <xf numFmtId="0" fontId="76" fillId="6" borderId="0" xfId="0" applyFont="1" applyFill="1" applyBorder="1" applyAlignment="1" applyProtection="1">
      <alignment horizontal="center"/>
    </xf>
    <xf numFmtId="0" fontId="76" fillId="8" borderId="0" xfId="0" applyFont="1" applyFill="1" applyBorder="1" applyAlignment="1" applyProtection="1">
      <alignment horizontal="center"/>
    </xf>
    <xf numFmtId="0" fontId="77" fillId="0" borderId="0" xfId="0" applyFont="1" applyFill="1" applyBorder="1" applyAlignment="1" applyProtection="1"/>
    <xf numFmtId="0" fontId="8" fillId="0" borderId="0" xfId="0" applyFont="1"/>
    <xf numFmtId="49" fontId="0" fillId="2" borderId="0" xfId="0" applyNumberFormat="1" applyFont="1" applyFill="1"/>
    <xf numFmtId="49" fontId="0" fillId="19" borderId="0" xfId="0" applyNumberFormat="1" applyFont="1" applyFill="1"/>
    <xf numFmtId="49" fontId="0" fillId="20" borderId="0" xfId="0" applyNumberFormat="1" applyFont="1" applyFill="1"/>
    <xf numFmtId="49" fontId="0" fillId="0" borderId="0" xfId="0" applyNumberFormat="1" applyFont="1"/>
    <xf numFmtId="0" fontId="5" fillId="5" borderId="5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6" fillId="0" borderId="2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16" fillId="5" borderId="14" xfId="0" applyFont="1" applyFill="1" applyBorder="1" applyAlignment="1" applyProtection="1">
      <alignment horizontal="center" vertical="center"/>
    </xf>
    <xf numFmtId="49" fontId="5" fillId="5" borderId="1" xfId="0" quotePrefix="1" applyNumberFormat="1" applyFont="1" applyFill="1" applyBorder="1" applyAlignment="1" applyProtection="1">
      <alignment horizontal="center"/>
    </xf>
    <xf numFmtId="49" fontId="5" fillId="5" borderId="54" xfId="0" applyNumberFormat="1" applyFont="1" applyFill="1" applyBorder="1" applyAlignment="1" applyProtection="1">
      <alignment horizontal="center"/>
    </xf>
    <xf numFmtId="49" fontId="5" fillId="5" borderId="55" xfId="0" applyNumberFormat="1" applyFont="1" applyFill="1" applyBorder="1" applyAlignment="1" applyProtection="1">
      <alignment horizontal="center"/>
    </xf>
    <xf numFmtId="49" fontId="5" fillId="5" borderId="56" xfId="0" applyNumberFormat="1" applyFont="1" applyFill="1" applyBorder="1" applyAlignment="1" applyProtection="1">
      <alignment horizontal="center"/>
    </xf>
    <xf numFmtId="49" fontId="5" fillId="5" borderId="53" xfId="0" applyNumberFormat="1" applyFont="1" applyFill="1" applyBorder="1" applyAlignment="1" applyProtection="1">
      <alignment horizontal="center"/>
    </xf>
    <xf numFmtId="49" fontId="5" fillId="5" borderId="54" xfId="0" applyNumberFormat="1" applyFont="1" applyFill="1" applyBorder="1" applyAlignment="1" applyProtection="1"/>
    <xf numFmtId="49" fontId="5" fillId="5" borderId="56" xfId="0" applyNumberFormat="1" applyFont="1" applyFill="1" applyBorder="1" applyAlignment="1" applyProtection="1"/>
    <xf numFmtId="0" fontId="16" fillId="5" borderId="1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0" fontId="0" fillId="23" borderId="28" xfId="0" applyFont="1" applyFill="1" applyBorder="1" applyAlignment="1">
      <alignment horizontal="center" vertical="center"/>
    </xf>
    <xf numFmtId="0" fontId="45" fillId="5" borderId="13" xfId="0" applyFont="1" applyFill="1" applyBorder="1" applyAlignment="1" applyProtection="1">
      <alignment horizontal="center" vertical="center"/>
    </xf>
    <xf numFmtId="0" fontId="8" fillId="23" borderId="5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0" fillId="23" borderId="5" xfId="0" applyFont="1" applyFill="1" applyBorder="1" applyAlignment="1">
      <alignment horizontal="center" vertical="center"/>
    </xf>
    <xf numFmtId="0" fontId="79" fillId="0" borderId="0" xfId="0" applyFont="1"/>
    <xf numFmtId="0" fontId="5" fillId="5" borderId="5" xfId="0" applyFont="1" applyFill="1" applyBorder="1" applyAlignment="1" applyProtection="1">
      <alignment horizontal="center"/>
    </xf>
    <xf numFmtId="49" fontId="5" fillId="5" borderId="57" xfId="0" applyNumberFormat="1" applyFont="1" applyFill="1" applyBorder="1" applyAlignment="1" applyProtection="1">
      <alignment horizontal="center"/>
    </xf>
    <xf numFmtId="49" fontId="5" fillId="5" borderId="58" xfId="0" applyNumberFormat="1" applyFont="1" applyFill="1" applyBorder="1" applyAlignment="1" applyProtection="1">
      <alignment horizontal="center"/>
    </xf>
    <xf numFmtId="49" fontId="5" fillId="5" borderId="59" xfId="0" applyNumberFormat="1" applyFont="1" applyFill="1" applyBorder="1" applyAlignment="1" applyProtection="1">
      <alignment horizontal="center"/>
    </xf>
    <xf numFmtId="49" fontId="5" fillId="5" borderId="60" xfId="0" applyNumberFormat="1" applyFont="1" applyFill="1" applyBorder="1" applyAlignment="1" applyProtection="1">
      <alignment horizontal="center"/>
    </xf>
    <xf numFmtId="49" fontId="5" fillId="5" borderId="61" xfId="0" applyNumberFormat="1" applyFont="1" applyFill="1" applyBorder="1" applyAlignment="1" applyProtection="1">
      <alignment horizontal="center"/>
    </xf>
    <xf numFmtId="49" fontId="5" fillId="5" borderId="62" xfId="0" applyNumberFormat="1" applyFont="1" applyFill="1" applyBorder="1" applyAlignment="1" applyProtection="1">
      <alignment horizontal="center"/>
    </xf>
    <xf numFmtId="49" fontId="5" fillId="5" borderId="63" xfId="0" applyNumberFormat="1" applyFont="1" applyFill="1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8" fillId="23" borderId="34" xfId="0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center" vertical="center"/>
    </xf>
    <xf numFmtId="14" fontId="0" fillId="23" borderId="23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49" fontId="0" fillId="5" borderId="57" xfId="0" applyNumberFormat="1" applyFont="1" applyFill="1" applyBorder="1" applyAlignment="1" applyProtection="1">
      <alignment horizontal="center"/>
    </xf>
    <xf numFmtId="49" fontId="0" fillId="5" borderId="58" xfId="0" applyNumberFormat="1" applyFont="1" applyFill="1" applyBorder="1" applyAlignment="1" applyProtection="1">
      <alignment horizontal="center"/>
    </xf>
    <xf numFmtId="49" fontId="0" fillId="5" borderId="0" xfId="0" applyNumberFormat="1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/>
    </xf>
    <xf numFmtId="49" fontId="0" fillId="5" borderId="59" xfId="0" applyNumberFormat="1" applyFont="1" applyFill="1" applyBorder="1" applyAlignment="1" applyProtection="1">
      <alignment horizontal="center"/>
    </xf>
    <xf numFmtId="49" fontId="0" fillId="5" borderId="60" xfId="0" applyNumberFormat="1" applyFont="1" applyFill="1" applyBorder="1" applyAlignment="1" applyProtection="1">
      <alignment horizontal="center"/>
    </xf>
    <xf numFmtId="49" fontId="0" fillId="5" borderId="61" xfId="0" applyNumberFormat="1" applyFont="1" applyFill="1" applyBorder="1" applyAlignment="1" applyProtection="1">
      <alignment horizontal="center"/>
    </xf>
    <xf numFmtId="49" fontId="0" fillId="5" borderId="62" xfId="0" applyNumberFormat="1" applyFont="1" applyFill="1" applyBorder="1" applyAlignment="1" applyProtection="1">
      <alignment horizontal="center"/>
    </xf>
    <xf numFmtId="49" fontId="0" fillId="5" borderId="63" xfId="0" applyNumberFormat="1" applyFont="1" applyFill="1" applyBorder="1" applyAlignment="1" applyProtection="1">
      <alignment horizontal="center"/>
    </xf>
    <xf numFmtId="49" fontId="0" fillId="5" borderId="55" xfId="0" applyNumberFormat="1" applyFont="1" applyFill="1" applyBorder="1" applyAlignment="1" applyProtection="1">
      <alignment horizontal="center"/>
    </xf>
    <xf numFmtId="0" fontId="81" fillId="8" borderId="0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14" fontId="5" fillId="5" borderId="1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16" fontId="5" fillId="5" borderId="5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51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16" fillId="5" borderId="52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5" borderId="5" xfId="0" quotePrefix="1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/>
    </xf>
    <xf numFmtId="0" fontId="5" fillId="25" borderId="4" xfId="0" applyFont="1" applyFill="1" applyBorder="1" applyAlignment="1" applyProtection="1">
      <alignment horizontal="center" vertical="center"/>
    </xf>
    <xf numFmtId="0" fontId="80" fillId="21" borderId="3" xfId="0" applyFont="1" applyFill="1" applyBorder="1" applyAlignment="1" applyProtection="1">
      <alignment horizontal="center" vertical="center"/>
    </xf>
    <xf numFmtId="0" fontId="16" fillId="5" borderId="1" xfId="0" quotePrefix="1" applyFont="1" applyFill="1" applyBorder="1" applyAlignment="1" applyProtection="1">
      <alignment horizontal="center" vertical="center"/>
    </xf>
    <xf numFmtId="0" fontId="16" fillId="25" borderId="1" xfId="0" quotePrefix="1" applyFont="1" applyFill="1" applyBorder="1" applyAlignment="1" applyProtection="1">
      <alignment horizontal="center" vertical="center"/>
    </xf>
    <xf numFmtId="0" fontId="16" fillId="25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82" fillId="26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24" fillId="5" borderId="9" xfId="0" applyFont="1" applyFill="1" applyBorder="1" applyAlignment="1" applyProtection="1">
      <alignment horizontal="center" vertical="center"/>
    </xf>
    <xf numFmtId="0" fontId="25" fillId="5" borderId="9" xfId="0" applyFont="1" applyFill="1" applyBorder="1" applyAlignment="1" applyProtection="1">
      <alignment horizontal="center" vertical="center"/>
    </xf>
    <xf numFmtId="0" fontId="24" fillId="21" borderId="9" xfId="0" applyFont="1" applyFill="1" applyBorder="1" applyAlignment="1" applyProtection="1">
      <alignment horizontal="center"/>
    </xf>
    <xf numFmtId="0" fontId="24" fillId="21" borderId="9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/>
    </xf>
    <xf numFmtId="0" fontId="24" fillId="5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5" fillId="5" borderId="1" xfId="0" quotePrefix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5" xfId="0" quotePrefix="1" applyFont="1" applyFill="1" applyBorder="1" applyAlignment="1" applyProtection="1">
      <alignment horizontal="center" vertical="center"/>
    </xf>
    <xf numFmtId="0" fontId="5" fillId="26" borderId="5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9" fillId="21" borderId="9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16" fontId="5" fillId="5" borderId="5" xfId="0" quotePrefix="1" applyNumberFormat="1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16" fontId="5" fillId="5" borderId="14" xfId="0" quotePrefix="1" applyNumberFormat="1" applyFont="1" applyFill="1" applyBorder="1" applyAlignment="1" applyProtection="1">
      <alignment horizontal="center" vertical="center"/>
    </xf>
    <xf numFmtId="16" fontId="5" fillId="5" borderId="1" xfId="0" applyNumberFormat="1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/>
    </xf>
    <xf numFmtId="0" fontId="9" fillId="21" borderId="9" xfId="0" applyFont="1" applyFill="1" applyBorder="1" applyAlignment="1" applyProtection="1">
      <alignment horizontal="center"/>
    </xf>
    <xf numFmtId="0" fontId="9" fillId="5" borderId="12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22" borderId="12" xfId="0" applyFont="1" applyFill="1" applyBorder="1" applyAlignment="1" applyProtection="1">
      <alignment horizontal="center"/>
    </xf>
    <xf numFmtId="0" fontId="9" fillId="22" borderId="10" xfId="0" applyFont="1" applyFill="1" applyBorder="1" applyAlignment="1" applyProtection="1">
      <alignment horizontal="center"/>
    </xf>
    <xf numFmtId="0" fontId="9" fillId="22" borderId="11" xfId="0" applyFont="1" applyFill="1" applyBorder="1" applyAlignment="1" applyProtection="1">
      <alignment horizontal="center"/>
    </xf>
    <xf numFmtId="0" fontId="9" fillId="21" borderId="12" xfId="0" applyFont="1" applyFill="1" applyBorder="1" applyAlignment="1" applyProtection="1">
      <alignment horizontal="center"/>
    </xf>
    <xf numFmtId="0" fontId="78" fillId="21" borderId="3" xfId="0" applyFont="1" applyFill="1" applyBorder="1" applyAlignment="1" applyProtection="1">
      <alignment horizontal="center" vertical="center"/>
    </xf>
    <xf numFmtId="16" fontId="38" fillId="5" borderId="5" xfId="0" quotePrefix="1" applyNumberFormat="1" applyFont="1" applyFill="1" applyBorder="1" applyAlignment="1" applyProtection="1">
      <alignment horizontal="center" vertical="center"/>
    </xf>
    <xf numFmtId="16" fontId="38" fillId="5" borderId="5" xfId="0" applyNumberFormat="1" applyFont="1" applyFill="1" applyBorder="1" applyAlignment="1" applyProtection="1">
      <alignment horizontal="center" vertical="center"/>
    </xf>
    <xf numFmtId="0" fontId="38" fillId="5" borderId="5" xfId="0" quotePrefix="1" applyFont="1" applyFill="1" applyBorder="1" applyAlignment="1" applyProtection="1">
      <alignment horizontal="center" vertical="center"/>
    </xf>
    <xf numFmtId="0" fontId="38" fillId="5" borderId="5" xfId="0" applyFont="1" applyFill="1" applyBorder="1" applyAlignment="1" applyProtection="1">
      <alignment horizontal="center" vertical="center"/>
    </xf>
    <xf numFmtId="0" fontId="38" fillId="5" borderId="3" xfId="0" applyFont="1" applyFill="1" applyBorder="1" applyAlignment="1" applyProtection="1">
      <alignment horizontal="center" vertical="center"/>
    </xf>
    <xf numFmtId="0" fontId="38" fillId="5" borderId="16" xfId="0" applyFont="1" applyFill="1" applyBorder="1" applyAlignment="1" applyProtection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</xf>
    <xf numFmtId="0" fontId="38" fillId="5" borderId="4" xfId="0" applyFont="1" applyFill="1" applyBorder="1" applyAlignment="1" applyProtection="1">
      <alignment horizontal="center" vertical="center"/>
    </xf>
    <xf numFmtId="0" fontId="38" fillId="5" borderId="14" xfId="0" quotePrefix="1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vertical="center"/>
    </xf>
    <xf numFmtId="0" fontId="38" fillId="5" borderId="1" xfId="0" applyFont="1" applyFill="1" applyBorder="1" applyAlignment="1" applyProtection="1">
      <alignment horizontal="center" vertical="center"/>
    </xf>
    <xf numFmtId="0" fontId="78" fillId="26" borderId="5" xfId="0" applyFont="1" applyFill="1" applyBorder="1" applyAlignment="1" applyProtection="1">
      <alignment horizontal="center" vertical="center"/>
    </xf>
    <xf numFmtId="0" fontId="35" fillId="0" borderId="6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</xf>
    <xf numFmtId="0" fontId="38" fillId="5" borderId="14" xfId="0" applyFont="1" applyFill="1" applyBorder="1" applyAlignment="1" applyProtection="1">
      <alignment horizontal="center" vertical="center"/>
    </xf>
    <xf numFmtId="0" fontId="78" fillId="21" borderId="9" xfId="0" applyFont="1" applyFill="1" applyBorder="1" applyAlignment="1" applyProtection="1">
      <alignment horizontal="center"/>
    </xf>
    <xf numFmtId="0" fontId="38" fillId="21" borderId="9" xfId="0" applyFont="1" applyFill="1" applyBorder="1" applyAlignment="1" applyProtection="1">
      <alignment horizontal="center"/>
    </xf>
    <xf numFmtId="0" fontId="43" fillId="5" borderId="9" xfId="0" applyFont="1" applyFill="1" applyBorder="1" applyAlignment="1" applyProtection="1">
      <alignment horizontal="center"/>
    </xf>
    <xf numFmtId="0" fontId="43" fillId="21" borderId="12" xfId="0" applyFont="1" applyFill="1" applyBorder="1" applyAlignment="1" applyProtection="1">
      <alignment horizontal="center"/>
    </xf>
    <xf numFmtId="0" fontId="43" fillId="21" borderId="10" xfId="0" applyFont="1" applyFill="1" applyBorder="1" applyAlignment="1" applyProtection="1">
      <alignment horizontal="center"/>
    </xf>
    <xf numFmtId="0" fontId="43" fillId="21" borderId="11" xfId="0" applyFont="1" applyFill="1" applyBorder="1" applyAlignment="1" applyProtection="1">
      <alignment horizontal="center"/>
    </xf>
    <xf numFmtId="0" fontId="78" fillId="25" borderId="12" xfId="0" applyFont="1" applyFill="1" applyBorder="1" applyAlignment="1" applyProtection="1">
      <alignment horizontal="center"/>
    </xf>
    <xf numFmtId="0" fontId="78" fillId="25" borderId="10" xfId="0" applyFont="1" applyFill="1" applyBorder="1" applyAlignment="1" applyProtection="1">
      <alignment horizontal="center"/>
    </xf>
    <xf numFmtId="0" fontId="78" fillId="25" borderId="11" xfId="0" applyFont="1" applyFill="1" applyBorder="1" applyAlignment="1" applyProtection="1">
      <alignment horizontal="center"/>
    </xf>
    <xf numFmtId="0" fontId="9" fillId="5" borderId="12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5" fillId="5" borderId="14" xfId="0" quotePrefix="1" applyFont="1" applyFill="1" applyBorder="1" applyAlignment="1" applyProtection="1">
      <alignment horizontal="center"/>
    </xf>
    <xf numFmtId="0" fontId="48" fillId="15" borderId="0" xfId="0" applyFont="1" applyFill="1" applyBorder="1" applyAlignment="1" applyProtection="1">
      <alignment horizontal="center" vertical="center"/>
    </xf>
    <xf numFmtId="0" fontId="5" fillId="5" borderId="5" xfId="0" quotePrefix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47" fillId="5" borderId="0" xfId="0" applyFont="1" applyFill="1" applyBorder="1" applyAlignment="1" applyProtection="1">
      <alignment horizontal="center"/>
    </xf>
    <xf numFmtId="0" fontId="19" fillId="5" borderId="1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80" fillId="21" borderId="12" xfId="0" applyFont="1" applyFill="1" applyBorder="1" applyAlignment="1" applyProtection="1">
      <alignment horizontal="center"/>
    </xf>
    <xf numFmtId="0" fontId="5" fillId="21" borderId="12" xfId="0" applyFont="1" applyFill="1" applyBorder="1" applyAlignment="1" applyProtection="1">
      <alignment horizontal="center"/>
    </xf>
    <xf numFmtId="0" fontId="50" fillId="21" borderId="9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48" fillId="15" borderId="1" xfId="0" applyFont="1" applyFill="1" applyBorder="1" applyAlignment="1" applyProtection="1">
      <alignment horizontal="center" vertical="center"/>
    </xf>
    <xf numFmtId="0" fontId="0" fillId="5" borderId="16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50" fillId="5" borderId="9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16" fontId="0" fillId="5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</cellXfs>
  <cellStyles count="6">
    <cellStyle name="Ecusson" xfId="1"/>
    <cellStyle name="NC" xfId="5"/>
    <cellStyle name="Normal" xfId="0" builtinId="0"/>
    <cellStyle name="PodiumArgent" xfId="3"/>
    <cellStyle name="PodiumBronze" xfId="4"/>
    <cellStyle name="PodiumOr" xfId="2"/>
  </cellStyles>
  <dxfs count="129"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99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3333"/>
      <rgbColor rgb="000047FF"/>
      <rgbColor rgb="00CCCCCC"/>
      <rgbColor rgb="00000080"/>
      <rgbColor rgb="00FF00FF"/>
      <rgbColor rgb="00FFFF00"/>
      <rgbColor rgb="0000FFFF"/>
      <rgbColor rgb="00C00000"/>
      <rgbColor rgb="00990033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CC6633"/>
      <rgbColor rgb="00B84747"/>
      <rgbColor rgb="00B3B3B3"/>
      <rgbColor rgb="00002060"/>
      <rgbColor rgb="00339966"/>
      <rgbColor rgb="00003300"/>
      <rgbColor rgb="001E1C11"/>
      <rgbColor rgb="00663300"/>
      <rgbColor rgb="0099284C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2</xdr:col>
      <xdr:colOff>400050</xdr:colOff>
      <xdr:row>5</xdr:row>
      <xdr:rowOff>47625</xdr:rowOff>
    </xdr:to>
    <xdr:pic>
      <xdr:nvPicPr>
        <xdr:cNvPr id="10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5524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416719</xdr:colOff>
      <xdr:row>0</xdr:row>
      <xdr:rowOff>0</xdr:rowOff>
    </xdr:from>
    <xdr:to>
      <xdr:col>3</xdr:col>
      <xdr:colOff>23812</xdr:colOff>
      <xdr:row>6</xdr:row>
      <xdr:rowOff>47624</xdr:rowOff>
    </xdr:to>
    <xdr:sp macro="" textlink="" fLocksText="0">
      <xdr:nvSpPr>
        <xdr:cNvPr id="1026" name="WordArt 9"/>
        <xdr:cNvSpPr>
          <a:spLocks noChangeArrowheads="1"/>
        </xdr:cNvSpPr>
      </xdr:nvSpPr>
      <xdr:spPr bwMode="auto">
        <a:xfrm>
          <a:off x="738188" y="0"/>
          <a:ext cx="1214437" cy="928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00"/>
              </a:solidFill>
              <a:latin typeface="Arial Black"/>
            </a:rPr>
            <a:t>Cie d'Arc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00"/>
              </a:solidFill>
              <a:latin typeface="Arial Black"/>
            </a:rPr>
            <a:t>de Reims</a:t>
          </a:r>
        </a:p>
      </xdr:txBody>
    </xdr:sp>
    <xdr:clientData/>
  </xdr:twoCellAnchor>
  <xdr:twoCellAnchor>
    <xdr:from>
      <xdr:col>2</xdr:col>
      <xdr:colOff>371475</xdr:colOff>
      <xdr:row>3</xdr:row>
      <xdr:rowOff>83344</xdr:rowOff>
    </xdr:from>
    <xdr:to>
      <xdr:col>2</xdr:col>
      <xdr:colOff>1533525</xdr:colOff>
      <xdr:row>5</xdr:row>
      <xdr:rowOff>92869</xdr:rowOff>
    </xdr:to>
    <xdr:sp macro="" textlink="" fLocksText="0">
      <xdr:nvSpPr>
        <xdr:cNvPr id="1027" name="WordArt 10"/>
        <xdr:cNvSpPr>
          <a:spLocks noChangeArrowheads="1"/>
        </xdr:cNvSpPr>
      </xdr:nvSpPr>
      <xdr:spPr bwMode="auto">
        <a:xfrm>
          <a:off x="692944" y="535782"/>
          <a:ext cx="116205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00"/>
              </a:solidFill>
              <a:latin typeface="Arial Black"/>
            </a:rPr>
            <a:t>Salle </a:t>
          </a:r>
          <a:r>
            <a:rPr lang="fr-FR" sz="1400" b="0" i="0" u="none" strike="noStrike" baseline="0">
              <a:solidFill>
                <a:srgbClr val="FFFF00"/>
              </a:solidFill>
              <a:latin typeface="Arial Black"/>
            </a:rPr>
            <a:t>2018 2018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15</xdr:row>
      <xdr:rowOff>38100</xdr:rowOff>
    </xdr:from>
    <xdr:to>
      <xdr:col>6</xdr:col>
      <xdr:colOff>1114425</xdr:colOff>
      <xdr:row>18</xdr:row>
      <xdr:rowOff>9525</xdr:rowOff>
    </xdr:to>
    <xdr:sp macro="" textlink="" fLocksText="0">
      <xdr:nvSpPr>
        <xdr:cNvPr id="10241" name="WordArt 5"/>
        <xdr:cNvSpPr>
          <a:spLocks noChangeArrowheads="1"/>
        </xdr:cNvSpPr>
      </xdr:nvSpPr>
      <xdr:spPr bwMode="auto">
        <a:xfrm>
          <a:off x="12401550" y="2867025"/>
          <a:ext cx="3810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781050</xdr:colOff>
      <xdr:row>19</xdr:row>
      <xdr:rowOff>161925</xdr:rowOff>
    </xdr:from>
    <xdr:to>
      <xdr:col>5</xdr:col>
      <xdr:colOff>1228725</xdr:colOff>
      <xdr:row>22</xdr:row>
      <xdr:rowOff>142875</xdr:rowOff>
    </xdr:to>
    <xdr:sp macro="" textlink="" fLocksText="0">
      <xdr:nvSpPr>
        <xdr:cNvPr id="10242" name="WordArt 6"/>
        <xdr:cNvSpPr>
          <a:spLocks noChangeArrowheads="1"/>
        </xdr:cNvSpPr>
      </xdr:nvSpPr>
      <xdr:spPr bwMode="auto">
        <a:xfrm>
          <a:off x="10267950" y="3752850"/>
          <a:ext cx="447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838200</xdr:colOff>
      <xdr:row>20</xdr:row>
      <xdr:rowOff>47625</xdr:rowOff>
    </xdr:from>
    <xdr:to>
      <xdr:col>7</xdr:col>
      <xdr:colOff>1266825</xdr:colOff>
      <xdr:row>23</xdr:row>
      <xdr:rowOff>95250</xdr:rowOff>
    </xdr:to>
    <xdr:sp macro="" textlink="" fLocksText="0">
      <xdr:nvSpPr>
        <xdr:cNvPr id="10243" name="WordArt 8"/>
        <xdr:cNvSpPr>
          <a:spLocks noChangeArrowheads="1"/>
        </xdr:cNvSpPr>
      </xdr:nvSpPr>
      <xdr:spPr bwMode="auto">
        <a:xfrm>
          <a:off x="14687550" y="3829050"/>
          <a:ext cx="4286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723900</xdr:colOff>
      <xdr:row>19</xdr:row>
      <xdr:rowOff>123825</xdr:rowOff>
    </xdr:from>
    <xdr:to>
      <xdr:col>1</xdr:col>
      <xdr:colOff>1076325</xdr:colOff>
      <xdr:row>22</xdr:row>
      <xdr:rowOff>28575</xdr:rowOff>
    </xdr:to>
    <xdr:sp macro="" textlink="" fLocksText="0">
      <xdr:nvSpPr>
        <xdr:cNvPr id="10244" name="WordArt 10"/>
        <xdr:cNvSpPr>
          <a:spLocks noChangeArrowheads="1"/>
        </xdr:cNvSpPr>
      </xdr:nvSpPr>
      <xdr:spPr bwMode="auto">
        <a:xfrm>
          <a:off x="1485900" y="3714750"/>
          <a:ext cx="3524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666750</xdr:colOff>
      <xdr:row>15</xdr:row>
      <xdr:rowOff>85725</xdr:rowOff>
    </xdr:from>
    <xdr:to>
      <xdr:col>2</xdr:col>
      <xdr:colOff>1104900</xdr:colOff>
      <xdr:row>18</xdr:row>
      <xdr:rowOff>66675</xdr:rowOff>
    </xdr:to>
    <xdr:sp macro="" textlink="" fLocksText="0">
      <xdr:nvSpPr>
        <xdr:cNvPr id="10245" name="WordArt 11"/>
        <xdr:cNvSpPr>
          <a:spLocks noChangeArrowheads="1"/>
        </xdr:cNvSpPr>
      </xdr:nvSpPr>
      <xdr:spPr bwMode="auto">
        <a:xfrm>
          <a:off x="3609975" y="2914650"/>
          <a:ext cx="4381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847725</xdr:colOff>
      <xdr:row>19</xdr:row>
      <xdr:rowOff>161925</xdr:rowOff>
    </xdr:from>
    <xdr:to>
      <xdr:col>3</xdr:col>
      <xdr:colOff>1276350</xdr:colOff>
      <xdr:row>23</xdr:row>
      <xdr:rowOff>9525</xdr:rowOff>
    </xdr:to>
    <xdr:sp macro="" textlink="" fLocksText="0">
      <xdr:nvSpPr>
        <xdr:cNvPr id="10246" name="WordArt 12"/>
        <xdr:cNvSpPr>
          <a:spLocks noChangeArrowheads="1"/>
        </xdr:cNvSpPr>
      </xdr:nvSpPr>
      <xdr:spPr bwMode="auto">
        <a:xfrm>
          <a:off x="5972175" y="3752850"/>
          <a:ext cx="4286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19051</xdr:colOff>
      <xdr:row>56</xdr:row>
      <xdr:rowOff>44824</xdr:rowOff>
    </xdr:from>
    <xdr:to>
      <xdr:col>3</xdr:col>
      <xdr:colOff>2117913</xdr:colOff>
      <xdr:row>64</xdr:row>
      <xdr:rowOff>145678</xdr:rowOff>
    </xdr:to>
    <xdr:sp macro="" textlink="" fLocksText="0">
      <xdr:nvSpPr>
        <xdr:cNvPr id="10247" name="WordArt 15"/>
        <xdr:cNvSpPr>
          <a:spLocks noChangeArrowheads="1"/>
        </xdr:cNvSpPr>
      </xdr:nvSpPr>
      <xdr:spPr bwMode="auto">
        <a:xfrm>
          <a:off x="781051" y="10746442"/>
          <a:ext cx="6469156" cy="1389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France</a:t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3</xdr:col>
      <xdr:colOff>2171700</xdr:colOff>
      <xdr:row>14</xdr:row>
      <xdr:rowOff>152400</xdr:rowOff>
    </xdr:to>
    <xdr:sp macro="" textlink="" fLocksText="0">
      <xdr:nvSpPr>
        <xdr:cNvPr id="10248" name="WordArt 17"/>
        <xdr:cNvSpPr>
          <a:spLocks noChangeArrowheads="1"/>
        </xdr:cNvSpPr>
      </xdr:nvSpPr>
      <xdr:spPr bwMode="auto">
        <a:xfrm>
          <a:off x="771525" y="990600"/>
          <a:ext cx="6524625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la MARNE</a:t>
          </a:r>
        </a:p>
      </xdr:txBody>
    </xdr:sp>
    <xdr:clientData/>
  </xdr:twoCellAnchor>
  <xdr:twoCellAnchor>
    <xdr:from>
      <xdr:col>5</xdr:col>
      <xdr:colOff>114300</xdr:colOff>
      <xdr:row>1</xdr:row>
      <xdr:rowOff>142875</xdr:rowOff>
    </xdr:from>
    <xdr:to>
      <xdr:col>8</xdr:col>
      <xdr:colOff>114300</xdr:colOff>
      <xdr:row>14</xdr:row>
      <xdr:rowOff>28575</xdr:rowOff>
    </xdr:to>
    <xdr:sp macro="" textlink="" fLocksText="0">
      <xdr:nvSpPr>
        <xdr:cNvPr id="10249" name="WordArt 18"/>
        <xdr:cNvSpPr>
          <a:spLocks noChangeArrowheads="1"/>
        </xdr:cNvSpPr>
      </xdr:nvSpPr>
      <xdr:spPr bwMode="auto">
        <a:xfrm>
          <a:off x="9601200" y="800100"/>
          <a:ext cx="6543675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CRTA - GE</a:t>
          </a:r>
        </a:p>
      </xdr:txBody>
    </xdr:sp>
    <xdr:clientData/>
  </xdr:twoCellAnchor>
  <xdr:twoCellAnchor>
    <xdr:from>
      <xdr:col>3</xdr:col>
      <xdr:colOff>647700</xdr:colOff>
      <xdr:row>60</xdr:row>
      <xdr:rowOff>9525</xdr:rowOff>
    </xdr:from>
    <xdr:to>
      <xdr:col>3</xdr:col>
      <xdr:colOff>2133600</xdr:colOff>
      <xdr:row>67</xdr:row>
      <xdr:rowOff>200025</xdr:rowOff>
    </xdr:to>
    <xdr:pic>
      <xdr:nvPicPr>
        <xdr:cNvPr id="10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1106150"/>
          <a:ext cx="1485900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2</xdr:col>
      <xdr:colOff>342900</xdr:colOff>
      <xdr:row>4</xdr:row>
      <xdr:rowOff>161925</xdr:rowOff>
    </xdr:to>
    <xdr:pic>
      <xdr:nvPicPr>
        <xdr:cNvPr id="20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485775</xdr:colOff>
      <xdr:row>0</xdr:row>
      <xdr:rowOff>123825</xdr:rowOff>
    </xdr:from>
    <xdr:to>
      <xdr:col>2</xdr:col>
      <xdr:colOff>2028825</xdr:colOff>
      <xdr:row>3</xdr:row>
      <xdr:rowOff>38100</xdr:rowOff>
    </xdr:to>
    <xdr:sp macro="" textlink="" fLocksText="0">
      <xdr:nvSpPr>
        <xdr:cNvPr id="2050" name="WordArt 9"/>
        <xdr:cNvSpPr>
          <a:spLocks noChangeArrowheads="1"/>
        </xdr:cNvSpPr>
      </xdr:nvSpPr>
      <xdr:spPr bwMode="auto">
        <a:xfrm>
          <a:off x="809625" y="123825"/>
          <a:ext cx="15430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FFFF00"/>
              </a:solidFill>
              <a:latin typeface="Arial Black"/>
            </a:rPr>
            <a:t>FEDERAL 2X50</a:t>
          </a:r>
        </a:p>
      </xdr:txBody>
    </xdr:sp>
    <xdr:clientData/>
  </xdr:twoCellAnchor>
  <xdr:twoCellAnchor>
    <xdr:from>
      <xdr:col>2</xdr:col>
      <xdr:colOff>485775</xdr:colOff>
      <xdr:row>2</xdr:row>
      <xdr:rowOff>57150</xdr:rowOff>
    </xdr:from>
    <xdr:to>
      <xdr:col>2</xdr:col>
      <xdr:colOff>2019300</xdr:colOff>
      <xdr:row>5</xdr:row>
      <xdr:rowOff>28575</xdr:rowOff>
    </xdr:to>
    <xdr:sp macro="" textlink="" fLocksText="0">
      <xdr:nvSpPr>
        <xdr:cNvPr id="2051" name="WordArt 10"/>
        <xdr:cNvSpPr>
          <a:spLocks noChangeArrowheads="1"/>
        </xdr:cNvSpPr>
      </xdr:nvSpPr>
      <xdr:spPr bwMode="auto">
        <a:xfrm>
          <a:off x="809625" y="371475"/>
          <a:ext cx="153352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600" b="0" i="0" u="none" strike="noStrike" baseline="0">
              <a:solidFill>
                <a:srgbClr val="FFFF00"/>
              </a:solidFill>
              <a:latin typeface="Arial Black"/>
            </a:rPr>
            <a:t>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62193</xdr:colOff>
      <xdr:row>0</xdr:row>
      <xdr:rowOff>95250</xdr:rowOff>
    </xdr:from>
    <xdr:to>
      <xdr:col>2</xdr:col>
      <xdr:colOff>462243</xdr:colOff>
      <xdr:row>5</xdr:row>
      <xdr:rowOff>57150</xdr:rowOff>
    </xdr:to>
    <xdr:pic>
      <xdr:nvPicPr>
        <xdr:cNvPr id="30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64" y="95250"/>
          <a:ext cx="590550" cy="7575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447675</xdr:colOff>
      <xdr:row>0</xdr:row>
      <xdr:rowOff>33618</xdr:rowOff>
    </xdr:from>
    <xdr:to>
      <xdr:col>2</xdr:col>
      <xdr:colOff>1619250</xdr:colOff>
      <xdr:row>5</xdr:row>
      <xdr:rowOff>156882</xdr:rowOff>
    </xdr:to>
    <xdr:sp macro="" textlink="" fLocksText="0">
      <xdr:nvSpPr>
        <xdr:cNvPr id="3074" name="WordArt 7"/>
        <xdr:cNvSpPr>
          <a:spLocks noChangeArrowheads="1"/>
        </xdr:cNvSpPr>
      </xdr:nvSpPr>
      <xdr:spPr bwMode="auto">
        <a:xfrm>
          <a:off x="772646" y="33618"/>
          <a:ext cx="1171575" cy="9188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700"/>
            </a:lnSpc>
            <a:defRPr sz="1000"/>
          </a:pPr>
          <a:r>
            <a:rPr lang="fr-FR" sz="1600" b="0" i="0" u="none" strike="noStrike" baseline="0">
              <a:solidFill>
                <a:srgbClr val="FFFF00"/>
              </a:solidFill>
              <a:latin typeface="Arial Black"/>
            </a:rPr>
            <a:t>FITA 2X70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00"/>
              </a:solidFill>
              <a:latin typeface="Arial Black"/>
            </a:rPr>
            <a:t>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266700</xdr:colOff>
      <xdr:row>4</xdr:row>
      <xdr:rowOff>76200</xdr:rowOff>
    </xdr:to>
    <xdr:pic>
      <xdr:nvPicPr>
        <xdr:cNvPr id="40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4286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266700</xdr:colOff>
      <xdr:row>0</xdr:row>
      <xdr:rowOff>66675</xdr:rowOff>
    </xdr:from>
    <xdr:to>
      <xdr:col>2</xdr:col>
      <xdr:colOff>1828800</xdr:colOff>
      <xdr:row>4</xdr:row>
      <xdr:rowOff>66675</xdr:rowOff>
    </xdr:to>
    <xdr:sp macro="" textlink="" fLocksText="0">
      <xdr:nvSpPr>
        <xdr:cNvPr id="4099" name="WordArt 9"/>
        <xdr:cNvSpPr>
          <a:spLocks noChangeArrowheads="1"/>
        </xdr:cNvSpPr>
      </xdr:nvSpPr>
      <xdr:spPr bwMode="auto">
        <a:xfrm>
          <a:off x="609600" y="66675"/>
          <a:ext cx="15621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FFFF00"/>
              </a:solidFill>
              <a:latin typeface="Arial Black"/>
            </a:rPr>
            <a:t>FIELD 2018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126066</xdr:rowOff>
    </xdr:from>
    <xdr:to>
      <xdr:col>3</xdr:col>
      <xdr:colOff>1</xdr:colOff>
      <xdr:row>3</xdr:row>
      <xdr:rowOff>22412</xdr:rowOff>
    </xdr:to>
    <xdr:sp macro="" textlink="" fLocksText="0">
      <xdr:nvSpPr>
        <xdr:cNvPr id="5121" name="WordArt 2"/>
        <xdr:cNvSpPr>
          <a:spLocks noChangeArrowheads="1"/>
        </xdr:cNvSpPr>
      </xdr:nvSpPr>
      <xdr:spPr bwMode="auto">
        <a:xfrm>
          <a:off x="156883" y="126066"/>
          <a:ext cx="1916206" cy="355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Black"/>
            </a:rPr>
            <a:t>Cie d'Arc de Reims</a:t>
          </a:r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2</xdr:col>
      <xdr:colOff>1725704</xdr:colOff>
      <xdr:row>6</xdr:row>
      <xdr:rowOff>112059</xdr:rowOff>
    </xdr:to>
    <xdr:sp macro="" textlink="" fLocksText="0">
      <xdr:nvSpPr>
        <xdr:cNvPr id="5122" name="WordArt 3"/>
        <xdr:cNvSpPr>
          <a:spLocks noChangeArrowheads="1"/>
        </xdr:cNvSpPr>
      </xdr:nvSpPr>
      <xdr:spPr bwMode="auto">
        <a:xfrm>
          <a:off x="156882" y="369794"/>
          <a:ext cx="1893793" cy="672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000000"/>
              </a:solidFill>
              <a:latin typeface="Arial Black"/>
            </a:rPr>
            <a:t>BEURSAULT 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</xdr:col>
      <xdr:colOff>409575</xdr:colOff>
      <xdr:row>5</xdr:row>
      <xdr:rowOff>114300</xdr:rowOff>
    </xdr:to>
    <xdr:pic>
      <xdr:nvPicPr>
        <xdr:cNvPr id="6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4953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438150</xdr:colOff>
      <xdr:row>1</xdr:row>
      <xdr:rowOff>28575</xdr:rowOff>
    </xdr:from>
    <xdr:to>
      <xdr:col>2</xdr:col>
      <xdr:colOff>1504950</xdr:colOff>
      <xdr:row>6</xdr:row>
      <xdr:rowOff>11205</xdr:rowOff>
    </xdr:to>
    <xdr:sp macro="" textlink="" fLocksText="0">
      <xdr:nvSpPr>
        <xdr:cNvPr id="6147" name="WordArt 7"/>
        <xdr:cNvSpPr>
          <a:spLocks noChangeArrowheads="1"/>
        </xdr:cNvSpPr>
      </xdr:nvSpPr>
      <xdr:spPr bwMode="auto">
        <a:xfrm>
          <a:off x="763121" y="185457"/>
          <a:ext cx="1066800" cy="823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3D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2018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133350</xdr:rowOff>
    </xdr:from>
    <xdr:to>
      <xdr:col>2</xdr:col>
      <xdr:colOff>1657350</xdr:colOff>
      <xdr:row>5</xdr:row>
      <xdr:rowOff>95250</xdr:rowOff>
    </xdr:to>
    <xdr:sp macro="" textlink="" fLocksText="0">
      <xdr:nvSpPr>
        <xdr:cNvPr id="7171" name="WordArt 7"/>
        <xdr:cNvSpPr>
          <a:spLocks noChangeArrowheads="1"/>
        </xdr:cNvSpPr>
      </xdr:nvSpPr>
      <xdr:spPr bwMode="auto">
        <a:xfrm>
          <a:off x="714375" y="133350"/>
          <a:ext cx="12192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Nature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2018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371475</xdr:colOff>
      <xdr:row>5</xdr:row>
      <xdr:rowOff>104775</xdr:rowOff>
    </xdr:to>
    <xdr:pic>
      <xdr:nvPicPr>
        <xdr:cNvPr id="71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5524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8193" name="WordArt 122"/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819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6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18" name="WordArt 67"/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1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2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21" name="WordArt 67"/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22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2"/>
  <sheetViews>
    <sheetView zoomScale="80" zoomScaleNormal="80" workbookViewId="0">
      <pane ySplit="6" topLeftCell="A7" activePane="bottomLeft" state="frozen"/>
      <selection pane="bottomLeft" activeCell="O96" sqref="O96"/>
    </sheetView>
  </sheetViews>
  <sheetFormatPr baseColWidth="10" defaultRowHeight="11.25"/>
  <cols>
    <col min="1" max="1" width="2" style="1" customWidth="1"/>
    <col min="2" max="2" width="2.85546875" style="2" customWidth="1"/>
    <col min="3" max="3" width="24.140625" style="1" customWidth="1"/>
    <col min="4" max="4" width="4.5703125" style="2" customWidth="1"/>
    <col min="5" max="5" width="3.5703125" style="2" customWidth="1"/>
    <col min="6" max="6" width="4.5703125" style="2" customWidth="1"/>
    <col min="7" max="7" width="3.5703125" style="2" customWidth="1"/>
    <col min="8" max="8" width="4.5703125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4.5703125" style="3" customWidth="1"/>
    <col min="13" max="13" width="3.5703125" style="2" customWidth="1"/>
    <col min="14" max="14" width="4.5703125" style="2" customWidth="1"/>
    <col min="15" max="15" width="3.5703125" style="2" customWidth="1"/>
    <col min="16" max="16" width="4.5703125" style="2" customWidth="1"/>
    <col min="17" max="17" width="3.5703125" style="2" customWidth="1"/>
    <col min="18" max="18" width="4.5703125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4.5703125" style="2" customWidth="1"/>
    <col min="23" max="23" width="3.5703125" style="2" customWidth="1"/>
    <col min="24" max="24" width="4.5703125" style="2" customWidth="1"/>
    <col min="25" max="25" width="3.5703125" style="2" customWidth="1"/>
    <col min="26" max="26" width="4.5703125" style="2" customWidth="1"/>
    <col min="27" max="27" width="3.5703125" style="2" customWidth="1"/>
    <col min="28" max="28" width="4.5703125" style="2" customWidth="1"/>
    <col min="29" max="29" width="3.5703125" style="2" customWidth="1"/>
    <col min="30" max="30" width="4.5703125" style="2" customWidth="1"/>
    <col min="31" max="31" width="3.5703125" style="2" customWidth="1"/>
    <col min="32" max="32" width="4.5703125" style="2" customWidth="1"/>
    <col min="33" max="33" width="3.5703125" style="2" customWidth="1"/>
    <col min="34" max="34" width="4.5703125" style="2" customWidth="1"/>
    <col min="35" max="35" width="3.5703125" style="2" customWidth="1"/>
    <col min="36" max="36" width="4.5703125" style="2" customWidth="1"/>
    <col min="37" max="37" width="3.5703125" style="2" customWidth="1"/>
    <col min="38" max="38" width="4.5703125" style="2" customWidth="1"/>
    <col min="39" max="39" width="3.5703125" style="2" customWidth="1"/>
    <col min="40" max="40" width="4.5703125" style="2" customWidth="1"/>
    <col min="41" max="41" width="3.5703125" style="2" customWidth="1"/>
    <col min="42" max="42" width="7.7109375" style="2" customWidth="1"/>
    <col min="43" max="43" width="3.5703125" style="2" customWidth="1"/>
    <col min="44" max="44" width="4.5703125" style="1" customWidth="1"/>
    <col min="45" max="45" width="3.5703125" style="1" customWidth="1"/>
    <col min="46" max="46" width="4.5703125" style="1" customWidth="1"/>
    <col min="47" max="47" width="3.5703125" style="1" customWidth="1"/>
    <col min="48" max="48" width="2.7109375" style="1" customWidth="1"/>
    <col min="49" max="49" width="4.7109375" style="1" customWidth="1"/>
    <col min="50" max="50" width="6.85546875" style="4" customWidth="1"/>
    <col min="51" max="52" width="3.28515625" style="1" customWidth="1"/>
    <col min="53" max="53" width="2.85546875" style="1" customWidth="1"/>
    <col min="54" max="54" width="5.7109375" style="1" customWidth="1"/>
    <col min="55" max="56" width="4.7109375" style="1" customWidth="1"/>
    <col min="57" max="57" width="4.7109375" style="5" customWidth="1"/>
    <col min="58" max="60" width="4.7109375" style="1" customWidth="1"/>
    <col min="61" max="61" width="4.7109375" style="5" customWidth="1"/>
    <col min="62" max="63" width="4.7109375" style="1" customWidth="1"/>
    <col min="64" max="16384" width="11.42578125" style="1"/>
  </cols>
  <sheetData>
    <row r="1" spans="1:63">
      <c r="B1" s="6"/>
      <c r="C1" s="7"/>
      <c r="AD1" s="8"/>
      <c r="AE1" s="8"/>
    </row>
    <row r="2" spans="1:63" ht="12.75">
      <c r="A2" s="9"/>
      <c r="B2" s="10"/>
      <c r="C2" s="6"/>
      <c r="D2" s="485" t="s">
        <v>0</v>
      </c>
      <c r="E2" s="485"/>
      <c r="F2" s="485" t="s">
        <v>1</v>
      </c>
      <c r="G2" s="485"/>
      <c r="H2" s="485" t="s">
        <v>2</v>
      </c>
      <c r="I2" s="485"/>
      <c r="J2" s="485" t="s">
        <v>3</v>
      </c>
      <c r="K2" s="485"/>
      <c r="L2" s="485" t="s">
        <v>3</v>
      </c>
      <c r="M2" s="485"/>
      <c r="N2" s="485" t="s">
        <v>4</v>
      </c>
      <c r="O2" s="485"/>
      <c r="P2" s="485" t="s">
        <v>4</v>
      </c>
      <c r="Q2" s="485"/>
      <c r="R2" s="486" t="s">
        <v>5</v>
      </c>
      <c r="S2" s="486"/>
      <c r="T2" s="486" t="s">
        <v>5</v>
      </c>
      <c r="U2" s="486"/>
      <c r="V2" s="486" t="s">
        <v>6</v>
      </c>
      <c r="W2" s="486"/>
      <c r="X2" s="485" t="s">
        <v>2</v>
      </c>
      <c r="Y2" s="485"/>
      <c r="Z2" s="485" t="s">
        <v>7</v>
      </c>
      <c r="AA2" s="485"/>
      <c r="AB2" s="485" t="s">
        <v>8</v>
      </c>
      <c r="AC2" s="485"/>
      <c r="AD2" s="490" t="s">
        <v>9</v>
      </c>
      <c r="AE2" s="490"/>
      <c r="AF2" s="485" t="s">
        <v>10</v>
      </c>
      <c r="AG2" s="485"/>
      <c r="AH2" s="485" t="s">
        <v>11</v>
      </c>
      <c r="AI2" s="485"/>
      <c r="AJ2" s="485" t="s">
        <v>12</v>
      </c>
      <c r="AK2" s="485"/>
      <c r="AL2" s="485" t="s">
        <v>13</v>
      </c>
      <c r="AM2" s="485"/>
      <c r="AN2" s="486" t="s">
        <v>14</v>
      </c>
      <c r="AO2" s="486"/>
      <c r="AP2" s="486" t="s">
        <v>15</v>
      </c>
      <c r="AQ2" s="486"/>
      <c r="AR2" s="487" t="s">
        <v>14</v>
      </c>
      <c r="AS2" s="487"/>
      <c r="AT2" s="488" t="s">
        <v>16</v>
      </c>
      <c r="AU2" s="488"/>
      <c r="AV2" s="11"/>
      <c r="AW2" s="12"/>
      <c r="AX2" s="13"/>
      <c r="AY2" s="11"/>
      <c r="AZ2" s="11"/>
      <c r="BA2" s="11"/>
      <c r="BB2" s="11"/>
      <c r="BC2" s="11"/>
      <c r="BD2" s="11"/>
      <c r="BE2" s="14"/>
      <c r="BF2" s="11"/>
      <c r="BG2" s="11"/>
      <c r="BH2" s="11"/>
      <c r="BI2" s="14"/>
      <c r="BJ2" s="11"/>
      <c r="BK2" s="11"/>
    </row>
    <row r="3" spans="1:63">
      <c r="A3" s="11"/>
      <c r="B3" s="15"/>
      <c r="C3" s="6"/>
      <c r="D3" s="489">
        <v>22</v>
      </c>
      <c r="E3" s="489"/>
      <c r="F3" s="489">
        <v>22</v>
      </c>
      <c r="G3" s="489"/>
      <c r="H3" s="489">
        <v>29</v>
      </c>
      <c r="I3" s="489"/>
      <c r="J3" s="489">
        <v>5</v>
      </c>
      <c r="K3" s="489"/>
      <c r="L3" s="489">
        <v>5</v>
      </c>
      <c r="M3" s="489"/>
      <c r="N3" s="489">
        <v>12</v>
      </c>
      <c r="O3" s="489"/>
      <c r="P3" s="489">
        <v>12</v>
      </c>
      <c r="Q3" s="489"/>
      <c r="R3" s="491">
        <v>19</v>
      </c>
      <c r="S3" s="491"/>
      <c r="T3" s="491">
        <v>19</v>
      </c>
      <c r="U3" s="491"/>
      <c r="V3" s="491">
        <v>26</v>
      </c>
      <c r="W3" s="491"/>
      <c r="X3" s="489">
        <v>3</v>
      </c>
      <c r="Y3" s="489"/>
      <c r="Z3" s="489">
        <v>10</v>
      </c>
      <c r="AA3" s="489"/>
      <c r="AB3" s="489">
        <v>17</v>
      </c>
      <c r="AC3" s="489"/>
      <c r="AD3" s="489">
        <v>17</v>
      </c>
      <c r="AE3" s="489"/>
      <c r="AF3" s="489">
        <v>7</v>
      </c>
      <c r="AG3" s="489"/>
      <c r="AH3" s="489">
        <v>7</v>
      </c>
      <c r="AI3" s="489"/>
      <c r="AJ3" s="489">
        <v>7</v>
      </c>
      <c r="AK3" s="489"/>
      <c r="AL3" s="489">
        <v>14</v>
      </c>
      <c r="AM3" s="489"/>
      <c r="AN3" s="491">
        <v>21</v>
      </c>
      <c r="AO3" s="491"/>
      <c r="AP3" s="491" t="s">
        <v>17</v>
      </c>
      <c r="AQ3" s="491"/>
      <c r="AR3" s="492" t="s">
        <v>18</v>
      </c>
      <c r="AS3" s="492"/>
      <c r="AT3" s="492" t="s">
        <v>19</v>
      </c>
      <c r="AU3" s="492"/>
      <c r="AV3" s="11"/>
      <c r="AW3" s="12"/>
      <c r="AX3" s="13"/>
      <c r="AY3" s="11"/>
      <c r="AZ3" s="11"/>
      <c r="BA3" s="11"/>
      <c r="BB3" s="11"/>
      <c r="BC3" s="11"/>
      <c r="BD3" s="11"/>
      <c r="BE3" s="14"/>
      <c r="BF3" s="11"/>
      <c r="BG3" s="11"/>
      <c r="BH3" s="11"/>
      <c r="BI3" s="14"/>
      <c r="BJ3" s="11"/>
      <c r="BK3" s="11"/>
    </row>
    <row r="4" spans="1:63">
      <c r="A4" s="11"/>
      <c r="B4" s="17"/>
      <c r="C4" s="18"/>
      <c r="D4" s="489" t="s">
        <v>20</v>
      </c>
      <c r="E4" s="489"/>
      <c r="F4" s="489" t="s">
        <v>20</v>
      </c>
      <c r="G4" s="489"/>
      <c r="H4" s="489" t="s">
        <v>20</v>
      </c>
      <c r="I4" s="489"/>
      <c r="J4" s="489" t="s">
        <v>21</v>
      </c>
      <c r="K4" s="489"/>
      <c r="L4" s="489" t="s">
        <v>21</v>
      </c>
      <c r="M4" s="489"/>
      <c r="N4" s="489" t="s">
        <v>22</v>
      </c>
      <c r="O4" s="489"/>
      <c r="P4" s="489" t="s">
        <v>22</v>
      </c>
      <c r="Q4" s="489"/>
      <c r="R4" s="491" t="s">
        <v>21</v>
      </c>
      <c r="S4" s="491"/>
      <c r="T4" s="491" t="s">
        <v>21</v>
      </c>
      <c r="U4" s="491"/>
      <c r="V4" s="491" t="s">
        <v>21</v>
      </c>
      <c r="W4" s="491"/>
      <c r="X4" s="489" t="s">
        <v>23</v>
      </c>
      <c r="Y4" s="489"/>
      <c r="Z4" s="497" t="s">
        <v>23</v>
      </c>
      <c r="AA4" s="497"/>
      <c r="AB4" s="489" t="s">
        <v>23</v>
      </c>
      <c r="AC4" s="489"/>
      <c r="AD4" s="489" t="s">
        <v>23</v>
      </c>
      <c r="AE4" s="489"/>
      <c r="AF4" s="489" t="s">
        <v>24</v>
      </c>
      <c r="AG4" s="489"/>
      <c r="AH4" s="489" t="s">
        <v>24</v>
      </c>
      <c r="AI4" s="489"/>
      <c r="AJ4" s="489" t="s">
        <v>24</v>
      </c>
      <c r="AK4" s="489"/>
      <c r="AL4" s="489" t="s">
        <v>24</v>
      </c>
      <c r="AM4" s="489"/>
      <c r="AN4" s="491" t="s">
        <v>24</v>
      </c>
      <c r="AO4" s="491"/>
      <c r="AP4" s="491" t="s">
        <v>24</v>
      </c>
      <c r="AQ4" s="491"/>
      <c r="AR4" s="494" t="s">
        <v>25</v>
      </c>
      <c r="AS4" s="494"/>
      <c r="AT4" s="495" t="s">
        <v>26</v>
      </c>
      <c r="AU4" s="495"/>
      <c r="AV4" s="11"/>
      <c r="AW4" s="19" t="s">
        <v>27</v>
      </c>
      <c r="AX4" s="20" t="s">
        <v>28</v>
      </c>
      <c r="AY4" s="496" t="s">
        <v>29</v>
      </c>
      <c r="AZ4" s="496"/>
      <c r="BA4" s="496"/>
      <c r="BB4" s="496"/>
      <c r="BC4" s="493" t="s">
        <v>30</v>
      </c>
      <c r="BD4" s="493"/>
      <c r="BE4" s="493"/>
      <c r="BF4" s="493"/>
      <c r="BG4" s="493"/>
      <c r="BH4" s="493"/>
      <c r="BI4" s="493"/>
      <c r="BJ4" s="493"/>
      <c r="BK4" s="493"/>
    </row>
    <row r="5" spans="1:63">
      <c r="A5" s="11"/>
      <c r="B5" s="18"/>
      <c r="C5" s="18"/>
      <c r="D5" s="489">
        <v>2017</v>
      </c>
      <c r="E5" s="489"/>
      <c r="F5" s="489">
        <v>2017</v>
      </c>
      <c r="G5" s="489"/>
      <c r="H5" s="489">
        <v>2017</v>
      </c>
      <c r="I5" s="489"/>
      <c r="J5" s="489">
        <v>2017</v>
      </c>
      <c r="K5" s="489"/>
      <c r="L5" s="489">
        <v>2017</v>
      </c>
      <c r="M5" s="489"/>
      <c r="N5" s="489">
        <v>2017</v>
      </c>
      <c r="O5" s="489"/>
      <c r="P5" s="489">
        <v>2017</v>
      </c>
      <c r="Q5" s="489"/>
      <c r="R5" s="491">
        <v>2017</v>
      </c>
      <c r="S5" s="491"/>
      <c r="T5" s="491">
        <v>2017</v>
      </c>
      <c r="U5" s="491"/>
      <c r="V5" s="491">
        <v>2017</v>
      </c>
      <c r="W5" s="491"/>
      <c r="X5" s="489">
        <v>2017</v>
      </c>
      <c r="Y5" s="489"/>
      <c r="Z5" s="489">
        <v>2017</v>
      </c>
      <c r="AA5" s="489"/>
      <c r="AB5" s="489">
        <v>2017</v>
      </c>
      <c r="AC5" s="489"/>
      <c r="AD5" s="489">
        <v>2017</v>
      </c>
      <c r="AE5" s="489"/>
      <c r="AF5" s="489">
        <v>2018</v>
      </c>
      <c r="AG5" s="489"/>
      <c r="AH5" s="489">
        <v>2018</v>
      </c>
      <c r="AI5" s="489"/>
      <c r="AJ5" s="489">
        <v>2018</v>
      </c>
      <c r="AK5" s="489"/>
      <c r="AL5" s="489">
        <v>2018</v>
      </c>
      <c r="AM5" s="489"/>
      <c r="AN5" s="491">
        <v>2018</v>
      </c>
      <c r="AO5" s="491"/>
      <c r="AP5" s="491">
        <v>2018</v>
      </c>
      <c r="AQ5" s="491"/>
      <c r="AR5" s="494">
        <v>2018</v>
      </c>
      <c r="AS5" s="494"/>
      <c r="AT5" s="494">
        <v>2018</v>
      </c>
      <c r="AU5" s="494"/>
      <c r="AV5" s="11"/>
      <c r="AW5" s="19"/>
      <c r="AX5" s="20" t="s">
        <v>31</v>
      </c>
      <c r="AY5" s="21" t="s">
        <v>32</v>
      </c>
      <c r="AZ5" s="22" t="s">
        <v>33</v>
      </c>
      <c r="BA5" s="23" t="s">
        <v>34</v>
      </c>
      <c r="BB5" s="24" t="s">
        <v>35</v>
      </c>
      <c r="BC5" s="25">
        <v>455</v>
      </c>
      <c r="BD5" s="26">
        <v>480</v>
      </c>
      <c r="BE5" s="26">
        <v>500</v>
      </c>
      <c r="BF5" s="26">
        <v>515</v>
      </c>
      <c r="BG5" s="26">
        <v>530</v>
      </c>
      <c r="BH5" s="26">
        <v>545</v>
      </c>
      <c r="BI5" s="26">
        <v>555</v>
      </c>
      <c r="BJ5" s="26">
        <v>565</v>
      </c>
      <c r="BK5" s="26">
        <v>575</v>
      </c>
    </row>
    <row r="6" spans="1:63">
      <c r="A6" s="11"/>
      <c r="B6" s="27"/>
      <c r="C6" s="27"/>
      <c r="D6" s="498"/>
      <c r="E6" s="498"/>
      <c r="F6" s="28"/>
      <c r="G6" s="28"/>
      <c r="H6" s="498"/>
      <c r="I6" s="498"/>
      <c r="J6" s="498"/>
      <c r="K6" s="498"/>
      <c r="L6" s="498" t="s">
        <v>36</v>
      </c>
      <c r="M6" s="498"/>
      <c r="N6" s="498"/>
      <c r="O6" s="498"/>
      <c r="P6" s="498" t="s">
        <v>36</v>
      </c>
      <c r="Q6" s="498"/>
      <c r="R6" s="504"/>
      <c r="S6" s="504"/>
      <c r="T6" s="498" t="s">
        <v>36</v>
      </c>
      <c r="U6" s="498"/>
      <c r="V6" s="505"/>
      <c r="W6" s="505"/>
      <c r="X6" s="501" t="s">
        <v>37</v>
      </c>
      <c r="Y6" s="501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501" t="s">
        <v>37</v>
      </c>
      <c r="AK6" s="501"/>
      <c r="AL6" s="29"/>
      <c r="AM6" s="28"/>
      <c r="AN6" s="502"/>
      <c r="AO6" s="502"/>
      <c r="AP6" s="503" t="s">
        <v>38</v>
      </c>
      <c r="AQ6" s="503"/>
      <c r="AR6" s="499" t="s">
        <v>39</v>
      </c>
      <c r="AS6" s="499"/>
      <c r="AT6" s="499" t="s">
        <v>40</v>
      </c>
      <c r="AU6" s="499"/>
      <c r="AV6" s="11"/>
      <c r="AW6" s="19"/>
      <c r="AX6" s="20"/>
      <c r="AY6" s="19"/>
      <c r="AZ6" s="19"/>
      <c r="BA6" s="19"/>
      <c r="BB6" s="30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22.7" customHeight="1">
      <c r="A7" s="11"/>
      <c r="B7" s="31"/>
      <c r="C7" s="32" t="s">
        <v>41</v>
      </c>
      <c r="D7" s="33"/>
      <c r="E7" s="33"/>
      <c r="F7" s="33"/>
      <c r="G7" s="33"/>
      <c r="H7" s="33"/>
      <c r="I7" s="33"/>
      <c r="J7" s="33"/>
      <c r="K7" s="33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5"/>
      <c r="AC7" s="33"/>
      <c r="AD7" s="33"/>
      <c r="AE7" s="33"/>
      <c r="AF7" s="33"/>
      <c r="AG7" s="33"/>
      <c r="AH7" s="36"/>
      <c r="AI7" s="36"/>
      <c r="AJ7" s="36"/>
      <c r="AK7" s="36"/>
      <c r="AL7" s="36"/>
      <c r="AM7" s="36"/>
      <c r="AN7" s="33"/>
      <c r="AO7" s="36"/>
      <c r="AP7" s="36"/>
      <c r="AQ7" s="36"/>
      <c r="AR7" s="37"/>
      <c r="AS7" s="37"/>
      <c r="AT7" s="37"/>
      <c r="AU7" s="37"/>
      <c r="AV7" s="11"/>
      <c r="AW7" s="19"/>
      <c r="AX7" s="20"/>
      <c r="AY7" s="19"/>
      <c r="AZ7" s="19"/>
      <c r="BA7" s="19"/>
      <c r="BB7" s="30"/>
      <c r="BC7" s="19"/>
      <c r="BD7" s="19"/>
      <c r="BE7" s="30"/>
      <c r="BF7" s="19"/>
      <c r="BG7" s="19"/>
      <c r="BH7" s="19"/>
      <c r="BI7" s="30"/>
      <c r="BJ7" s="19"/>
      <c r="BK7" s="19"/>
    </row>
    <row r="8" spans="1:63">
      <c r="A8" s="11"/>
      <c r="B8" s="16"/>
      <c r="C8" s="38"/>
      <c r="D8" s="39"/>
      <c r="E8" s="40"/>
      <c r="F8" s="39"/>
      <c r="G8" s="40"/>
      <c r="H8" s="39"/>
      <c r="I8" s="40"/>
      <c r="J8" s="39"/>
      <c r="K8" s="40"/>
      <c r="L8" s="39"/>
      <c r="M8" s="40"/>
      <c r="N8" s="39"/>
      <c r="O8" s="40"/>
      <c r="P8" s="39"/>
      <c r="Q8" s="40"/>
      <c r="R8" s="39"/>
      <c r="S8" s="40"/>
      <c r="T8" s="39"/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39"/>
      <c r="AK8" s="40"/>
      <c r="AL8" s="39"/>
      <c r="AM8" s="40"/>
      <c r="AN8" s="39"/>
      <c r="AO8" s="40"/>
      <c r="AP8" s="39"/>
      <c r="AQ8" s="40"/>
      <c r="AR8" s="39"/>
      <c r="AS8" s="40"/>
      <c r="AT8" s="39"/>
      <c r="AU8" s="40"/>
      <c r="AV8" s="11"/>
      <c r="AW8" s="19">
        <f>COUNT(D8:AU8)</f>
        <v>0</v>
      </c>
      <c r="AX8" s="20" t="str">
        <f>IF(AW8&lt;3," ",(LARGE(D8:AU8,1)+LARGE(D8:AU8,2)+LARGE(D8:AU8,3))/3)</f>
        <v xml:space="preserve"> </v>
      </c>
      <c r="AY8" s="41" t="str">
        <f>IF(COUNTIF(D8:AU8,"(1)")=0," ",COUNTIF(D8:AU8,"(1)"))</f>
        <v xml:space="preserve"> </v>
      </c>
      <c r="AZ8" s="41" t="str">
        <f>IF(COUNTIF(D8:AU8,"(2)")=0," ",COUNTIF(D8:AU8,"(2)"))</f>
        <v xml:space="preserve"> </v>
      </c>
      <c r="BA8" s="41" t="str">
        <f>IF(COUNTIF(D8:AU8,"(3)")=0," ",COUNTIF(D8:AU8,"(3)"))</f>
        <v xml:space="preserve"> </v>
      </c>
      <c r="BB8" s="42" t="str">
        <f>IF(SUM(AY8:BA8)=0," ",SUM(AY8:BA8))</f>
        <v xml:space="preserve"> </v>
      </c>
      <c r="BC8" s="43" t="str">
        <f>IF(AW8=0,Var!$B$8,IF(LARGE(D8:AU8,1)&gt;=455,Var!$B$4," "))</f>
        <v>---</v>
      </c>
      <c r="BD8" s="43" t="str">
        <f>IF(AW8=0,Var!$B$8,IF(LARGE(D8:AU8,1)&gt;=480,Var!$B$4," "))</f>
        <v>---</v>
      </c>
      <c r="BE8" s="43" t="str">
        <f>IF(AW8=0,Var!$B$8,IF(LARGE(D8:AU8,1)&gt;=500,Var!$B$4," "))</f>
        <v>---</v>
      </c>
      <c r="BF8" s="43" t="str">
        <f>IF(AW8=0,Var!$B$8,IF(LARGE(D8:AU8,1)&gt;=515,Var!$B$4," "))</f>
        <v>---</v>
      </c>
      <c r="BG8" s="43" t="str">
        <f>IF(AW8=0,Var!$B$8,IF(LARGE(D8:AU8,1)&gt;=530,Var!$B$4," "))</f>
        <v>---</v>
      </c>
      <c r="BH8" s="43" t="str">
        <f>IF(AW8=0,Var!$B$8,IF(LARGE(D8:AU8,1)&gt;=545,Var!$B$4," "))</f>
        <v>---</v>
      </c>
      <c r="BI8" s="43" t="str">
        <f>IF(AW8=0,Var!$B$8,IF(LARGE(D8:AU8,1)&gt;=555,Var!$B$4," "))</f>
        <v>---</v>
      </c>
      <c r="BJ8" s="43" t="str">
        <f>IF(AW8=0,Var!$B$8,IF(LARGE(D8:AU8,1)&gt;=565,Var!$B$4," "))</f>
        <v>---</v>
      </c>
      <c r="BK8" s="43" t="str">
        <f>IF(AW8=0,Var!$B$8,IF(LARGE(D8:AU8,1)&gt;=575,Var!$B$4," "))</f>
        <v>---</v>
      </c>
    </row>
    <row r="9" spans="1:63">
      <c r="A9" s="11"/>
      <c r="B9" s="16"/>
      <c r="C9" s="38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39"/>
      <c r="AK9" s="40"/>
      <c r="AL9" s="39"/>
      <c r="AM9" s="40"/>
      <c r="AN9" s="39"/>
      <c r="AO9" s="40"/>
      <c r="AP9" s="39"/>
      <c r="AQ9" s="40"/>
      <c r="AR9" s="39"/>
      <c r="AS9" s="40"/>
      <c r="AT9" s="39"/>
      <c r="AU9" s="40"/>
      <c r="AV9" s="11"/>
      <c r="AW9" s="19">
        <f>COUNT(D9:AU9)</f>
        <v>0</v>
      </c>
      <c r="AX9" s="20" t="str">
        <f>IF(AW9&lt;3," ",(LARGE(D9:AU9,1)+LARGE(D9:AU9,2)+LARGE(D9:AU9,3))/3)</f>
        <v xml:space="preserve"> </v>
      </c>
      <c r="AY9" s="41" t="str">
        <f>IF(COUNTIF(D9:AU9,"(1)")=0," ",COUNTIF(D9:AU9,"(1)"))</f>
        <v xml:space="preserve"> </v>
      </c>
      <c r="AZ9" s="41" t="str">
        <f>IF(COUNTIF(D9:AU9,"(2)")=0," ",COUNTIF(D9:AU9,"(2)"))</f>
        <v xml:space="preserve"> </v>
      </c>
      <c r="BA9" s="41" t="str">
        <f>IF(COUNTIF(D9:AU9,"(3)")=0," ",COUNTIF(D9:AU9,"(3)"))</f>
        <v xml:space="preserve"> </v>
      </c>
      <c r="BB9" s="42" t="str">
        <f>IF(SUM(AY9:BA9)=0," ",SUM(AY9:BA9))</f>
        <v xml:space="preserve"> </v>
      </c>
      <c r="BC9" s="43" t="str">
        <f>IF(AW9=0,Var!$B$8,IF(LARGE(D9:AU9,1)&gt;=455,Var!$B$4," "))</f>
        <v>---</v>
      </c>
      <c r="BD9" s="43" t="str">
        <f>IF(AW9=0,Var!$B$8,IF(LARGE(D9:AU9,1)&gt;=480,Var!$B$4," "))</f>
        <v>---</v>
      </c>
      <c r="BE9" s="43" t="str">
        <f>IF(AW9=0,Var!$B$8,IF(LARGE(D9:AU9,1)&gt;=500,Var!$B$4," "))</f>
        <v>---</v>
      </c>
      <c r="BF9" s="43" t="str">
        <f>IF(AW9=0,Var!$B$8,IF(LARGE(D9:AU9,1)&gt;=515,Var!$B$4," "))</f>
        <v>---</v>
      </c>
      <c r="BG9" s="43" t="str">
        <f>IF(AW9=0,Var!$B$8,IF(LARGE(D9:AU9,1)&gt;=530,Var!$B$4," "))</f>
        <v>---</v>
      </c>
      <c r="BH9" s="43" t="str">
        <f>IF(AW9=0,Var!$B$8,IF(LARGE(D9:AU9,1)&gt;=545,Var!$B$4," "))</f>
        <v>---</v>
      </c>
      <c r="BI9" s="43" t="str">
        <f>IF(AW9=0,Var!$B$8,IF(LARGE(D9:AU9,1)&gt;=555,Var!$B$4," "))</f>
        <v>---</v>
      </c>
      <c r="BJ9" s="43" t="str">
        <f>IF(AW9=0,Var!$B$8,IF(LARGE(D9:AU9,1)&gt;=565,Var!$B$4," "))</f>
        <v>---</v>
      </c>
      <c r="BK9" s="43" t="str">
        <f>IF(AW9=0,Var!$B$8,IF(LARGE(D9:AU9,1)&gt;=575,Var!$B$4," "))</f>
        <v>---</v>
      </c>
    </row>
    <row r="10" spans="1:63" ht="22.7" customHeight="1">
      <c r="A10" s="11"/>
      <c r="B10" s="31"/>
      <c r="C10" s="32" t="s">
        <v>42</v>
      </c>
      <c r="D10" s="33"/>
      <c r="E10" s="33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5"/>
      <c r="AC10" s="33"/>
      <c r="AD10" s="33"/>
      <c r="AE10" s="33"/>
      <c r="AF10" s="33"/>
      <c r="AG10" s="33"/>
      <c r="AH10" s="36"/>
      <c r="AI10" s="36"/>
      <c r="AJ10" s="36"/>
      <c r="AK10" s="36"/>
      <c r="AL10" s="36"/>
      <c r="AM10" s="36"/>
      <c r="AN10" s="33"/>
      <c r="AO10" s="36"/>
      <c r="AP10" s="36"/>
      <c r="AQ10" s="36"/>
      <c r="AR10" s="37"/>
      <c r="AS10" s="37"/>
      <c r="AT10" s="37"/>
      <c r="AU10" s="37"/>
      <c r="AV10" s="11"/>
      <c r="AW10" s="19"/>
      <c r="AX10" s="20"/>
      <c r="AY10" s="19"/>
      <c r="AZ10" s="19"/>
      <c r="BA10" s="19"/>
      <c r="BB10" s="30"/>
      <c r="BC10" s="19"/>
      <c r="BD10" s="19"/>
      <c r="BE10" s="30"/>
      <c r="BF10" s="19"/>
      <c r="BG10" s="19"/>
      <c r="BH10" s="19"/>
      <c r="BI10" s="30"/>
      <c r="BJ10" s="19"/>
      <c r="BK10" s="19"/>
    </row>
    <row r="11" spans="1:63">
      <c r="A11" s="11"/>
      <c r="B11" s="16"/>
      <c r="C11" s="38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39"/>
      <c r="AK11" s="40"/>
      <c r="AL11" s="39"/>
      <c r="AM11" s="40"/>
      <c r="AN11" s="39"/>
      <c r="AO11" s="40"/>
      <c r="AP11" s="39"/>
      <c r="AQ11" s="40"/>
      <c r="AR11" s="39"/>
      <c r="AS11" s="40"/>
      <c r="AT11" s="39"/>
      <c r="AU11" s="40"/>
      <c r="AV11" s="11"/>
      <c r="AW11" s="19">
        <f>COUNT(D11:AU11)</f>
        <v>0</v>
      </c>
      <c r="AX11" s="20" t="str">
        <f>IF(AW11&lt;3," ",(LARGE(D11:AU11,1)+LARGE(D11:AU11,2)+LARGE(D11:AU11,3))/3)</f>
        <v xml:space="preserve"> </v>
      </c>
      <c r="AY11" s="41" t="str">
        <f>IF(COUNTIF(D11:AU11,"(1)")=0," ",COUNTIF(D11:AU11,"(1)"))</f>
        <v xml:space="preserve"> </v>
      </c>
      <c r="AZ11" s="41" t="str">
        <f>IF(COUNTIF(D11:AU11,"(2)")=0," ",COUNTIF(D11:AU11,"(2)"))</f>
        <v xml:space="preserve"> </v>
      </c>
      <c r="BA11" s="41" t="str">
        <f>IF(COUNTIF(D11:AU11,"(3)")=0," ",COUNTIF(D11:AU11,"(3)"))</f>
        <v xml:space="preserve"> </v>
      </c>
      <c r="BB11" s="42" t="str">
        <f>IF(SUM(AY11:BA11)=0," ",SUM(AY11:BA11))</f>
        <v xml:space="preserve"> </v>
      </c>
      <c r="BC11" s="43" t="str">
        <f>IF(AW11=0,Var!$B$8,IF(LARGE(D11:AU11,1)&gt;=455,Var!$B$4," "))</f>
        <v>---</v>
      </c>
      <c r="BD11" s="43" t="str">
        <f>IF(AW11=0,Var!$B$8,IF(LARGE(D11:AU11,1)&gt;=480,Var!$B$4," "))</f>
        <v>---</v>
      </c>
      <c r="BE11" s="43" t="str">
        <f>IF(AW11=0,Var!$B$8,IF(LARGE(D11:AU11,1)&gt;=500,Var!$B$4," "))</f>
        <v>---</v>
      </c>
      <c r="BF11" s="43" t="str">
        <f>IF(AW11=0,Var!$B$8,IF(LARGE(D11:AU11,1)&gt;=515,Var!$B$4," "))</f>
        <v>---</v>
      </c>
      <c r="BG11" s="43" t="str">
        <f>IF(AW11=0,Var!$B$8,IF(LARGE(D11:AU11,1)&gt;=530,Var!$B$4," "))</f>
        <v>---</v>
      </c>
      <c r="BH11" s="43" t="str">
        <f>IF(AW11=0,Var!$B$8,IF(LARGE(D11:AU11,1)&gt;=545,Var!$B$4," "))</f>
        <v>---</v>
      </c>
      <c r="BI11" s="43" t="str">
        <f>IF(AW11=0,Var!$B$8,IF(LARGE(D11:AU11,1)&gt;=555,Var!$B$4," "))</f>
        <v>---</v>
      </c>
      <c r="BJ11" s="43" t="str">
        <f>IF(AW11=0,Var!$B$8,IF(LARGE(D11:AU11,1)&gt;=565,Var!$B$4," "))</f>
        <v>---</v>
      </c>
      <c r="BK11" s="43" t="str">
        <f>IF(AW11=0,Var!$B$8,IF(LARGE(D11:AU11,1)&gt;=575,Var!$B$4," "))</f>
        <v>---</v>
      </c>
    </row>
    <row r="12" spans="1:63" ht="22.7" customHeight="1">
      <c r="A12" s="11"/>
      <c r="B12" s="31"/>
      <c r="C12" s="32" t="s">
        <v>43</v>
      </c>
      <c r="D12" s="33"/>
      <c r="E12" s="33"/>
      <c r="F12" s="33"/>
      <c r="G12" s="33"/>
      <c r="H12" s="33"/>
      <c r="I12" s="33"/>
      <c r="J12" s="33"/>
      <c r="K12" s="33"/>
      <c r="L12" s="3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5"/>
      <c r="AC12" s="33"/>
      <c r="AD12" s="33"/>
      <c r="AE12" s="33"/>
      <c r="AF12" s="33"/>
      <c r="AG12" s="33"/>
      <c r="AH12" s="36"/>
      <c r="AI12" s="36"/>
      <c r="AJ12" s="36"/>
      <c r="AK12" s="36"/>
      <c r="AL12" s="36"/>
      <c r="AM12" s="36"/>
      <c r="AN12" s="33"/>
      <c r="AO12" s="36"/>
      <c r="AP12" s="36"/>
      <c r="AQ12" s="36"/>
      <c r="AR12" s="37"/>
      <c r="AS12" s="37"/>
      <c r="AT12" s="37"/>
      <c r="AU12" s="37"/>
      <c r="AV12" s="11"/>
      <c r="AW12" s="19"/>
      <c r="AX12" s="20"/>
      <c r="AY12" s="19"/>
      <c r="AZ12" s="19"/>
      <c r="BA12" s="19"/>
      <c r="BB12" s="30"/>
      <c r="BC12" s="19"/>
      <c r="BD12" s="19"/>
      <c r="BE12" s="30"/>
      <c r="BF12" s="19"/>
      <c r="BG12" s="19"/>
      <c r="BH12" s="19"/>
      <c r="BI12" s="30"/>
      <c r="BJ12" s="19"/>
      <c r="BK12" s="19"/>
    </row>
    <row r="13" spans="1:63">
      <c r="A13" s="11"/>
      <c r="B13" s="16">
        <v>1</v>
      </c>
      <c r="C13" s="38" t="s">
        <v>44</v>
      </c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>
        <v>497</v>
      </c>
      <c r="S13" s="40" t="s">
        <v>45</v>
      </c>
      <c r="T13" s="39"/>
      <c r="U13" s="40"/>
      <c r="V13" s="39">
        <v>477</v>
      </c>
      <c r="W13" s="40" t="s">
        <v>46</v>
      </c>
      <c r="X13" s="39"/>
      <c r="Y13" s="40"/>
      <c r="Z13" s="39">
        <v>465</v>
      </c>
      <c r="AA13" s="40" t="s">
        <v>45</v>
      </c>
      <c r="AB13" s="39"/>
      <c r="AC13" s="40"/>
      <c r="AD13" s="39"/>
      <c r="AE13" s="40"/>
      <c r="AF13" s="39"/>
      <c r="AG13" s="40"/>
      <c r="AH13" s="39"/>
      <c r="AI13" s="40"/>
      <c r="AJ13" s="39"/>
      <c r="AK13" s="40"/>
      <c r="AL13" s="39"/>
      <c r="AM13" s="40"/>
      <c r="AN13" s="39"/>
      <c r="AO13" s="40"/>
      <c r="AP13" s="39">
        <v>405</v>
      </c>
      <c r="AQ13" s="40" t="s">
        <v>46</v>
      </c>
      <c r="AR13" s="39"/>
      <c r="AS13" s="40"/>
      <c r="AT13" s="39"/>
      <c r="AU13" s="40"/>
      <c r="AV13" s="11"/>
      <c r="AW13" s="19">
        <f>COUNT(D13:AU13)</f>
        <v>4</v>
      </c>
      <c r="AX13" s="20">
        <f>IF(AW13&lt;3," ",(LARGE(D13:AU13,1)+LARGE(D13:AU13,2)+LARGE(D13:AU13,3))/3)</f>
        <v>479.66666666666669</v>
      </c>
      <c r="AY13" s="41">
        <f>IF(COUNTIF(D13:AU13,"(1)")=0," ",COUNTIF(D13:AU13,"(1)"))</f>
        <v>2</v>
      </c>
      <c r="AZ13" s="41">
        <f>IF(COUNTIF(D13:AU13,"(2)")=0," ",COUNTIF(D13:AU13,"(2)"))</f>
        <v>2</v>
      </c>
      <c r="BA13" s="41" t="str">
        <f>IF(COUNTIF(D13:AU13,"(3)")=0," ",COUNTIF(D13:AU13,"(3)"))</f>
        <v xml:space="preserve"> </v>
      </c>
      <c r="BB13" s="42">
        <f>IF(SUM(AY13:BA13)=0," ",SUM(AY13:BA13))</f>
        <v>4</v>
      </c>
      <c r="BC13" s="43">
        <f>IF(AW13=0,Var!$B$8,IF(LARGE(D13:AU13,1)&gt;=455,Var!$B$4," "))</f>
        <v>18</v>
      </c>
      <c r="BD13" s="43">
        <f>IF(AW13=0,Var!$B$8,IF(LARGE(D13:AU13,1)&gt;=480,Var!$B$4," "))</f>
        <v>18</v>
      </c>
      <c r="BE13" s="43" t="str">
        <f>IF(AW13=0,Var!$B$8,IF(LARGE(D13:AU13,1)&gt;=500,Var!$B$4," "))</f>
        <v xml:space="preserve"> </v>
      </c>
      <c r="BF13" s="43" t="str">
        <f>IF(AW13=0,Var!$B$8,IF(LARGE(D13:AU13,1)&gt;=515,Var!$B$4," "))</f>
        <v xml:space="preserve"> </v>
      </c>
      <c r="BG13" s="43" t="str">
        <f>IF(AW13=0,Var!$B$8,IF(LARGE(D13:AU13,1)&gt;=530,Var!$B$4," "))</f>
        <v xml:space="preserve"> </v>
      </c>
      <c r="BH13" s="43" t="str">
        <f>IF(AW13=0,Var!$B$8,IF(LARGE(D13:AU13,1)&gt;=545,Var!$B$4," "))</f>
        <v xml:space="preserve"> </v>
      </c>
      <c r="BI13" s="43" t="str">
        <f>IF(AW13=0,Var!$B$8,IF(LARGE(D13:AU13,1)&gt;=555,Var!$B$4," "))</f>
        <v xml:space="preserve"> </v>
      </c>
      <c r="BJ13" s="43" t="str">
        <f>IF(AW13=0,Var!$B$8,IF(LARGE(D13:AU13,1)&gt;=565,Var!$B$4," "))</f>
        <v xml:space="preserve"> </v>
      </c>
      <c r="BK13" s="43" t="str">
        <f>IF(AW13=0,Var!$B$8,IF(LARGE(D13:AU13,1)&gt;=575,Var!$B$4," "))</f>
        <v xml:space="preserve"> </v>
      </c>
    </row>
    <row r="14" spans="1:63" ht="22.7" customHeight="1">
      <c r="A14" s="11"/>
      <c r="B14" s="31"/>
      <c r="C14" s="32" t="s">
        <v>47</v>
      </c>
      <c r="D14" s="33"/>
      <c r="E14" s="33"/>
      <c r="F14" s="33"/>
      <c r="G14" s="33"/>
      <c r="H14" s="33"/>
      <c r="I14" s="33"/>
      <c r="J14" s="33"/>
      <c r="K14" s="33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5"/>
      <c r="AC14" s="33"/>
      <c r="AD14" s="33"/>
      <c r="AE14" s="33"/>
      <c r="AF14" s="33"/>
      <c r="AG14" s="33"/>
      <c r="AH14" s="36"/>
      <c r="AI14" s="36"/>
      <c r="AJ14" s="36"/>
      <c r="AK14" s="36"/>
      <c r="AL14" s="36"/>
      <c r="AM14" s="36"/>
      <c r="AN14" s="33"/>
      <c r="AO14" s="36"/>
      <c r="AP14" s="36"/>
      <c r="AQ14" s="36"/>
      <c r="AR14" s="37"/>
      <c r="AS14" s="37"/>
      <c r="AT14" s="37"/>
      <c r="AU14" s="37"/>
      <c r="AV14" s="11"/>
      <c r="AW14" s="19"/>
      <c r="AX14" s="20"/>
      <c r="AY14" s="19"/>
      <c r="AZ14" s="19"/>
      <c r="BA14" s="19"/>
      <c r="BB14" s="30"/>
      <c r="BC14" s="19"/>
      <c r="BD14" s="19"/>
      <c r="BE14" s="30"/>
      <c r="BF14" s="19"/>
      <c r="BG14" s="19"/>
      <c r="BH14" s="19"/>
      <c r="BI14" s="30"/>
      <c r="BJ14" s="19"/>
      <c r="BK14" s="19"/>
    </row>
    <row r="15" spans="1:63">
      <c r="A15" s="11"/>
      <c r="B15" s="16">
        <v>2</v>
      </c>
      <c r="C15" s="38" t="s">
        <v>51</v>
      </c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39"/>
      <c r="Q15" s="40"/>
      <c r="R15" s="39">
        <v>364</v>
      </c>
      <c r="S15" s="40" t="s">
        <v>52</v>
      </c>
      <c r="T15" s="39"/>
      <c r="U15" s="40"/>
      <c r="V15" s="39">
        <v>424</v>
      </c>
      <c r="W15" s="40" t="s">
        <v>49</v>
      </c>
      <c r="X15" s="39"/>
      <c r="Y15" s="40"/>
      <c r="Z15" s="39">
        <v>342</v>
      </c>
      <c r="AA15" s="40" t="s">
        <v>53</v>
      </c>
      <c r="AB15" s="39"/>
      <c r="AC15" s="40"/>
      <c r="AD15" s="39"/>
      <c r="AE15" s="40"/>
      <c r="AF15" s="39"/>
      <c r="AG15" s="40"/>
      <c r="AH15" s="39"/>
      <c r="AI15" s="40"/>
      <c r="AJ15" s="39"/>
      <c r="AK15" s="40"/>
      <c r="AL15" s="39"/>
      <c r="AM15" s="40"/>
      <c r="AN15" s="39"/>
      <c r="AO15" s="40"/>
      <c r="AP15" s="39">
        <v>340</v>
      </c>
      <c r="AQ15" s="40" t="s">
        <v>53</v>
      </c>
      <c r="AR15" s="39"/>
      <c r="AS15" s="40"/>
      <c r="AT15" s="39"/>
      <c r="AU15" s="40"/>
      <c r="AV15" s="11"/>
      <c r="AW15" s="19">
        <f>COUNT(D15:AU15)</f>
        <v>4</v>
      </c>
      <c r="AX15" s="20">
        <f>IF(AW15&lt;3," ",(LARGE(D15:AU15,1)+LARGE(D15:AU15,2)+LARGE(D15:AU15,3))/3)</f>
        <v>376.66666666666669</v>
      </c>
      <c r="AY15" s="41" t="str">
        <f>IF(COUNTIF(D15:AU15,"(1)")=0," ",COUNTIF(D15:AU15,"(1)"))</f>
        <v xml:space="preserve"> </v>
      </c>
      <c r="AZ15" s="41" t="str">
        <f>IF(COUNTIF(D15:AU15,"(2)")=0," ",COUNTIF(D15:AU15,"(2)"))</f>
        <v xml:space="preserve"> </v>
      </c>
      <c r="BA15" s="41" t="str">
        <f>IF(COUNTIF(D15:AU15,"(3)")=0," ",COUNTIF(D15:AU15,"(3)"))</f>
        <v xml:space="preserve"> </v>
      </c>
      <c r="BB15" s="42" t="str">
        <f>IF(SUM(AY15:BA15)=0," ",SUM(AY15:BA15))</f>
        <v xml:space="preserve"> </v>
      </c>
      <c r="BC15" s="43" t="str">
        <f>IF(AW15=0,Var!$B$8,IF(LARGE(D15:AU15,1)&gt;=455,Var!$B$4," "))</f>
        <v xml:space="preserve"> </v>
      </c>
      <c r="BD15" s="43" t="str">
        <f>IF(AW15=0,Var!$B$8,IF(LARGE(D15:AU15,1)&gt;=480,Var!$B$4," "))</f>
        <v xml:space="preserve"> </v>
      </c>
      <c r="BE15" s="43" t="str">
        <f>IF(AW15=0,Var!$B$8,IF(LARGE(D15:AU15,1)&gt;=500,Var!$B$4," "))</f>
        <v xml:space="preserve"> </v>
      </c>
      <c r="BF15" s="43" t="str">
        <f>IF(AW15=0,Var!$B$8,IF(LARGE(D15:AU15,1)&gt;=515,Var!$B$4," "))</f>
        <v xml:space="preserve"> </v>
      </c>
      <c r="BG15" s="43" t="str">
        <f>IF(AW15=0,Var!$B$8,IF(LARGE(D15:AU15,1)&gt;=530,Var!$B$4," "))</f>
        <v xml:space="preserve"> </v>
      </c>
      <c r="BH15" s="43" t="str">
        <f>IF(AW15=0,Var!$B$8,IF(LARGE(D15:AU15,1)&gt;=545,Var!$B$4," "))</f>
        <v xml:space="preserve"> </v>
      </c>
      <c r="BI15" s="43" t="str">
        <f>IF(AW15=0,Var!$B$8,IF(LARGE(D15:AU15,1)&gt;=555,Var!$B$4," "))</f>
        <v xml:space="preserve"> </v>
      </c>
      <c r="BJ15" s="43" t="str">
        <f>IF(AW15=0,Var!$B$8,IF(LARGE(D15:AU15,1)&gt;=565,Var!$B$4," "))</f>
        <v xml:space="preserve"> </v>
      </c>
      <c r="BK15" s="43" t="str">
        <f>IF(AW15=0,Var!$B$8,IF(LARGE(D15:AU15,1)&gt;=575,Var!$B$4," "))</f>
        <v xml:space="preserve"> </v>
      </c>
    </row>
    <row r="16" spans="1:63">
      <c r="A16" s="11"/>
      <c r="B16" s="16">
        <v>1</v>
      </c>
      <c r="C16" s="38" t="s">
        <v>48</v>
      </c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39">
        <v>394</v>
      </c>
      <c r="S16" s="40" t="s">
        <v>49</v>
      </c>
      <c r="T16" s="39"/>
      <c r="U16" s="40"/>
      <c r="V16" s="39">
        <v>439</v>
      </c>
      <c r="W16" s="40" t="s">
        <v>50</v>
      </c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39"/>
      <c r="AK16" s="40"/>
      <c r="AL16" s="39">
        <v>457</v>
      </c>
      <c r="AM16" s="40" t="s">
        <v>46</v>
      </c>
      <c r="AN16" s="39">
        <v>374</v>
      </c>
      <c r="AO16" s="40" t="s">
        <v>49</v>
      </c>
      <c r="AP16" s="39">
        <v>428</v>
      </c>
      <c r="AQ16" s="40" t="s">
        <v>49</v>
      </c>
      <c r="AR16" s="39"/>
      <c r="AS16" s="40"/>
      <c r="AT16" s="39"/>
      <c r="AU16" s="40"/>
      <c r="AV16" s="11"/>
      <c r="AW16" s="19">
        <f>COUNT(D16:AU16)</f>
        <v>5</v>
      </c>
      <c r="AX16" s="20">
        <f>IF(AW16&lt;3," ",(LARGE(D16:AU16,1)+LARGE(D16:AU16,2)+LARGE(D16:AU16,3))/3)</f>
        <v>441.33333333333331</v>
      </c>
      <c r="AY16" s="41" t="str">
        <f>IF(COUNTIF(D16:AU16,"(1)")=0," ",COUNTIF(D16:AU16,"(1)"))</f>
        <v xml:space="preserve"> </v>
      </c>
      <c r="AZ16" s="41">
        <f>IF(COUNTIF(D16:AU16,"(2)")=0," ",COUNTIF(D16:AU16,"(2)"))</f>
        <v>1</v>
      </c>
      <c r="BA16" s="41">
        <f>IF(COUNTIF(D16:AU16,"(3)")=0," ",COUNTIF(D16:AU16,"(3)"))</f>
        <v>1</v>
      </c>
      <c r="BB16" s="42">
        <f>IF(SUM(AY16:BA16)=0," ",SUM(AY16:BA16))</f>
        <v>2</v>
      </c>
      <c r="BC16" s="43">
        <f>IF(AW16=0,Var!$B$8,IF(LARGE(D16:AU16,1)&gt;=455,Var!$B$4," "))</f>
        <v>18</v>
      </c>
      <c r="BD16" s="43" t="str">
        <f>IF(AW16=0,Var!$B$8,IF(LARGE(D16:AU16,1)&gt;=480,Var!$B$4," "))</f>
        <v xml:space="preserve"> </v>
      </c>
      <c r="BE16" s="43" t="str">
        <f>IF(AW16=0,Var!$B$8,IF(LARGE(D16:AU16,1)&gt;=500,Var!$B$4," "))</f>
        <v xml:space="preserve"> </v>
      </c>
      <c r="BF16" s="43" t="str">
        <f>IF(AW16=0,Var!$B$8,IF(LARGE(D16:AU16,1)&gt;=515,Var!$B$4," "))</f>
        <v xml:space="preserve"> </v>
      </c>
      <c r="BG16" s="43" t="str">
        <f>IF(AW16=0,Var!$B$8,IF(LARGE(D16:AU16,1)&gt;=530,Var!$B$4," "))</f>
        <v xml:space="preserve"> </v>
      </c>
      <c r="BH16" s="43" t="str">
        <f>IF(AW16=0,Var!$B$8,IF(LARGE(D16:AU16,1)&gt;=545,Var!$B$4," "))</f>
        <v xml:space="preserve"> </v>
      </c>
      <c r="BI16" s="43" t="str">
        <f>IF(AW16=0,Var!$B$8,IF(LARGE(D16:AU16,1)&gt;=555,Var!$B$4," "))</f>
        <v xml:space="preserve"> </v>
      </c>
      <c r="BJ16" s="43" t="str">
        <f>IF(AW16=0,Var!$B$8,IF(LARGE(D16:AU16,1)&gt;=565,Var!$B$4," "))</f>
        <v xml:space="preserve"> </v>
      </c>
      <c r="BK16" s="43" t="str">
        <f>IF(AW16=0,Var!$B$8,IF(LARGE(D16:AU16,1)&gt;=575,Var!$B$4," "))</f>
        <v xml:space="preserve"> </v>
      </c>
    </row>
    <row r="17" spans="1:63" ht="22.7" customHeight="1">
      <c r="A17" s="11"/>
      <c r="B17" s="31"/>
      <c r="C17" s="32" t="s">
        <v>54</v>
      </c>
      <c r="D17" s="33"/>
      <c r="E17" s="33"/>
      <c r="F17" s="33"/>
      <c r="G17" s="33"/>
      <c r="H17" s="33"/>
      <c r="I17" s="33"/>
      <c r="J17" s="33"/>
      <c r="K17" s="33"/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5"/>
      <c r="AC17" s="33"/>
      <c r="AD17" s="33"/>
      <c r="AE17" s="33"/>
      <c r="AF17" s="33"/>
      <c r="AG17" s="33"/>
      <c r="AH17" s="36"/>
      <c r="AI17" s="36"/>
      <c r="AJ17" s="36"/>
      <c r="AK17" s="36"/>
      <c r="AL17" s="36"/>
      <c r="AM17" s="36"/>
      <c r="AN17" s="33"/>
      <c r="AO17" s="36"/>
      <c r="AP17" s="36"/>
      <c r="AQ17" s="36"/>
      <c r="AR17" s="37"/>
      <c r="AS17" s="37"/>
      <c r="AT17" s="37"/>
      <c r="AU17" s="37"/>
      <c r="AV17" s="11"/>
      <c r="AW17" s="19"/>
      <c r="AX17" s="20"/>
      <c r="AY17" s="19"/>
      <c r="AZ17" s="19"/>
      <c r="BA17" s="19"/>
      <c r="BB17" s="30"/>
      <c r="BC17" s="19"/>
      <c r="BD17" s="19"/>
      <c r="BE17" s="30"/>
      <c r="BF17" s="19"/>
      <c r="BG17" s="19"/>
      <c r="BH17" s="19"/>
      <c r="BI17" s="30"/>
      <c r="BJ17" s="19"/>
      <c r="BK17" s="19"/>
    </row>
    <row r="18" spans="1:63">
      <c r="A18" s="11"/>
      <c r="B18" s="16"/>
      <c r="C18" s="38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39"/>
      <c r="AK18" s="40"/>
      <c r="AL18" s="39"/>
      <c r="AM18" s="40"/>
      <c r="AN18" s="39"/>
      <c r="AO18" s="40"/>
      <c r="AP18" s="39"/>
      <c r="AQ18" s="40"/>
      <c r="AR18" s="39"/>
      <c r="AS18" s="40"/>
      <c r="AT18" s="39"/>
      <c r="AU18" s="40"/>
      <c r="AV18" s="11"/>
      <c r="AW18" s="19">
        <f>COUNT(D18:AU18)</f>
        <v>0</v>
      </c>
      <c r="AX18" s="20" t="str">
        <f>IF(AW18&lt;3," ",(LARGE(D18:AU18,1)+LARGE(D18:AU18,2)+LARGE(D18:AU18,3))/3)</f>
        <v xml:space="preserve"> </v>
      </c>
      <c r="AY18" s="41" t="str">
        <f>IF(COUNTIF(D18:AU18,"(1)")=0," ",COUNTIF(D18:AU18,"(1)"))</f>
        <v xml:space="preserve"> </v>
      </c>
      <c r="AZ18" s="41" t="str">
        <f>IF(COUNTIF(D18:AU18,"(2)")=0," ",COUNTIF(D18:AU18,"(2)"))</f>
        <v xml:space="preserve"> </v>
      </c>
      <c r="BA18" s="41" t="str">
        <f>IF(COUNTIF(D18:AU18,"(3)")=0," ",COUNTIF(D18:AU18,"(3)"))</f>
        <v xml:space="preserve"> </v>
      </c>
      <c r="BB18" s="42" t="str">
        <f>IF(SUM(AY18:BA18)=0," ",SUM(AY18:BA18))</f>
        <v xml:space="preserve"> </v>
      </c>
      <c r="BC18" s="43" t="str">
        <f>IF(AW18=0,Var!$B$8,IF(LARGE(D18:AU18,1)&gt;=455,Var!$B$4," "))</f>
        <v>---</v>
      </c>
      <c r="BD18" s="43" t="str">
        <f>IF(AW18=0,Var!$B$8,IF(LARGE(D18:AU18,1)&gt;=480,Var!$B$4," "))</f>
        <v>---</v>
      </c>
      <c r="BE18" s="43" t="str">
        <f>IF(AW18=0,Var!$B$8,IF(LARGE(D18:AU18,1)&gt;=500,Var!$B$4," "))</f>
        <v>---</v>
      </c>
      <c r="BF18" s="43" t="str">
        <f>IF(AW18=0,Var!$B$8,IF(LARGE(D18:AU18,1)&gt;=515,Var!$B$4," "))</f>
        <v>---</v>
      </c>
      <c r="BG18" s="43" t="str">
        <f>IF(AW18=0,Var!$B$8,IF(LARGE(D18:AU18,1)&gt;=530,Var!$B$4," "))</f>
        <v>---</v>
      </c>
      <c r="BH18" s="43" t="str">
        <f>IF(AW18=0,Var!$B$8,IF(LARGE(D18:AU18,1)&gt;=545,Var!$B$4," "))</f>
        <v>---</v>
      </c>
      <c r="BI18" s="43" t="str">
        <f>IF(AW18=0,Var!$B$8,IF(LARGE(D18:AU18,1)&gt;=555,Var!$B$4," "))</f>
        <v>---</v>
      </c>
      <c r="BJ18" s="43" t="str">
        <f>IF(AW18=0,Var!$B$8,IF(LARGE(D18:AU18,1)&gt;=565,Var!$B$4," "))</f>
        <v>---</v>
      </c>
      <c r="BK18" s="43" t="str">
        <f>IF(AW18=0,Var!$B$8,IF(LARGE(D18:AU18,1)&gt;=575,Var!$B$4," "))</f>
        <v>---</v>
      </c>
    </row>
    <row r="19" spans="1:63" ht="22.7" customHeight="1">
      <c r="A19" s="11"/>
      <c r="B19" s="31"/>
      <c r="C19" s="32" t="s">
        <v>55</v>
      </c>
      <c r="D19" s="33"/>
      <c r="E19" s="33"/>
      <c r="F19" s="33"/>
      <c r="G19" s="33"/>
      <c r="H19" s="33"/>
      <c r="I19" s="33"/>
      <c r="J19" s="33"/>
      <c r="K19" s="33"/>
      <c r="L19" s="3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5"/>
      <c r="AC19" s="33"/>
      <c r="AD19" s="33"/>
      <c r="AE19" s="33"/>
      <c r="AF19" s="33"/>
      <c r="AG19" s="33"/>
      <c r="AH19" s="36"/>
      <c r="AI19" s="36"/>
      <c r="AJ19" s="36"/>
      <c r="AK19" s="36"/>
      <c r="AL19" s="36"/>
      <c r="AM19" s="36"/>
      <c r="AN19" s="33"/>
      <c r="AO19" s="36"/>
      <c r="AP19" s="36"/>
      <c r="AQ19" s="36"/>
      <c r="AR19" s="37"/>
      <c r="AS19" s="37"/>
      <c r="AT19" s="37"/>
      <c r="AU19" s="37"/>
      <c r="AV19" s="11"/>
      <c r="AW19" s="19"/>
      <c r="AX19" s="20"/>
      <c r="AY19" s="19"/>
      <c r="AZ19" s="19"/>
      <c r="BA19" s="19"/>
      <c r="BB19" s="30"/>
      <c r="BC19" s="19"/>
      <c r="BD19" s="19"/>
      <c r="BE19" s="30"/>
      <c r="BF19" s="19"/>
      <c r="BG19" s="19"/>
      <c r="BH19" s="19"/>
      <c r="BI19" s="30"/>
      <c r="BJ19" s="19"/>
      <c r="BK19" s="19"/>
    </row>
    <row r="20" spans="1:63">
      <c r="A20" s="11"/>
      <c r="B20" s="16">
        <v>1</v>
      </c>
      <c r="C20" s="38" t="s">
        <v>56</v>
      </c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>
        <v>351</v>
      </c>
      <c r="S20" s="40" t="s">
        <v>50</v>
      </c>
      <c r="T20" s="39">
        <v>378</v>
      </c>
      <c r="U20" s="40" t="s">
        <v>57</v>
      </c>
      <c r="V20" s="39"/>
      <c r="W20" s="40"/>
      <c r="X20" s="39">
        <v>457</v>
      </c>
      <c r="Y20" s="40" t="s">
        <v>58</v>
      </c>
      <c r="Z20" s="39">
        <v>407</v>
      </c>
      <c r="AA20" s="40" t="s">
        <v>50</v>
      </c>
      <c r="AB20" s="39"/>
      <c r="AC20" s="40"/>
      <c r="AD20" s="39"/>
      <c r="AE20" s="40"/>
      <c r="AF20" s="39"/>
      <c r="AG20" s="40"/>
      <c r="AH20" s="39"/>
      <c r="AI20" s="40"/>
      <c r="AJ20" s="39"/>
      <c r="AK20" s="40"/>
      <c r="AL20" s="39"/>
      <c r="AM20" s="40"/>
      <c r="AN20" s="39"/>
      <c r="AO20" s="40"/>
      <c r="AP20" s="39"/>
      <c r="AQ20" s="40"/>
      <c r="AR20" s="39"/>
      <c r="AS20" s="40"/>
      <c r="AT20" s="39"/>
      <c r="AU20" s="40"/>
      <c r="AV20" s="11"/>
      <c r="AW20" s="19">
        <f>COUNT(D20:AU20)</f>
        <v>4</v>
      </c>
      <c r="AX20" s="20">
        <f>IF(AW20&lt;3," ",(LARGE(D20:AU20,1)+LARGE(D20:AU20,2)+LARGE(D20:AU20,3))/3)</f>
        <v>414</v>
      </c>
      <c r="AY20" s="41" t="str">
        <f>IF(COUNTIF(D20:AU20,"(1)")=0," ",COUNTIF(D20:AU20,"(1)"))</f>
        <v xml:space="preserve"> </v>
      </c>
      <c r="AZ20" s="41" t="str">
        <f>IF(COUNTIF(D20:AU20,"(2)")=0," ",COUNTIF(D20:AU20,"(2)"))</f>
        <v xml:space="preserve"> </v>
      </c>
      <c r="BA20" s="41">
        <f>IF(COUNTIF(D20:AU20,"(3)")=0," ",COUNTIF(D20:AU20,"(3)"))</f>
        <v>2</v>
      </c>
      <c r="BB20" s="42">
        <f>IF(SUM(AY20:BA20)=0," ",SUM(AY20:BA20))</f>
        <v>2</v>
      </c>
      <c r="BC20" s="43">
        <f>IF(AW20=0,Var!$B$8,IF(LARGE(D20:AU20,1)&gt;=455,Var!$B$4," "))</f>
        <v>18</v>
      </c>
      <c r="BD20" s="43" t="str">
        <f>IF(AW20=0,Var!$B$8,IF(LARGE(D20:AU20,1)&gt;=480,Var!$B$4," "))</f>
        <v xml:space="preserve"> </v>
      </c>
      <c r="BE20" s="43" t="str">
        <f>IF(AW20=0,Var!$B$8,IF(LARGE(D20:AU20,1)&gt;=500,Var!$B$4," "))</f>
        <v xml:space="preserve"> </v>
      </c>
      <c r="BF20" s="43" t="str">
        <f>IF(AW20=0,Var!$B$8,IF(LARGE(D20:AU20,1)&gt;=515,Var!$B$4," "))</f>
        <v xml:space="preserve"> </v>
      </c>
      <c r="BG20" s="43" t="str">
        <f>IF(AW20=0,Var!$B$8,IF(LARGE(D20:AU20,1)&gt;=530,Var!$B$4," "))</f>
        <v xml:space="preserve"> </v>
      </c>
      <c r="BH20" s="43" t="str">
        <f>IF(AW20=0,Var!$B$8,IF(LARGE(D20:AU20,1)&gt;=545,Var!$B$4," "))</f>
        <v xml:space="preserve"> </v>
      </c>
      <c r="BI20" s="43" t="str">
        <f>IF(AW20=0,Var!$B$8,IF(LARGE(D20:AU20,1)&gt;=555,Var!$B$4," "))</f>
        <v xml:space="preserve"> </v>
      </c>
      <c r="BJ20" s="43" t="str">
        <f>IF(AW20=0,Var!$B$8,IF(LARGE(D20:AU20,1)&gt;=565,Var!$B$4," "))</f>
        <v xml:space="preserve"> </v>
      </c>
      <c r="BK20" s="43" t="str">
        <f>IF(AW20=0,Var!$B$8,IF(LARGE(D20:AU20,1)&gt;=575,Var!$B$4," "))</f>
        <v xml:space="preserve"> </v>
      </c>
    </row>
    <row r="21" spans="1:63">
      <c r="A21" s="11"/>
      <c r="B21" s="16"/>
      <c r="C21" s="38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39"/>
      <c r="AK21" s="40"/>
      <c r="AL21" s="39"/>
      <c r="AM21" s="40"/>
      <c r="AN21" s="39"/>
      <c r="AO21" s="40"/>
      <c r="AP21" s="39"/>
      <c r="AQ21" s="40"/>
      <c r="AR21" s="39"/>
      <c r="AS21" s="40"/>
      <c r="AT21" s="39"/>
      <c r="AU21" s="40"/>
      <c r="AV21" s="11"/>
      <c r="AW21" s="19">
        <f>COUNT(D21:AU21)</f>
        <v>0</v>
      </c>
      <c r="AX21" s="20" t="str">
        <f>IF(AW21&lt;3," ",(LARGE(D21:AU21,1)+LARGE(D21:AU21,2)+LARGE(D21:AU21,3))/3)</f>
        <v xml:space="preserve"> </v>
      </c>
      <c r="AY21" s="41" t="str">
        <f>IF(COUNTIF(D21:AU21,"(1)")=0," ",COUNTIF(D21:AU21,"(1)"))</f>
        <v xml:space="preserve"> </v>
      </c>
      <c r="AZ21" s="41" t="str">
        <f>IF(COUNTIF(D21:AU21,"(2)")=0," ",COUNTIF(D21:AU21,"(2)"))</f>
        <v xml:space="preserve"> </v>
      </c>
      <c r="BA21" s="41" t="str">
        <f>IF(COUNTIF(D21:AU21,"(3)")=0," ",COUNTIF(D21:AU21,"(3)"))</f>
        <v xml:space="preserve"> </v>
      </c>
      <c r="BB21" s="42" t="str">
        <f>IF(SUM(AY21:BA21)=0," ",SUM(AY21:BA21))</f>
        <v xml:space="preserve"> </v>
      </c>
      <c r="BC21" s="43" t="str">
        <f>IF(AW21=0,Var!$B$8,IF(LARGE(D21:AU21,1)&gt;=455,Var!$B$4," "))</f>
        <v>---</v>
      </c>
      <c r="BD21" s="43" t="str">
        <f>IF(AW21=0,Var!$B$8,IF(LARGE(D21:AU21,1)&gt;=480,Var!$B$4," "))</f>
        <v>---</v>
      </c>
      <c r="BE21" s="43" t="str">
        <f>IF(AW21=0,Var!$B$8,IF(LARGE(D21:AU21,1)&gt;=500,Var!$B$4," "))</f>
        <v>---</v>
      </c>
      <c r="BF21" s="43" t="str">
        <f>IF(AW21=0,Var!$B$8,IF(LARGE(D21:AU21,1)&gt;=515,Var!$B$4," "))</f>
        <v>---</v>
      </c>
      <c r="BG21" s="43" t="str">
        <f>IF(AW21=0,Var!$B$8,IF(LARGE(D21:AU21,1)&gt;=530,Var!$B$4," "))</f>
        <v>---</v>
      </c>
      <c r="BH21" s="43" t="str">
        <f>IF(AW21=0,Var!$B$8,IF(LARGE(D21:AU21,1)&gt;=545,Var!$B$4," "))</f>
        <v>---</v>
      </c>
      <c r="BI21" s="43" t="str">
        <f>IF(AW21=0,Var!$B$8,IF(LARGE(D21:AU21,1)&gt;=555,Var!$B$4," "))</f>
        <v>---</v>
      </c>
      <c r="BJ21" s="43" t="str">
        <f>IF(AW21=0,Var!$B$8,IF(LARGE(D21:AU21,1)&gt;=565,Var!$B$4," "))</f>
        <v>---</v>
      </c>
      <c r="BK21" s="43" t="str">
        <f>IF(AW21=0,Var!$B$8,IF(LARGE(D21:AU21,1)&gt;=575,Var!$B$4," "))</f>
        <v>---</v>
      </c>
    </row>
    <row r="22" spans="1:63" ht="22.7" customHeight="1">
      <c r="A22" s="11"/>
      <c r="B22" s="31"/>
      <c r="C22" s="32" t="s">
        <v>59</v>
      </c>
      <c r="D22" s="33"/>
      <c r="E22" s="33"/>
      <c r="F22" s="33"/>
      <c r="G22" s="33"/>
      <c r="H22" s="33"/>
      <c r="I22" s="33"/>
      <c r="J22" s="33"/>
      <c r="K22" s="33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5"/>
      <c r="AC22" s="33"/>
      <c r="AD22" s="33"/>
      <c r="AE22" s="33"/>
      <c r="AF22" s="33"/>
      <c r="AG22" s="33"/>
      <c r="AH22" s="36"/>
      <c r="AI22" s="36"/>
      <c r="AJ22" s="36"/>
      <c r="AK22" s="36"/>
      <c r="AL22" s="36"/>
      <c r="AM22" s="36"/>
      <c r="AN22" s="33"/>
      <c r="AO22" s="36"/>
      <c r="AP22" s="36"/>
      <c r="AQ22" s="36"/>
      <c r="AR22" s="37"/>
      <c r="AS22" s="37"/>
      <c r="AT22" s="37"/>
      <c r="AU22" s="37"/>
      <c r="AV22" s="11"/>
      <c r="AW22" s="19"/>
      <c r="AX22" s="20"/>
      <c r="AY22" s="19"/>
      <c r="AZ22" s="19"/>
      <c r="BA22" s="19"/>
      <c r="BB22" s="30"/>
      <c r="BC22" s="19"/>
      <c r="BD22" s="19"/>
      <c r="BE22" s="30"/>
      <c r="BF22" s="19"/>
      <c r="BG22" s="19"/>
      <c r="BH22" s="19"/>
      <c r="BI22" s="30"/>
      <c r="BJ22" s="19"/>
      <c r="BK22" s="19"/>
    </row>
    <row r="23" spans="1:63">
      <c r="A23" s="11"/>
      <c r="B23" s="16"/>
      <c r="C23" s="38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39"/>
      <c r="AK23" s="40"/>
      <c r="AL23" s="39"/>
      <c r="AM23" s="40"/>
      <c r="AN23" s="39"/>
      <c r="AO23" s="40"/>
      <c r="AP23" s="39"/>
      <c r="AQ23" s="40"/>
      <c r="AR23" s="39"/>
      <c r="AS23" s="40"/>
      <c r="AT23" s="39"/>
      <c r="AU23" s="40"/>
      <c r="AV23" s="11"/>
      <c r="AW23" s="19">
        <f>COUNT(D23:AU23)</f>
        <v>0</v>
      </c>
      <c r="AX23" s="20" t="str">
        <f>IF(AW23&lt;3," ",(LARGE(D23:AU23,1)+LARGE(D23:AU23,2)+LARGE(D23:AU23,3))/3)</f>
        <v xml:space="preserve"> </v>
      </c>
      <c r="AY23" s="41" t="str">
        <f>IF(COUNTIF(D23:AU23,"(1)")=0," ",COUNTIF(D23:AU23,"(1)"))</f>
        <v xml:space="preserve"> </v>
      </c>
      <c r="AZ23" s="41" t="str">
        <f>IF(COUNTIF(D23:AU23,"(2)")=0," ",COUNTIF(D23:AU23,"(2)"))</f>
        <v xml:space="preserve"> </v>
      </c>
      <c r="BA23" s="41" t="str">
        <f>IF(COUNTIF(D23:AU23,"(3)")=0," ",COUNTIF(D23:AU23,"(3)"))</f>
        <v xml:space="preserve"> </v>
      </c>
      <c r="BB23" s="42" t="str">
        <f>IF(SUM(AY23:BA23)=0," ",SUM(AY23:BA23))</f>
        <v xml:space="preserve"> </v>
      </c>
      <c r="BC23" s="43" t="str">
        <f>IF(AW23=0,Var!$B$8,IF(LARGE(D23:AU23,1)&gt;=455,Var!$B$4," "))</f>
        <v>---</v>
      </c>
      <c r="BD23" s="43" t="str">
        <f>IF(AW23=0,Var!$B$8,IF(LARGE(D23:AU23,1)&gt;=480,Var!$B$4," "))</f>
        <v>---</v>
      </c>
      <c r="BE23" s="43" t="str">
        <f>IF(AW23=0,Var!$B$8,IF(LARGE(D23:AU23,1)&gt;=500,Var!$B$4," "))</f>
        <v>---</v>
      </c>
      <c r="BF23" s="43" t="str">
        <f>IF(AW23=0,Var!$B$8,IF(LARGE(D23:AU23,1)&gt;=515,Var!$B$4," "))</f>
        <v>---</v>
      </c>
      <c r="BG23" s="43" t="str">
        <f>IF(AW23=0,Var!$B$8,IF(LARGE(D23:AU23,1)&gt;=530,Var!$B$4," "))</f>
        <v>---</v>
      </c>
      <c r="BH23" s="43" t="str">
        <f>IF(AW23=0,Var!$B$8,IF(LARGE(D23:AU23,1)&gt;=545,Var!$B$4," "))</f>
        <v>---</v>
      </c>
      <c r="BI23" s="43" t="str">
        <f>IF(AW23=0,Var!$B$8,IF(LARGE(D23:AU23,1)&gt;=555,Var!$B$4," "))</f>
        <v>---</v>
      </c>
      <c r="BJ23" s="43" t="str">
        <f>IF(AW23=0,Var!$B$8,IF(LARGE(D23:AU23,1)&gt;=565,Var!$B$4," "))</f>
        <v>---</v>
      </c>
      <c r="BK23" s="43" t="str">
        <f>IF(AW23=0,Var!$B$8,IF(LARGE(D23:AU23,1)&gt;=575,Var!$B$4," "))</f>
        <v>---</v>
      </c>
    </row>
    <row r="24" spans="1:63">
      <c r="A24" s="11"/>
      <c r="B24" s="16"/>
      <c r="C24" s="38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39"/>
      <c r="AK24" s="40"/>
      <c r="AL24" s="39"/>
      <c r="AM24" s="40"/>
      <c r="AN24" s="39"/>
      <c r="AO24" s="40"/>
      <c r="AP24" s="39"/>
      <c r="AQ24" s="40"/>
      <c r="AR24" s="39"/>
      <c r="AS24" s="40"/>
      <c r="AT24" s="39"/>
      <c r="AU24" s="40"/>
      <c r="AV24" s="11"/>
      <c r="AW24" s="19">
        <f>COUNT(D24:AU24)</f>
        <v>0</v>
      </c>
      <c r="AX24" s="20" t="str">
        <f>IF(AW24&lt;3," ",(LARGE(D24:AU24,1)+LARGE(D24:AU24,2)+LARGE(D24:AU24,3))/3)</f>
        <v xml:space="preserve"> </v>
      </c>
      <c r="AY24" s="41" t="str">
        <f>IF(COUNTIF(D24:AU24,"(1)")=0," ",COUNTIF(D24:AU24,"(1)"))</f>
        <v xml:space="preserve"> </v>
      </c>
      <c r="AZ24" s="41" t="str">
        <f>IF(COUNTIF(D24:AU24,"(2)")=0," ",COUNTIF(D24:AU24,"(2)"))</f>
        <v xml:space="preserve"> </v>
      </c>
      <c r="BA24" s="41" t="str">
        <f>IF(COUNTIF(D24:AU24,"(3)")=0," ",COUNTIF(D24:AU24,"(3)"))</f>
        <v xml:space="preserve"> </v>
      </c>
      <c r="BB24" s="42" t="str">
        <f>IF(SUM(AY24:BA24)=0," ",SUM(AY24:BA24))</f>
        <v xml:space="preserve"> </v>
      </c>
      <c r="BC24" s="43" t="str">
        <f>IF(AW24=0,Var!$B$8,IF(LARGE(D24:AU24,1)&gt;=455,Var!$B$4," "))</f>
        <v>---</v>
      </c>
      <c r="BD24" s="43" t="str">
        <f>IF(AW24=0,Var!$B$8,IF(LARGE(D24:AU24,1)&gt;=480,Var!$B$4," "))</f>
        <v>---</v>
      </c>
      <c r="BE24" s="43" t="str">
        <f>IF(AW24=0,Var!$B$8,IF(LARGE(D24:AU24,1)&gt;=500,Var!$B$4," "))</f>
        <v>---</v>
      </c>
      <c r="BF24" s="43" t="str">
        <f>IF(AW24=0,Var!$B$8,IF(LARGE(D24:AU24,1)&gt;=515,Var!$B$4," "))</f>
        <v>---</v>
      </c>
      <c r="BG24" s="43" t="str">
        <f>IF(AW24=0,Var!$B$8,IF(LARGE(D24:AU24,1)&gt;=530,Var!$B$4," "))</f>
        <v>---</v>
      </c>
      <c r="BH24" s="43" t="str">
        <f>IF(AW24=0,Var!$B$8,IF(LARGE(D24:AU24,1)&gt;=545,Var!$B$4," "))</f>
        <v>---</v>
      </c>
      <c r="BI24" s="43" t="str">
        <f>IF(AW24=0,Var!$B$8,IF(LARGE(D24:AU24,1)&gt;=555,Var!$B$4," "))</f>
        <v>---</v>
      </c>
      <c r="BJ24" s="43" t="str">
        <f>IF(AW24=0,Var!$B$8,IF(LARGE(D24:AU24,1)&gt;=565,Var!$B$4," "))</f>
        <v>---</v>
      </c>
      <c r="BK24" s="43" t="str">
        <f>IF(AW24=0,Var!$B$8,IF(LARGE(D24:AU24,1)&gt;=575,Var!$B$4," "))</f>
        <v>---</v>
      </c>
    </row>
    <row r="25" spans="1:63" ht="22.7" customHeight="1">
      <c r="A25" s="11"/>
      <c r="B25" s="31"/>
      <c r="C25" s="32" t="s">
        <v>60</v>
      </c>
      <c r="D25" s="33"/>
      <c r="E25" s="33"/>
      <c r="F25" s="33"/>
      <c r="G25" s="33"/>
      <c r="H25" s="33"/>
      <c r="I25" s="33"/>
      <c r="J25" s="33"/>
      <c r="K25" s="33"/>
      <c r="L25" s="3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5"/>
      <c r="AC25" s="33"/>
      <c r="AD25" s="33"/>
      <c r="AE25" s="33"/>
      <c r="AF25" s="33"/>
      <c r="AG25" s="33"/>
      <c r="AH25" s="36"/>
      <c r="AI25" s="36"/>
      <c r="AJ25" s="36"/>
      <c r="AK25" s="36"/>
      <c r="AL25" s="36"/>
      <c r="AM25" s="36"/>
      <c r="AN25" s="33"/>
      <c r="AO25" s="36"/>
      <c r="AP25" s="36"/>
      <c r="AQ25" s="36"/>
      <c r="AR25" s="37"/>
      <c r="AS25" s="37"/>
      <c r="AT25" s="37"/>
      <c r="AU25" s="37"/>
      <c r="AV25" s="11"/>
      <c r="AW25" s="19"/>
      <c r="AX25" s="20"/>
      <c r="AY25" s="19"/>
      <c r="AZ25" s="19"/>
      <c r="BA25" s="19"/>
      <c r="BB25" s="30"/>
      <c r="BC25" s="19"/>
      <c r="BD25" s="19"/>
      <c r="BE25" s="30"/>
      <c r="BF25" s="19"/>
      <c r="BG25" s="19"/>
      <c r="BH25" s="19"/>
      <c r="BI25" s="30"/>
      <c r="BJ25" s="19"/>
      <c r="BK25" s="19"/>
    </row>
    <row r="26" spans="1:63">
      <c r="A26" s="11"/>
      <c r="B26" s="16"/>
      <c r="C26" s="38" t="s">
        <v>61</v>
      </c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39"/>
      <c r="AK26" s="40"/>
      <c r="AL26" s="39"/>
      <c r="AM26" s="40"/>
      <c r="AN26" s="39"/>
      <c r="AO26" s="40"/>
      <c r="AP26" s="39"/>
      <c r="AQ26" s="40"/>
      <c r="AR26" s="39"/>
      <c r="AS26" s="40"/>
      <c r="AT26" s="39"/>
      <c r="AU26" s="40"/>
      <c r="AV26" s="11"/>
      <c r="AW26" s="19">
        <f>COUNT(D26:AU26)</f>
        <v>0</v>
      </c>
      <c r="AX26" s="20" t="str">
        <f>IF(AW26&lt;3," ",(LARGE(D26:AU26,1)+LARGE(D26:AU26,2)+LARGE(D26:AU26,3))/3)</f>
        <v xml:space="preserve"> </v>
      </c>
      <c r="AY26" s="41" t="str">
        <f>IF(COUNTIF(D26:AU26,"(1)")=0," ",COUNTIF(D26:AU26,"(1)"))</f>
        <v xml:space="preserve"> </v>
      </c>
      <c r="AZ26" s="41" t="str">
        <f>IF(COUNTIF(D26:AU26,"(2)")=0," ",COUNTIF(D26:AU26,"(2)"))</f>
        <v xml:space="preserve"> </v>
      </c>
      <c r="BA26" s="41" t="str">
        <f>IF(COUNTIF(D26:AU26,"(3)")=0," ",COUNTIF(D26:AU26,"(3)"))</f>
        <v xml:space="preserve"> </v>
      </c>
      <c r="BB26" s="42" t="str">
        <f>IF(SUM(AY26:BA26)=0," ",SUM(AY26:BA26))</f>
        <v xml:space="preserve"> </v>
      </c>
      <c r="BC26" s="43" t="str">
        <f>IF(AW26=0,Var!$B$8,IF(LARGE(D26:AU26,1)&gt;=455,Var!$B$4," "))</f>
        <v>---</v>
      </c>
      <c r="BD26" s="43" t="str">
        <f>IF(AW26=0,Var!$B$8,IF(LARGE(D26:AU26,1)&gt;=480,Var!$B$4," "))</f>
        <v>---</v>
      </c>
      <c r="BE26" s="43" t="str">
        <f>IF(AW26=0,Var!$B$8,IF(LARGE(D26:AU26,1)&gt;=500,Var!$B$4," "))</f>
        <v>---</v>
      </c>
      <c r="BF26" s="43" t="str">
        <f>IF(AW26=0,Var!$B$8,IF(LARGE(D26:AU26,1)&gt;=515,Var!$B$4," "))</f>
        <v>---</v>
      </c>
      <c r="BG26" s="43" t="str">
        <f>IF(AW26=0,Var!$B$8,IF(LARGE(D26:AU26,1)&gt;=530,Var!$B$4," "))</f>
        <v>---</v>
      </c>
      <c r="BH26" s="43" t="str">
        <f>IF(AW26=0,Var!$B$8,IF(LARGE(D26:AU26,1)&gt;=545,Var!$B$4," "))</f>
        <v>---</v>
      </c>
      <c r="BI26" s="43" t="str">
        <f>IF(AW26=0,Var!$B$8,IF(LARGE(D26:AU26,1)&gt;=555,Var!$B$4," "))</f>
        <v>---</v>
      </c>
      <c r="BJ26" s="43" t="str">
        <f>IF(AW26=0,Var!$B$8,IF(LARGE(D26:AU26,1)&gt;=565,Var!$B$4," "))</f>
        <v>---</v>
      </c>
      <c r="BK26" s="43" t="str">
        <f>IF(AW26=0,Var!$B$8,IF(LARGE(D26:AU26,1)&gt;=575,Var!$B$4," "))</f>
        <v>---</v>
      </c>
    </row>
    <row r="27" spans="1:63">
      <c r="A27" s="11"/>
      <c r="B27" s="16">
        <v>1</v>
      </c>
      <c r="C27" s="38" t="s">
        <v>62</v>
      </c>
      <c r="D27" s="39">
        <v>511</v>
      </c>
      <c r="E27" s="40" t="s">
        <v>45</v>
      </c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>
        <v>526</v>
      </c>
      <c r="S27" s="40" t="s">
        <v>45</v>
      </c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39"/>
      <c r="AK27" s="40"/>
      <c r="AL27" s="39"/>
      <c r="AM27" s="40"/>
      <c r="AN27" s="39">
        <v>520</v>
      </c>
      <c r="AO27" s="40" t="s">
        <v>45</v>
      </c>
      <c r="AP27" s="39">
        <v>543</v>
      </c>
      <c r="AQ27" s="40" t="s">
        <v>45</v>
      </c>
      <c r="AR27" s="39"/>
      <c r="AS27" s="40"/>
      <c r="AT27" s="39"/>
      <c r="AU27" s="40"/>
      <c r="AV27" s="11"/>
      <c r="AW27" s="19">
        <f>COUNT(D27:AU27)</f>
        <v>4</v>
      </c>
      <c r="AX27" s="20">
        <f>IF(AW27&lt;3," ",(LARGE(D27:AU27,1)+LARGE(D27:AU27,2)+LARGE(D27:AU27,3))/3)</f>
        <v>529.66666666666663</v>
      </c>
      <c r="AY27" s="41">
        <f>IF(COUNTIF(D27:AU27,"(1)")=0," ",COUNTIF(D27:AU27,"(1)"))</f>
        <v>4</v>
      </c>
      <c r="AZ27" s="41" t="str">
        <f>IF(COUNTIF(D27:AU27,"(2)")=0," ",COUNTIF(D27:AU27,"(2)"))</f>
        <v xml:space="preserve"> </v>
      </c>
      <c r="BA27" s="41" t="str">
        <f>IF(COUNTIF(D27:AU27,"(3)")=0," ",COUNTIF(D27:AU27,"(3)"))</f>
        <v xml:space="preserve"> </v>
      </c>
      <c r="BB27" s="42">
        <f>IF(SUM(AY27:BA27)=0," ",SUM(AY27:BA27))</f>
        <v>4</v>
      </c>
      <c r="BC27" s="43">
        <f>IF(AW27=0,Var!$B$8,IF(LARGE(D27:AU27,1)&gt;=455,Var!$B$4," "))</f>
        <v>18</v>
      </c>
      <c r="BD27" s="43">
        <f>IF(AW27=0,Var!$B$8,IF(LARGE(D27:AU27,1)&gt;=480,Var!$B$4," "))</f>
        <v>18</v>
      </c>
      <c r="BE27" s="43">
        <f>IF(AW27=0,Var!$B$8,IF(LARGE(D27:AU27,1)&gt;=500,Var!$B$4," "))</f>
        <v>18</v>
      </c>
      <c r="BF27" s="43">
        <f>IF(AW27=0,Var!$B$8,IF(LARGE(D27:AU27,1)&gt;=515,Var!$B$4," "))</f>
        <v>18</v>
      </c>
      <c r="BG27" s="43">
        <f>IF(AW27=0,Var!$B$8,IF(LARGE(D27:AU27,1)&gt;=530,Var!$B$4," "))</f>
        <v>18</v>
      </c>
      <c r="BH27" s="43" t="str">
        <f>IF(AW27=0,Var!$B$8,IF(LARGE(D27:AU27,1)&gt;=545,Var!$B$4," "))</f>
        <v xml:space="preserve"> </v>
      </c>
      <c r="BI27" s="43" t="str">
        <f>IF(AW27=0,Var!$B$8,IF(LARGE(D27:AU27,1)&gt;=555,Var!$B$4," "))</f>
        <v xml:space="preserve"> </v>
      </c>
      <c r="BJ27" s="43" t="str">
        <f>IF(AW27=0,Var!$B$8,IF(LARGE(D27:AU27,1)&gt;=565,Var!$B$4," "))</f>
        <v xml:space="preserve"> </v>
      </c>
      <c r="BK27" s="43" t="str">
        <f>IF(AW27=0,Var!$B$8,IF(LARGE(D27:AU27,1)&gt;=575,Var!$B$4," "))</f>
        <v xml:space="preserve"> </v>
      </c>
    </row>
    <row r="28" spans="1:63" ht="22.7" customHeight="1">
      <c r="A28" s="11"/>
      <c r="B28" s="31"/>
      <c r="C28" s="32" t="s">
        <v>63</v>
      </c>
      <c r="D28" s="33"/>
      <c r="E28" s="33"/>
      <c r="F28" s="33"/>
      <c r="G28" s="33"/>
      <c r="H28" s="33"/>
      <c r="I28" s="33"/>
      <c r="J28" s="33"/>
      <c r="K28" s="33"/>
      <c r="L28" s="3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5"/>
      <c r="AC28" s="33"/>
      <c r="AD28" s="33"/>
      <c r="AE28" s="33"/>
      <c r="AF28" s="33"/>
      <c r="AG28" s="33"/>
      <c r="AH28" s="36"/>
      <c r="AI28" s="36"/>
      <c r="AJ28" s="36"/>
      <c r="AK28" s="36"/>
      <c r="AL28" s="36"/>
      <c r="AM28" s="36"/>
      <c r="AN28" s="33"/>
      <c r="AO28" s="36"/>
      <c r="AP28" s="36"/>
      <c r="AQ28" s="36"/>
      <c r="AR28" s="37"/>
      <c r="AS28" s="37"/>
      <c r="AT28" s="37"/>
      <c r="AU28" s="37"/>
      <c r="AV28" s="11"/>
      <c r="AW28" s="19"/>
      <c r="AX28" s="20"/>
      <c r="AY28" s="19"/>
      <c r="AZ28" s="19"/>
      <c r="BA28" s="19"/>
      <c r="BB28" s="30"/>
      <c r="BC28" s="19"/>
      <c r="BD28" s="19"/>
      <c r="BE28" s="30"/>
      <c r="BF28" s="19"/>
      <c r="BG28" s="19"/>
      <c r="BH28" s="19"/>
      <c r="BI28" s="30"/>
      <c r="BJ28" s="19"/>
      <c r="BK28" s="19"/>
    </row>
    <row r="29" spans="1:63">
      <c r="A29" s="11"/>
      <c r="B29" s="16"/>
      <c r="C29" s="38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39"/>
      <c r="AK29" s="40"/>
      <c r="AL29" s="39"/>
      <c r="AM29" s="40"/>
      <c r="AN29" s="39"/>
      <c r="AO29" s="40"/>
      <c r="AP29" s="39"/>
      <c r="AQ29" s="40"/>
      <c r="AR29" s="39"/>
      <c r="AS29" s="40"/>
      <c r="AT29" s="39"/>
      <c r="AU29" s="40"/>
      <c r="AV29" s="11"/>
      <c r="AW29" s="19">
        <f>COUNT(D29:AU29)</f>
        <v>0</v>
      </c>
      <c r="AX29" s="20" t="str">
        <f>IF(AW29&lt;3," ",(LARGE(D29:AU29,1)+LARGE(D29:AU29,2)+LARGE(D29:AU29,3))/3)</f>
        <v xml:space="preserve"> </v>
      </c>
      <c r="AY29" s="41" t="str">
        <f>IF(COUNTIF(D29:AU29,"(1)")=0," ",COUNTIF(D29:AU29,"(1)"))</f>
        <v xml:space="preserve"> </v>
      </c>
      <c r="AZ29" s="41" t="str">
        <f>IF(COUNTIF(D29:AU29,"(2)")=0," ",COUNTIF(D29:AU29,"(2)"))</f>
        <v xml:space="preserve"> </v>
      </c>
      <c r="BA29" s="41" t="str">
        <f>IF(COUNTIF(D29:AU29,"(3)")=0," ",COUNTIF(D29:AU29,"(3)"))</f>
        <v xml:space="preserve"> </v>
      </c>
      <c r="BB29" s="42" t="str">
        <f>IF(SUM(AY29:BA29)=0," ",SUM(AY29:BA29))</f>
        <v xml:space="preserve"> </v>
      </c>
      <c r="BC29" s="43" t="str">
        <f>IF(AW29=0,Var!$B$8,IF(LARGE(D29:AU29,1)&gt;=455,Var!$B$4," "))</f>
        <v>---</v>
      </c>
      <c r="BD29" s="43" t="str">
        <f>IF(AW29=0,Var!$B$8,IF(LARGE(D29:AU29,1)&gt;=480,Var!$B$4," "))</f>
        <v>---</v>
      </c>
      <c r="BE29" s="43" t="str">
        <f>IF(AW29=0,Var!$B$8,IF(LARGE(D29:AU29,1)&gt;=500,Var!$B$4," "))</f>
        <v>---</v>
      </c>
      <c r="BF29" s="43" t="str">
        <f>IF(AW29=0,Var!$B$8,IF(LARGE(D29:AU29,1)&gt;=515,Var!$B$4," "))</f>
        <v>---</v>
      </c>
      <c r="BG29" s="43" t="str">
        <f>IF(AW29=0,Var!$B$8,IF(LARGE(D29:AU29,1)&gt;=530,Var!$B$4," "))</f>
        <v>---</v>
      </c>
      <c r="BH29" s="43" t="str">
        <f>IF(AW29=0,Var!$B$8,IF(LARGE(D29:AU29,1)&gt;=545,Var!$B$4," "))</f>
        <v>---</v>
      </c>
      <c r="BI29" s="43" t="str">
        <f>IF(AW29=0,Var!$B$8,IF(LARGE(D29:AU29,1)&gt;=555,Var!$B$4," "))</f>
        <v>---</v>
      </c>
      <c r="BJ29" s="43" t="str">
        <f>IF(AW29=0,Var!$B$8,IF(LARGE(D29:AU29,1)&gt;=565,Var!$B$4," "))</f>
        <v>---</v>
      </c>
      <c r="BK29" s="43" t="str">
        <f>IF(AW29=0,Var!$B$8,IF(LARGE(D29:AU29,1)&gt;=575,Var!$B$4," "))</f>
        <v>---</v>
      </c>
    </row>
    <row r="30" spans="1:63" ht="22.7" customHeight="1">
      <c r="A30" s="11"/>
      <c r="B30" s="31"/>
      <c r="C30" s="32" t="s">
        <v>64</v>
      </c>
      <c r="D30" s="33"/>
      <c r="E30" s="33"/>
      <c r="F30" s="33"/>
      <c r="G30" s="33"/>
      <c r="H30" s="33"/>
      <c r="I30" s="33"/>
      <c r="J30" s="33"/>
      <c r="K30" s="33"/>
      <c r="L30" s="3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5"/>
      <c r="AC30" s="33"/>
      <c r="AD30" s="33"/>
      <c r="AE30" s="33"/>
      <c r="AF30" s="33"/>
      <c r="AG30" s="33"/>
      <c r="AH30" s="36"/>
      <c r="AI30" s="36"/>
      <c r="AJ30" s="36"/>
      <c r="AK30" s="36"/>
      <c r="AL30" s="36"/>
      <c r="AM30" s="36"/>
      <c r="AN30" s="33"/>
      <c r="AO30" s="36"/>
      <c r="AP30" s="36"/>
      <c r="AQ30" s="36"/>
      <c r="AR30" s="37"/>
      <c r="AS30" s="37"/>
      <c r="AT30" s="37"/>
      <c r="AU30" s="37"/>
      <c r="AV30" s="11"/>
      <c r="AW30" s="19"/>
      <c r="AX30" s="20"/>
      <c r="AY30" s="19"/>
      <c r="AZ30" s="19"/>
      <c r="BA30" s="19"/>
      <c r="BB30" s="30"/>
      <c r="BC30" s="19"/>
      <c r="BD30" s="19"/>
      <c r="BE30" s="30"/>
      <c r="BF30" s="19"/>
      <c r="BG30" s="19"/>
      <c r="BH30" s="19"/>
      <c r="BI30" s="30"/>
      <c r="BJ30" s="19"/>
      <c r="BK30" s="19"/>
    </row>
    <row r="31" spans="1:63">
      <c r="A31" s="11"/>
      <c r="B31" s="16"/>
      <c r="C31" s="38" t="s">
        <v>65</v>
      </c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40"/>
      <c r="R31" s="39"/>
      <c r="S31" s="40"/>
      <c r="T31" s="39"/>
      <c r="U31" s="40"/>
      <c r="V31" s="39"/>
      <c r="W31" s="40"/>
      <c r="X31" s="39"/>
      <c r="Y31" s="40"/>
      <c r="Z31" s="39"/>
      <c r="AA31" s="40"/>
      <c r="AB31" s="39"/>
      <c r="AC31" s="40"/>
      <c r="AD31" s="39"/>
      <c r="AE31" s="40"/>
      <c r="AF31" s="39"/>
      <c r="AG31" s="40"/>
      <c r="AH31" s="39"/>
      <c r="AI31" s="40"/>
      <c r="AJ31" s="39"/>
      <c r="AK31" s="40"/>
      <c r="AL31" s="39"/>
      <c r="AM31" s="40"/>
      <c r="AN31" s="39"/>
      <c r="AO31" s="40"/>
      <c r="AP31" s="39"/>
      <c r="AQ31" s="40"/>
      <c r="AR31" s="39"/>
      <c r="AS31" s="40"/>
      <c r="AT31" s="39"/>
      <c r="AU31" s="40"/>
      <c r="AV31" s="11"/>
      <c r="AW31" s="19">
        <f>COUNT(D31:AU31)</f>
        <v>0</v>
      </c>
      <c r="AX31" s="20" t="str">
        <f>IF(AW31&lt;3," ",(LARGE(D31:AU31,1)+LARGE(D31:AU31,2)+LARGE(D31:AU31,3))/3)</f>
        <v xml:space="preserve"> </v>
      </c>
      <c r="AY31" s="41" t="str">
        <f>IF(COUNTIF(D31:AU31,"(1)")=0," ",COUNTIF(D31:AU31,"(1)"))</f>
        <v xml:space="preserve"> </v>
      </c>
      <c r="AZ31" s="41" t="str">
        <f>IF(COUNTIF(D31:AU31,"(2)")=0," ",COUNTIF(D31:AU31,"(2)"))</f>
        <v xml:space="preserve"> </v>
      </c>
      <c r="BA31" s="41" t="str">
        <f>IF(COUNTIF(D31:AU31,"(3)")=0," ",COUNTIF(D31:AU31,"(3)"))</f>
        <v xml:space="preserve"> </v>
      </c>
      <c r="BB31" s="42" t="str">
        <f>IF(SUM(AY31:BA31)=0," ",SUM(AY31:BA31))</f>
        <v xml:space="preserve"> </v>
      </c>
      <c r="BC31" s="43" t="str">
        <f>IF(AW31=0,Var!$B$8,IF(LARGE(D31:AU31,1)&gt;=455,Var!$B$4," "))</f>
        <v>---</v>
      </c>
      <c r="BD31" s="43" t="str">
        <f>IF(AW31=0,Var!$B$8,IF(LARGE(D31:AU31,1)&gt;=480,Var!$B$4," "))</f>
        <v>---</v>
      </c>
      <c r="BE31" s="43" t="str">
        <f>IF(AW31=0,Var!$B$8,IF(LARGE(D31:AU31,1)&gt;=500,Var!$B$4," "))</f>
        <v>---</v>
      </c>
      <c r="BF31" s="43" t="str">
        <f>IF(AW31=0,Var!$B$8,IF(LARGE(D31:AU31,1)&gt;=515,Var!$B$4," "))</f>
        <v>---</v>
      </c>
      <c r="BG31" s="43" t="str">
        <f>IF(AW31=0,Var!$B$8,IF(LARGE(D31:AU31,1)&gt;=530,Var!$B$4," "))</f>
        <v>---</v>
      </c>
      <c r="BH31" s="43" t="str">
        <f>IF(AW31=0,Var!$B$8,IF(LARGE(D31:AU31,1)&gt;=545,Var!$B$4," "))</f>
        <v>---</v>
      </c>
      <c r="BI31" s="43" t="str">
        <f>IF(AW31=0,Var!$B$8,IF(LARGE(D31:AU31,1)&gt;=555,Var!$B$4," "))</f>
        <v>---</v>
      </c>
      <c r="BJ31" s="43" t="str">
        <f>IF(AW31=0,Var!$B$8,IF(LARGE(D31:AU31,1)&gt;=565,Var!$B$4," "))</f>
        <v>---</v>
      </c>
      <c r="BK31" s="43" t="str">
        <f>IF(AW31=0,Var!$B$8,IF(LARGE(D31:AU31,1)&gt;=575,Var!$B$4," "))</f>
        <v>---</v>
      </c>
    </row>
    <row r="32" spans="1:63" ht="22.7" customHeight="1">
      <c r="A32" s="11"/>
      <c r="B32" s="31"/>
      <c r="C32" s="32" t="s">
        <v>66</v>
      </c>
      <c r="D32" s="33"/>
      <c r="E32" s="33"/>
      <c r="F32" s="33"/>
      <c r="G32" s="33"/>
      <c r="H32" s="33"/>
      <c r="I32" s="33"/>
      <c r="J32" s="33"/>
      <c r="K32" s="33"/>
      <c r="L32" s="3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5"/>
      <c r="AC32" s="33"/>
      <c r="AD32" s="33"/>
      <c r="AE32" s="33"/>
      <c r="AF32" s="33"/>
      <c r="AG32" s="33"/>
      <c r="AH32" s="36"/>
      <c r="AI32" s="36"/>
      <c r="AJ32" s="36"/>
      <c r="AK32" s="36"/>
      <c r="AL32" s="36"/>
      <c r="AM32" s="36"/>
      <c r="AN32" s="33"/>
      <c r="AO32" s="36"/>
      <c r="AP32" s="36"/>
      <c r="AQ32" s="36"/>
      <c r="AR32" s="37"/>
      <c r="AS32" s="37"/>
      <c r="AT32" s="37"/>
      <c r="AU32" s="37"/>
      <c r="AV32" s="11"/>
      <c r="AW32" s="19"/>
      <c r="AX32" s="20"/>
      <c r="AY32" s="19"/>
      <c r="AZ32" s="19"/>
      <c r="BA32" s="19"/>
      <c r="BB32" s="30"/>
      <c r="BC32" s="19"/>
      <c r="BD32" s="19"/>
      <c r="BE32" s="30"/>
      <c r="BF32" s="19"/>
      <c r="BG32" s="19"/>
      <c r="BH32" s="19"/>
      <c r="BI32" s="30"/>
      <c r="BJ32" s="19"/>
      <c r="BK32" s="19"/>
    </row>
    <row r="33" spans="1:63">
      <c r="A33" s="11"/>
      <c r="B33" s="16"/>
      <c r="C33" s="38" t="s">
        <v>69</v>
      </c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39"/>
      <c r="Q33" s="40"/>
      <c r="R33" s="39"/>
      <c r="S33" s="40"/>
      <c r="T33" s="39"/>
      <c r="U33" s="40"/>
      <c r="V33" s="39"/>
      <c r="W33" s="40"/>
      <c r="X33" s="39"/>
      <c r="Y33" s="40"/>
      <c r="Z33" s="39"/>
      <c r="AA33" s="40"/>
      <c r="AB33" s="39"/>
      <c r="AC33" s="40"/>
      <c r="AD33" s="39"/>
      <c r="AE33" s="40"/>
      <c r="AF33" s="39"/>
      <c r="AG33" s="40"/>
      <c r="AH33" s="39"/>
      <c r="AI33" s="40"/>
      <c r="AJ33" s="39"/>
      <c r="AK33" s="40"/>
      <c r="AL33" s="39"/>
      <c r="AM33" s="40"/>
      <c r="AN33" s="39"/>
      <c r="AO33" s="40"/>
      <c r="AP33" s="39"/>
      <c r="AQ33" s="40"/>
      <c r="AR33" s="39"/>
      <c r="AS33" s="40"/>
      <c r="AT33" s="39"/>
      <c r="AU33" s="40"/>
      <c r="AV33" s="11"/>
      <c r="AW33" s="19">
        <f t="shared" ref="AW33:AW40" si="0">COUNT(D33:AU33)</f>
        <v>0</v>
      </c>
      <c r="AX33" s="20" t="str">
        <f t="shared" ref="AX33:AX40" si="1">IF(AW33&lt;3," ",(LARGE(D33:AU33,1)+LARGE(D33:AU33,2)+LARGE(D33:AU33,3))/3)</f>
        <v xml:space="preserve"> </v>
      </c>
      <c r="AY33" s="41" t="str">
        <f t="shared" ref="AY33:AY40" si="2">IF(COUNTIF(D33:AU33,"(1)")=0," ",COUNTIF(D33:AU33,"(1)"))</f>
        <v xml:space="preserve"> </v>
      </c>
      <c r="AZ33" s="41" t="str">
        <f t="shared" ref="AZ33:AZ40" si="3">IF(COUNTIF(D33:AU33,"(2)")=0," ",COUNTIF(D33:AU33,"(2)"))</f>
        <v xml:space="preserve"> </v>
      </c>
      <c r="BA33" s="41" t="str">
        <f t="shared" ref="BA33:BA40" si="4">IF(COUNTIF(D33:AU33,"(3)")=0," ",COUNTIF(D33:AU33,"(3)"))</f>
        <v xml:space="preserve"> </v>
      </c>
      <c r="BB33" s="42" t="str">
        <f t="shared" ref="BB33:BB40" si="5">IF(SUM(AY33:BA33)=0," ",SUM(AY33:BA33))</f>
        <v xml:space="preserve"> </v>
      </c>
      <c r="BC33" s="43" t="str">
        <f>IF(AW33=0,Var!$B$8,IF(LARGE(D33:AU33,1)&gt;=455,Var!$B$4," "))</f>
        <v>---</v>
      </c>
      <c r="BD33" s="43" t="str">
        <f>IF(AW33=0,Var!$B$8,IF(LARGE(D33:AU33,1)&gt;=480,Var!$B$4," "))</f>
        <v>---</v>
      </c>
      <c r="BE33" s="43" t="str">
        <f>IF(AW33=0,Var!$B$8,IF(LARGE(D33:AU33,1)&gt;=500,Var!$B$4," "))</f>
        <v>---</v>
      </c>
      <c r="BF33" s="43" t="str">
        <f>IF(AW33=0,Var!$B$8,IF(LARGE(D33:AU33,1)&gt;=515,Var!$B$4," "))</f>
        <v>---</v>
      </c>
      <c r="BG33" s="43" t="str">
        <f>IF(AW33=0,Var!$B$8,IF(LARGE(D33:AU33,1)&gt;=530,Var!$B$4," "))</f>
        <v>---</v>
      </c>
      <c r="BH33" s="43" t="str">
        <f>IF(AW33=0,Var!$B$8,IF(LARGE(D33:AU33,1)&gt;=545,Var!$B$4," "))</f>
        <v>---</v>
      </c>
      <c r="BI33" s="43" t="str">
        <f>IF(AW33=0,Var!$B$8,IF(LARGE(D33:AU33,1)&gt;=555,Var!$B$4," "))</f>
        <v>---</v>
      </c>
      <c r="BJ33" s="43" t="str">
        <f>IF(AW33=0,Var!$B$8,IF(LARGE(D33:AU33,1)&gt;=565,Var!$B$4," "))</f>
        <v>---</v>
      </c>
      <c r="BK33" s="43" t="str">
        <f>IF(AW33=0,Var!$B$8,IF(LARGE(D33:AU33,1)&gt;=575,Var!$B$4," "))</f>
        <v>---</v>
      </c>
    </row>
    <row r="34" spans="1:63">
      <c r="A34" s="11"/>
      <c r="B34" s="16">
        <v>1</v>
      </c>
      <c r="C34" s="38" t="s">
        <v>75</v>
      </c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>
        <v>383</v>
      </c>
      <c r="O34" s="40" t="s">
        <v>76</v>
      </c>
      <c r="P34" s="39"/>
      <c r="Q34" s="40"/>
      <c r="R34" s="39">
        <v>463</v>
      </c>
      <c r="S34" s="40" t="s">
        <v>58</v>
      </c>
      <c r="T34" s="39"/>
      <c r="U34" s="40"/>
      <c r="V34" s="39">
        <v>451</v>
      </c>
      <c r="W34" s="40" t="s">
        <v>77</v>
      </c>
      <c r="X34" s="39"/>
      <c r="Y34" s="40"/>
      <c r="Z34" s="39"/>
      <c r="AA34" s="40"/>
      <c r="AB34" s="39"/>
      <c r="AC34" s="40"/>
      <c r="AD34" s="39"/>
      <c r="AE34" s="40"/>
      <c r="AF34" s="39"/>
      <c r="AG34" s="40"/>
      <c r="AH34" s="39"/>
      <c r="AI34" s="40"/>
      <c r="AJ34" s="39"/>
      <c r="AK34" s="40"/>
      <c r="AL34" s="39"/>
      <c r="AM34" s="40"/>
      <c r="AN34" s="39"/>
      <c r="AO34" s="40"/>
      <c r="AP34" s="39">
        <v>295</v>
      </c>
      <c r="AQ34" s="40" t="s">
        <v>78</v>
      </c>
      <c r="AR34" s="39"/>
      <c r="AS34" s="40"/>
      <c r="AT34" s="39"/>
      <c r="AU34" s="40"/>
      <c r="AV34" s="11"/>
      <c r="AW34" s="19">
        <f t="shared" si="0"/>
        <v>4</v>
      </c>
      <c r="AX34" s="20">
        <f t="shared" si="1"/>
        <v>432.33333333333331</v>
      </c>
      <c r="AY34" s="41" t="str">
        <f t="shared" si="2"/>
        <v xml:space="preserve"> </v>
      </c>
      <c r="AZ34" s="41" t="str">
        <f t="shared" si="3"/>
        <v xml:space="preserve"> </v>
      </c>
      <c r="BA34" s="41" t="str">
        <f t="shared" si="4"/>
        <v xml:space="preserve"> </v>
      </c>
      <c r="BB34" s="42" t="str">
        <f t="shared" si="5"/>
        <v xml:space="preserve"> </v>
      </c>
      <c r="BC34" s="43">
        <f>IF(AW34=0,Var!$B$8,IF(LARGE(D34:AU34,1)&gt;=455,Var!$B$4," "))</f>
        <v>18</v>
      </c>
      <c r="BD34" s="43" t="str">
        <f>IF(AW34=0,Var!$B$8,IF(LARGE(D34:AU34,1)&gt;=480,Var!$B$4," "))</f>
        <v xml:space="preserve"> </v>
      </c>
      <c r="BE34" s="43" t="str">
        <f>IF(AW34=0,Var!$B$8,IF(LARGE(D34:AU34,1)&gt;=500,Var!$B$4," "))</f>
        <v xml:space="preserve"> </v>
      </c>
      <c r="BF34" s="43" t="str">
        <f>IF(AW34=0,Var!$B$8,IF(LARGE(D34:AU34,1)&gt;=515,Var!$B$4," "))</f>
        <v xml:space="preserve"> </v>
      </c>
      <c r="BG34" s="43" t="str">
        <f>IF(AW34=0,Var!$B$8,IF(LARGE(D34:AU34,1)&gt;=530,Var!$B$4," "))</f>
        <v xml:space="preserve"> </v>
      </c>
      <c r="BH34" s="43" t="str">
        <f>IF(AW34=0,Var!$B$8,IF(LARGE(D34:AU34,1)&gt;=545,Var!$B$4," "))</f>
        <v xml:space="preserve"> </v>
      </c>
      <c r="BI34" s="43" t="str">
        <f>IF(AW34=0,Var!$B$8,IF(LARGE(D34:AU34,1)&gt;=555,Var!$B$4," "))</f>
        <v xml:space="preserve"> </v>
      </c>
      <c r="BJ34" s="43" t="str">
        <f>IF(AW34=0,Var!$B$8,IF(LARGE(D34:AU34,1)&gt;=565,Var!$B$4," "))</f>
        <v xml:space="preserve"> </v>
      </c>
      <c r="BK34" s="43" t="str">
        <f>IF(AW34=0,Var!$B$8,IF(LARGE(D34:AU34,1)&gt;=575,Var!$B$4," "))</f>
        <v xml:space="preserve"> </v>
      </c>
    </row>
    <row r="35" spans="1:63">
      <c r="A35" s="11"/>
      <c r="B35" s="16"/>
      <c r="C35" s="38" t="s">
        <v>83</v>
      </c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/>
      <c r="W35" s="40"/>
      <c r="X35" s="39"/>
      <c r="Y35" s="40"/>
      <c r="Z35" s="39"/>
      <c r="AA35" s="40"/>
      <c r="AB35" s="39"/>
      <c r="AC35" s="40"/>
      <c r="AD35" s="39"/>
      <c r="AE35" s="40"/>
      <c r="AF35" s="39"/>
      <c r="AG35" s="40"/>
      <c r="AH35" s="39"/>
      <c r="AI35" s="40"/>
      <c r="AJ35" s="39"/>
      <c r="AK35" s="40"/>
      <c r="AL35" s="39"/>
      <c r="AM35" s="40"/>
      <c r="AN35" s="39"/>
      <c r="AO35" s="40"/>
      <c r="AP35" s="39"/>
      <c r="AQ35" s="40"/>
      <c r="AR35" s="39"/>
      <c r="AS35" s="40"/>
      <c r="AT35" s="39"/>
      <c r="AU35" s="40"/>
      <c r="AV35" s="11"/>
      <c r="AW35" s="19">
        <f t="shared" si="0"/>
        <v>0</v>
      </c>
      <c r="AX35" s="20" t="str">
        <f t="shared" si="1"/>
        <v xml:space="preserve"> </v>
      </c>
      <c r="AY35" s="41" t="str">
        <f t="shared" si="2"/>
        <v xml:space="preserve"> </v>
      </c>
      <c r="AZ35" s="41" t="str">
        <f t="shared" si="3"/>
        <v xml:space="preserve"> </v>
      </c>
      <c r="BA35" s="41" t="str">
        <f t="shared" si="4"/>
        <v xml:space="preserve"> </v>
      </c>
      <c r="BB35" s="42" t="str">
        <f t="shared" si="5"/>
        <v xml:space="preserve"> </v>
      </c>
      <c r="BC35" s="43" t="str">
        <f>IF(AW35=0,Var!$B$8,IF(LARGE(D35:AU35,1)&gt;=455,Var!$B$4," "))</f>
        <v>---</v>
      </c>
      <c r="BD35" s="43" t="str">
        <f>IF(AW35=0,Var!$B$8,IF(LARGE(D35:AU35,1)&gt;=480,Var!$B$4," "))</f>
        <v>---</v>
      </c>
      <c r="BE35" s="43" t="str">
        <f>IF(AW35=0,Var!$B$8,IF(LARGE(D35:AU35,1)&gt;=500,Var!$B$4," "))</f>
        <v>---</v>
      </c>
      <c r="BF35" s="43" t="str">
        <f>IF(AW35=0,Var!$B$8,IF(LARGE(D35:AU35,1)&gt;=515,Var!$B$4," "))</f>
        <v>---</v>
      </c>
      <c r="BG35" s="43" t="str">
        <f>IF(AW35=0,Var!$B$8,IF(LARGE(D35:AU35,1)&gt;=530,Var!$B$4," "))</f>
        <v>---</v>
      </c>
      <c r="BH35" s="43" t="str">
        <f>IF(AW35=0,Var!$B$8,IF(LARGE(D35:AU35,1)&gt;=545,Var!$B$4," "))</f>
        <v>---</v>
      </c>
      <c r="BI35" s="43" t="str">
        <f>IF(AW35=0,Var!$B$8,IF(LARGE(D35:AU35,1)&gt;=555,Var!$B$4," "))</f>
        <v>---</v>
      </c>
      <c r="BJ35" s="43" t="str">
        <f>IF(AW35=0,Var!$B$8,IF(LARGE(D35:AU35,1)&gt;=565,Var!$B$4," "))</f>
        <v>---</v>
      </c>
      <c r="BK35" s="43" t="str">
        <f>IF(AW35=0,Var!$B$8,IF(LARGE(D35:AU35,1)&gt;=575,Var!$B$4," "))</f>
        <v>---</v>
      </c>
    </row>
    <row r="36" spans="1:63">
      <c r="A36" s="11"/>
      <c r="B36" s="16">
        <v>2</v>
      </c>
      <c r="C36" s="38" t="s">
        <v>70</v>
      </c>
      <c r="D36" s="39"/>
      <c r="E36" s="40"/>
      <c r="F36" s="39"/>
      <c r="G36" s="40"/>
      <c r="H36" s="39">
        <v>491</v>
      </c>
      <c r="I36" s="40" t="s">
        <v>71</v>
      </c>
      <c r="J36" s="39"/>
      <c r="K36" s="40"/>
      <c r="L36" s="39"/>
      <c r="M36" s="40"/>
      <c r="N36" s="39"/>
      <c r="O36" s="40"/>
      <c r="P36" s="39"/>
      <c r="Q36" s="40"/>
      <c r="R36" s="39">
        <v>473</v>
      </c>
      <c r="S36" s="40" t="s">
        <v>72</v>
      </c>
      <c r="T36" s="39"/>
      <c r="U36" s="40"/>
      <c r="V36" s="39"/>
      <c r="W36" s="40"/>
      <c r="X36" s="39"/>
      <c r="Y36" s="40"/>
      <c r="Z36" s="39"/>
      <c r="AA36" s="40"/>
      <c r="AB36" s="39"/>
      <c r="AC36" s="40"/>
      <c r="AD36" s="39"/>
      <c r="AE36" s="40"/>
      <c r="AF36" s="39"/>
      <c r="AG36" s="40"/>
      <c r="AH36" s="39"/>
      <c r="AI36" s="40"/>
      <c r="AJ36" s="39"/>
      <c r="AK36" s="40"/>
      <c r="AL36" s="39"/>
      <c r="AM36" s="40"/>
      <c r="AN36" s="39"/>
      <c r="AO36" s="40"/>
      <c r="AP36" s="39"/>
      <c r="AQ36" s="40"/>
      <c r="AR36" s="39"/>
      <c r="AS36" s="40"/>
      <c r="AT36" s="39"/>
      <c r="AU36" s="40"/>
      <c r="AV36" s="11"/>
      <c r="AW36" s="19">
        <f t="shared" si="0"/>
        <v>2</v>
      </c>
      <c r="AX36" s="20" t="str">
        <f t="shared" si="1"/>
        <v xml:space="preserve"> </v>
      </c>
      <c r="AY36" s="41" t="str">
        <f t="shared" si="2"/>
        <v xml:space="preserve"> </v>
      </c>
      <c r="AZ36" s="41" t="str">
        <f t="shared" si="3"/>
        <v xml:space="preserve"> </v>
      </c>
      <c r="BA36" s="41" t="str">
        <f t="shared" si="4"/>
        <v xml:space="preserve"> </v>
      </c>
      <c r="BB36" s="42" t="str">
        <f t="shared" si="5"/>
        <v xml:space="preserve"> </v>
      </c>
      <c r="BC36" s="43">
        <f>IF(AW36=0,Var!$B$8,IF(LARGE(D36:AU36,1)&gt;=455,Var!$B$4," "))</f>
        <v>18</v>
      </c>
      <c r="BD36" s="43">
        <f>IF(AW36=0,Var!$B$8,IF(LARGE(D36:AU36,1)&gt;=480,Var!$B$4," "))</f>
        <v>18</v>
      </c>
      <c r="BE36" s="43" t="str">
        <f>IF(AW36=0,Var!$B$8,IF(LARGE(D36:AU36,1)&gt;=500,Var!$B$4," "))</f>
        <v xml:space="preserve"> </v>
      </c>
      <c r="BF36" s="43" t="str">
        <f>IF(AW36=0,Var!$B$8,IF(LARGE(D36:AU36,1)&gt;=515,Var!$B$4," "))</f>
        <v xml:space="preserve"> </v>
      </c>
      <c r="BG36" s="43" t="str">
        <f>IF(AW36=0,Var!$B$8,IF(LARGE(D36:AU36,1)&gt;=530,Var!$B$4," "))</f>
        <v xml:space="preserve"> </v>
      </c>
      <c r="BH36" s="43" t="str">
        <f>IF(AW36=0,Var!$B$8,IF(LARGE(D36:AU36,1)&gt;=545,Var!$B$4," "))</f>
        <v xml:space="preserve"> </v>
      </c>
      <c r="BI36" s="43" t="str">
        <f>IF(AW36=0,Var!$B$8,IF(LARGE(D36:AU36,1)&gt;=555,Var!$B$4," "))</f>
        <v xml:space="preserve"> </v>
      </c>
      <c r="BJ36" s="43" t="str">
        <f>IF(AW36=0,Var!$B$8,IF(LARGE(D36:AU36,1)&gt;=565,Var!$B$4," "))</f>
        <v xml:space="preserve"> </v>
      </c>
      <c r="BK36" s="43" t="str">
        <f>IF(AW36=0,Var!$B$8,IF(LARGE(D36:AU36,1)&gt;=575,Var!$B$4," "))</f>
        <v xml:space="preserve"> </v>
      </c>
    </row>
    <row r="37" spans="1:63">
      <c r="A37" s="11"/>
      <c r="B37" s="16">
        <v>3</v>
      </c>
      <c r="C37" s="38" t="s">
        <v>73</v>
      </c>
      <c r="D37" s="39"/>
      <c r="E37" s="40"/>
      <c r="F37" s="39">
        <v>477</v>
      </c>
      <c r="G37" s="40" t="s">
        <v>50</v>
      </c>
      <c r="H37" s="39"/>
      <c r="I37" s="40"/>
      <c r="J37" s="39">
        <v>465</v>
      </c>
      <c r="K37" s="40" t="s">
        <v>53</v>
      </c>
      <c r="L37" s="39"/>
      <c r="M37" s="40"/>
      <c r="N37" s="39"/>
      <c r="O37" s="40"/>
      <c r="P37" s="39"/>
      <c r="Q37" s="40"/>
      <c r="R37" s="39">
        <v>460</v>
      </c>
      <c r="S37" s="40" t="s">
        <v>74</v>
      </c>
      <c r="T37" s="39"/>
      <c r="U37" s="40"/>
      <c r="V37" s="39"/>
      <c r="W37" s="40"/>
      <c r="X37" s="39"/>
      <c r="Y37" s="40"/>
      <c r="Z37" s="39"/>
      <c r="AA37" s="40"/>
      <c r="AB37" s="39"/>
      <c r="AC37" s="40"/>
      <c r="AD37" s="39"/>
      <c r="AE37" s="40"/>
      <c r="AF37" s="39"/>
      <c r="AG37" s="40"/>
      <c r="AH37" s="39"/>
      <c r="AI37" s="40"/>
      <c r="AJ37" s="39"/>
      <c r="AK37" s="40"/>
      <c r="AL37" s="39"/>
      <c r="AM37" s="40"/>
      <c r="AN37" s="39"/>
      <c r="AO37" s="40"/>
      <c r="AP37" s="39"/>
      <c r="AQ37" s="40"/>
      <c r="AR37" s="39"/>
      <c r="AS37" s="40"/>
      <c r="AT37" s="39"/>
      <c r="AU37" s="40"/>
      <c r="AV37" s="11"/>
      <c r="AW37" s="19">
        <f t="shared" si="0"/>
        <v>3</v>
      </c>
      <c r="AX37" s="20">
        <f t="shared" si="1"/>
        <v>467.33333333333331</v>
      </c>
      <c r="AY37" s="41" t="str">
        <f t="shared" si="2"/>
        <v xml:space="preserve"> </v>
      </c>
      <c r="AZ37" s="41" t="str">
        <f t="shared" si="3"/>
        <v xml:space="preserve"> </v>
      </c>
      <c r="BA37" s="41">
        <f t="shared" si="4"/>
        <v>1</v>
      </c>
      <c r="BB37" s="42">
        <f t="shared" si="5"/>
        <v>1</v>
      </c>
      <c r="BC37" s="43">
        <f>IF(AW37=0,Var!$B$8,IF(LARGE(D37:AU37,1)&gt;=455,Var!$B$4," "))</f>
        <v>18</v>
      </c>
      <c r="BD37" s="43" t="str">
        <f>IF(AW37=0,Var!$B$8,IF(LARGE(D37:AU37,1)&gt;=480,Var!$B$4," "))</f>
        <v xml:space="preserve"> </v>
      </c>
      <c r="BE37" s="43" t="str">
        <f>IF(AW37=0,Var!$B$8,IF(LARGE(D37:AU37,1)&gt;=500,Var!$B$4," "))</f>
        <v xml:space="preserve"> </v>
      </c>
      <c r="BF37" s="43" t="str">
        <f>IF(AW37=0,Var!$B$8,IF(LARGE(D37:AU37,1)&gt;=515,Var!$B$4," "))</f>
        <v xml:space="preserve"> </v>
      </c>
      <c r="BG37" s="43" t="str">
        <f>IF(AW37=0,Var!$B$8,IF(LARGE(D37:AU37,1)&gt;=530,Var!$B$4," "))</f>
        <v xml:space="preserve"> </v>
      </c>
      <c r="BH37" s="43" t="str">
        <f>IF(AW37=0,Var!$B$8,IF(LARGE(D37:AU37,1)&gt;=545,Var!$B$4," "))</f>
        <v xml:space="preserve"> </v>
      </c>
      <c r="BI37" s="43" t="str">
        <f>IF(AW37=0,Var!$B$8,IF(LARGE(D37:AU37,1)&gt;=555,Var!$B$4," "))</f>
        <v xml:space="preserve"> </v>
      </c>
      <c r="BJ37" s="43" t="str">
        <f>IF(AW37=0,Var!$B$8,IF(LARGE(D37:AU37,1)&gt;=565,Var!$B$4," "))</f>
        <v xml:space="preserve"> </v>
      </c>
      <c r="BK37" s="43" t="str">
        <f>IF(AW37=0,Var!$B$8,IF(LARGE(D37:AU37,1)&gt;=575,Var!$B$4," "))</f>
        <v xml:space="preserve"> </v>
      </c>
    </row>
    <row r="38" spans="1:63">
      <c r="A38" s="11"/>
      <c r="B38" s="16">
        <v>4</v>
      </c>
      <c r="C38" s="38" t="s">
        <v>79</v>
      </c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>
        <v>465</v>
      </c>
      <c r="S38" s="40" t="s">
        <v>80</v>
      </c>
      <c r="T38" s="39"/>
      <c r="U38" s="40"/>
      <c r="V38" s="39"/>
      <c r="W38" s="40"/>
      <c r="X38" s="39"/>
      <c r="Y38" s="40"/>
      <c r="Z38" s="39"/>
      <c r="AA38" s="40"/>
      <c r="AB38" s="39"/>
      <c r="AC38" s="40"/>
      <c r="AD38" s="39"/>
      <c r="AE38" s="40"/>
      <c r="AF38" s="39"/>
      <c r="AG38" s="40"/>
      <c r="AH38" s="39"/>
      <c r="AI38" s="40"/>
      <c r="AJ38" s="39"/>
      <c r="AK38" s="40"/>
      <c r="AL38" s="39"/>
      <c r="AM38" s="40"/>
      <c r="AN38" s="39"/>
      <c r="AO38" s="40"/>
      <c r="AP38" s="39"/>
      <c r="AQ38" s="40"/>
      <c r="AR38" s="39"/>
      <c r="AS38" s="40"/>
      <c r="AT38" s="39"/>
      <c r="AU38" s="40"/>
      <c r="AV38" s="11"/>
      <c r="AW38" s="19">
        <f t="shared" si="0"/>
        <v>1</v>
      </c>
      <c r="AX38" s="20" t="str">
        <f t="shared" si="1"/>
        <v xml:space="preserve"> </v>
      </c>
      <c r="AY38" s="41" t="str">
        <f t="shared" si="2"/>
        <v xml:space="preserve"> </v>
      </c>
      <c r="AZ38" s="41" t="str">
        <f t="shared" si="3"/>
        <v xml:space="preserve"> </v>
      </c>
      <c r="BA38" s="41" t="str">
        <f t="shared" si="4"/>
        <v xml:space="preserve"> </v>
      </c>
      <c r="BB38" s="42" t="str">
        <f t="shared" si="5"/>
        <v xml:space="preserve"> </v>
      </c>
      <c r="BC38" s="43">
        <f>IF(AW38=0,Var!$B$8,IF(LARGE(D38:AU38,1)&gt;=455,Var!$B$4," "))</f>
        <v>18</v>
      </c>
      <c r="BD38" s="43" t="str">
        <f>IF(AW38=0,Var!$B$8,IF(LARGE(D38:AU38,1)&gt;=480,Var!$B$4," "))</f>
        <v xml:space="preserve"> </v>
      </c>
      <c r="BE38" s="43" t="str">
        <f>IF(AW38=0,Var!$B$8,IF(LARGE(D38:AU38,1)&gt;=500,Var!$B$4," "))</f>
        <v xml:space="preserve"> </v>
      </c>
      <c r="BF38" s="43" t="str">
        <f>IF(AW38=0,Var!$B$8,IF(LARGE(D38:AU38,1)&gt;=515,Var!$B$4," "))</f>
        <v xml:space="preserve"> </v>
      </c>
      <c r="BG38" s="43" t="str">
        <f>IF(AW38=0,Var!$B$8,IF(LARGE(D38:AU38,1)&gt;=530,Var!$B$4," "))</f>
        <v xml:space="preserve"> </v>
      </c>
      <c r="BH38" s="43" t="str">
        <f>IF(AW38=0,Var!$B$8,IF(LARGE(D38:AU38,1)&gt;=545,Var!$B$4," "))</f>
        <v xml:space="preserve"> </v>
      </c>
      <c r="BI38" s="43" t="str">
        <f>IF(AW38=0,Var!$B$8,IF(LARGE(D38:AU38,1)&gt;=555,Var!$B$4," "))</f>
        <v xml:space="preserve"> </v>
      </c>
      <c r="BJ38" s="43" t="str">
        <f>IF(AW38=0,Var!$B$8,IF(LARGE(D38:AU38,1)&gt;=565,Var!$B$4," "))</f>
        <v xml:space="preserve"> </v>
      </c>
      <c r="BK38" s="43" t="str">
        <f>IF(AW38=0,Var!$B$8,IF(LARGE(D38:AU38,1)&gt;=575,Var!$B$4," "))</f>
        <v xml:space="preserve"> </v>
      </c>
    </row>
    <row r="39" spans="1:63">
      <c r="A39" s="11"/>
      <c r="B39" s="16">
        <v>5</v>
      </c>
      <c r="C39" s="38" t="s">
        <v>67</v>
      </c>
      <c r="D39" s="39">
        <v>506</v>
      </c>
      <c r="E39" s="40" t="s">
        <v>53</v>
      </c>
      <c r="F39" s="39"/>
      <c r="G39" s="40"/>
      <c r="H39" s="39"/>
      <c r="I39" s="40"/>
      <c r="J39" s="39">
        <v>471</v>
      </c>
      <c r="K39" s="40" t="s">
        <v>49</v>
      </c>
      <c r="L39" s="39">
        <v>514</v>
      </c>
      <c r="M39" s="40" t="s">
        <v>57</v>
      </c>
      <c r="N39" s="39"/>
      <c r="O39" s="40"/>
      <c r="P39" s="39"/>
      <c r="Q39" s="40"/>
      <c r="R39" s="39">
        <v>426</v>
      </c>
      <c r="S39" s="40" t="s">
        <v>68</v>
      </c>
      <c r="T39" s="39"/>
      <c r="U39" s="40"/>
      <c r="V39" s="39"/>
      <c r="W39" s="40"/>
      <c r="X39" s="39"/>
      <c r="Y39" s="40"/>
      <c r="Z39" s="39">
        <v>512</v>
      </c>
      <c r="AA39" s="40" t="s">
        <v>53</v>
      </c>
      <c r="AB39" s="39"/>
      <c r="AC39" s="40"/>
      <c r="AD39" s="39"/>
      <c r="AE39" s="40"/>
      <c r="AF39" s="39"/>
      <c r="AG39" s="40"/>
      <c r="AH39" s="39"/>
      <c r="AI39" s="40"/>
      <c r="AJ39" s="39"/>
      <c r="AK39" s="40"/>
      <c r="AL39" s="39"/>
      <c r="AM39" s="40"/>
      <c r="AN39" s="39"/>
      <c r="AO39" s="40"/>
      <c r="AP39" s="39"/>
      <c r="AQ39" s="40"/>
      <c r="AR39" s="39"/>
      <c r="AS39" s="40"/>
      <c r="AT39" s="39"/>
      <c r="AU39" s="40"/>
      <c r="AV39" s="11"/>
      <c r="AW39" s="19">
        <f t="shared" si="0"/>
        <v>5</v>
      </c>
      <c r="AX39" s="20">
        <f t="shared" si="1"/>
        <v>510.66666666666669</v>
      </c>
      <c r="AY39" s="41" t="str">
        <f t="shared" si="2"/>
        <v xml:space="preserve"> </v>
      </c>
      <c r="AZ39" s="41" t="str">
        <f t="shared" si="3"/>
        <v xml:space="preserve"> </v>
      </c>
      <c r="BA39" s="41" t="str">
        <f t="shared" si="4"/>
        <v xml:space="preserve"> </v>
      </c>
      <c r="BB39" s="42" t="str">
        <f t="shared" si="5"/>
        <v xml:space="preserve"> </v>
      </c>
      <c r="BC39" s="43">
        <f>IF(AW39=0,Var!$B$8,IF(LARGE(D39:AU39,1)&gt;=455,Var!$B$4," "))</f>
        <v>18</v>
      </c>
      <c r="BD39" s="43">
        <f>IF(AW39=0,Var!$B$8,IF(LARGE(D39:AU39,1)&gt;=480,Var!$B$4," "))</f>
        <v>18</v>
      </c>
      <c r="BE39" s="43">
        <f>IF(AW39=0,Var!$B$8,IF(LARGE(D39:AU39,1)&gt;=500,Var!$B$4," "))</f>
        <v>18</v>
      </c>
      <c r="BF39" s="43" t="str">
        <f>IF(AW39=0,Var!$B$8,IF(LARGE(D39:AU39,1)&gt;=515,Var!$B$4," "))</f>
        <v xml:space="preserve"> </v>
      </c>
      <c r="BG39" s="43" t="str">
        <f>IF(AW39=0,Var!$B$8,IF(LARGE(D39:AU39,1)&gt;=530,Var!$B$4," "))</f>
        <v xml:space="preserve"> </v>
      </c>
      <c r="BH39" s="43" t="str">
        <f>IF(AW39=0,Var!$B$8,IF(LARGE(D39:AU39,1)&gt;=545,Var!$B$4," "))</f>
        <v xml:space="preserve"> </v>
      </c>
      <c r="BI39" s="43" t="str">
        <f>IF(AW39=0,Var!$B$8,IF(LARGE(D39:AU39,1)&gt;=555,Var!$B$4," "))</f>
        <v xml:space="preserve"> </v>
      </c>
      <c r="BJ39" s="43" t="str">
        <f>IF(AW39=0,Var!$B$8,IF(LARGE(D39:AU39,1)&gt;=565,Var!$B$4," "))</f>
        <v xml:space="preserve"> </v>
      </c>
      <c r="BK39" s="43" t="str">
        <f>IF(AW39=0,Var!$B$8,IF(LARGE(D39:AU39,1)&gt;=575,Var!$B$4," "))</f>
        <v xml:space="preserve"> </v>
      </c>
    </row>
    <row r="40" spans="1:63">
      <c r="A40" s="11"/>
      <c r="B40" s="16">
        <v>6</v>
      </c>
      <c r="C40" s="38" t="s">
        <v>81</v>
      </c>
      <c r="D40" s="39"/>
      <c r="E40" s="40"/>
      <c r="F40" s="39"/>
      <c r="G40" s="40"/>
      <c r="H40" s="39"/>
      <c r="I40" s="40"/>
      <c r="J40" s="39"/>
      <c r="K40" s="40"/>
      <c r="L40" s="39"/>
      <c r="M40" s="40"/>
      <c r="N40" s="39">
        <v>497</v>
      </c>
      <c r="O40" s="40" t="s">
        <v>77</v>
      </c>
      <c r="P40" s="39"/>
      <c r="Q40" s="40"/>
      <c r="R40" s="39">
        <v>518</v>
      </c>
      <c r="S40" s="40" t="s">
        <v>52</v>
      </c>
      <c r="T40" s="39"/>
      <c r="U40" s="40"/>
      <c r="V40" s="39">
        <v>490</v>
      </c>
      <c r="W40" s="40" t="s">
        <v>71</v>
      </c>
      <c r="X40" s="39"/>
      <c r="Y40" s="40"/>
      <c r="Z40" s="39"/>
      <c r="AA40" s="40"/>
      <c r="AB40" s="39"/>
      <c r="AC40" s="40"/>
      <c r="AD40" s="39"/>
      <c r="AE40" s="40"/>
      <c r="AF40" s="39"/>
      <c r="AG40" s="40"/>
      <c r="AH40" s="39"/>
      <c r="AI40" s="40"/>
      <c r="AJ40" s="39"/>
      <c r="AK40" s="40"/>
      <c r="AL40" s="39"/>
      <c r="AM40" s="40"/>
      <c r="AN40" s="39"/>
      <c r="AO40" s="40"/>
      <c r="AP40" s="39">
        <v>483</v>
      </c>
      <c r="AQ40" s="40" t="s">
        <v>82</v>
      </c>
      <c r="AR40" s="39"/>
      <c r="AS40" s="40"/>
      <c r="AT40" s="39"/>
      <c r="AU40" s="40"/>
      <c r="AV40" s="11"/>
      <c r="AW40" s="19">
        <f t="shared" si="0"/>
        <v>4</v>
      </c>
      <c r="AX40" s="20">
        <f t="shared" si="1"/>
        <v>501.66666666666669</v>
      </c>
      <c r="AY40" s="41" t="str">
        <f t="shared" si="2"/>
        <v xml:space="preserve"> </v>
      </c>
      <c r="AZ40" s="41" t="str">
        <f t="shared" si="3"/>
        <v xml:space="preserve"> </v>
      </c>
      <c r="BA40" s="41" t="str">
        <f t="shared" si="4"/>
        <v xml:space="preserve"> </v>
      </c>
      <c r="BB40" s="42" t="str">
        <f t="shared" si="5"/>
        <v xml:space="preserve"> </v>
      </c>
      <c r="BC40" s="43">
        <f>IF(AW40=0,Var!$B$8,IF(LARGE(D40:AU40,1)&gt;=455,Var!$B$4," "))</f>
        <v>18</v>
      </c>
      <c r="BD40" s="43">
        <f>IF(AW40=0,Var!$B$8,IF(LARGE(D40:AU40,1)&gt;=480,Var!$B$4," "))</f>
        <v>18</v>
      </c>
      <c r="BE40" s="43">
        <f>IF(AW40=0,Var!$B$8,IF(LARGE(D40:AU40,1)&gt;=500,Var!$B$4," "))</f>
        <v>18</v>
      </c>
      <c r="BF40" s="43">
        <f>IF(AW40=0,Var!$B$8,IF(LARGE(D40:AU40,1)&gt;=515,Var!$B$4," "))</f>
        <v>18</v>
      </c>
      <c r="BG40" s="43" t="str">
        <f>IF(AW40=0,Var!$B$8,IF(LARGE(D40:AU40,1)&gt;=530,Var!$B$4," "))</f>
        <v xml:space="preserve"> </v>
      </c>
      <c r="BH40" s="43" t="str">
        <f>IF(AW40=0,Var!$B$8,IF(LARGE(D40:AU40,1)&gt;=545,Var!$B$4," "))</f>
        <v xml:space="preserve"> </v>
      </c>
      <c r="BI40" s="43" t="str">
        <f>IF(AW40=0,Var!$B$8,IF(LARGE(D40:AU40,1)&gt;=555,Var!$B$4," "))</f>
        <v xml:space="preserve"> </v>
      </c>
      <c r="BJ40" s="43" t="str">
        <f>IF(AW40=0,Var!$B$8,IF(LARGE(D40:AU40,1)&gt;=565,Var!$B$4," "))</f>
        <v xml:space="preserve"> </v>
      </c>
      <c r="BK40" s="43" t="str">
        <f>IF(AW40=0,Var!$B$8,IF(LARGE(D40:AU40,1)&gt;=575,Var!$B$4," "))</f>
        <v xml:space="preserve"> </v>
      </c>
    </row>
    <row r="41" spans="1:63" ht="22.7" customHeight="1">
      <c r="A41" s="11"/>
      <c r="B41" s="31"/>
      <c r="C41" s="32" t="s">
        <v>84</v>
      </c>
      <c r="D41" s="33"/>
      <c r="E41" s="33"/>
      <c r="F41" s="33"/>
      <c r="G41" s="33"/>
      <c r="H41" s="33"/>
      <c r="I41" s="33"/>
      <c r="J41" s="33"/>
      <c r="K41" s="33"/>
      <c r="L41" s="3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5"/>
      <c r="AC41" s="33"/>
      <c r="AD41" s="33"/>
      <c r="AE41" s="33"/>
      <c r="AF41" s="33"/>
      <c r="AG41" s="33"/>
      <c r="AH41" s="36"/>
      <c r="AI41" s="36"/>
      <c r="AJ41" s="36"/>
      <c r="AK41" s="36"/>
      <c r="AL41" s="36"/>
      <c r="AM41" s="36"/>
      <c r="AN41" s="33"/>
      <c r="AO41" s="36"/>
      <c r="AP41" s="36"/>
      <c r="AQ41" s="36"/>
      <c r="AR41" s="37"/>
      <c r="AS41" s="37"/>
      <c r="AT41" s="37"/>
      <c r="AU41" s="37"/>
      <c r="AV41" s="11"/>
      <c r="AW41" s="19"/>
      <c r="AX41" s="20"/>
      <c r="AY41" s="19"/>
      <c r="AZ41" s="19"/>
      <c r="BA41" s="19"/>
      <c r="BB41" s="30"/>
      <c r="BC41" s="19"/>
      <c r="BD41" s="19"/>
      <c r="BE41" s="30"/>
      <c r="BF41" s="19"/>
      <c r="BG41" s="19"/>
      <c r="BH41" s="19"/>
      <c r="BI41" s="30"/>
      <c r="BJ41" s="19"/>
      <c r="BK41" s="19"/>
    </row>
    <row r="42" spans="1:63">
      <c r="A42" s="11"/>
      <c r="B42" s="16"/>
      <c r="C42" s="38" t="s">
        <v>87</v>
      </c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P42" s="39"/>
      <c r="AQ42" s="40"/>
      <c r="AR42" s="39"/>
      <c r="AS42" s="40"/>
      <c r="AT42" s="39"/>
      <c r="AU42" s="40"/>
      <c r="AV42" s="11"/>
      <c r="AW42" s="19">
        <f>COUNT(D42:AU42)</f>
        <v>0</v>
      </c>
      <c r="AX42" s="20" t="str">
        <f>IF(AW42&lt;3," ",(LARGE(D42:AU42,1)+LARGE(D42:AU42,2)+LARGE(D42:AU42,3))/3)</f>
        <v xml:space="preserve"> </v>
      </c>
      <c r="AY42" s="41" t="str">
        <f>IF(COUNTIF(D42:AU42,"(1)")=0," ",COUNTIF(D42:AU42,"(1)"))</f>
        <v xml:space="preserve"> </v>
      </c>
      <c r="AZ42" s="41" t="str">
        <f>IF(COUNTIF(D42:AU42,"(2)")=0," ",COUNTIF(D42:AU42,"(2)"))</f>
        <v xml:space="preserve"> </v>
      </c>
      <c r="BA42" s="41" t="str">
        <f>IF(COUNTIF(D42:AU42,"(3)")=0," ",COUNTIF(D42:AU42,"(3)"))</f>
        <v xml:space="preserve"> </v>
      </c>
      <c r="BB42" s="42" t="str">
        <f>IF(SUM(AY42:BA42)=0," ",SUM(AY42:BA42))</f>
        <v xml:space="preserve"> </v>
      </c>
      <c r="BC42" s="43" t="str">
        <f>IF(AW42=0,Var!$B$8,IF(LARGE(D42:AU42,1)&gt;=455,Var!$B$4," "))</f>
        <v>---</v>
      </c>
      <c r="BD42" s="43" t="str">
        <f>IF(AW42=0,Var!$B$8,IF(LARGE(D42:AU42,1)&gt;=480,Var!$B$4," "))</f>
        <v>---</v>
      </c>
      <c r="BE42" s="43" t="str">
        <f>IF(AW42=0,Var!$B$8,IF(LARGE(D42:AU42,1)&gt;=500,Var!$B$4," "))</f>
        <v>---</v>
      </c>
      <c r="BF42" s="43" t="str">
        <f>IF(AW42=0,Var!$B$8,IF(LARGE(D42:AU42,1)&gt;=515,Var!$B$4," "))</f>
        <v>---</v>
      </c>
      <c r="BG42" s="43" t="str">
        <f>IF(AW42=0,Var!$B$8,IF(LARGE(D42:AU42,1)&gt;=530,Var!$B$4," "))</f>
        <v>---</v>
      </c>
      <c r="BH42" s="43" t="str">
        <f>IF(AW42=0,Var!$B$8,IF(LARGE(D42:AU42,1)&gt;=545,Var!$B$4," "))</f>
        <v>---</v>
      </c>
      <c r="BI42" s="43" t="str">
        <f>IF(AW42=0,Var!$B$8,IF(LARGE(D42:AU42,1)&gt;=555,Var!$B$4," "))</f>
        <v>---</v>
      </c>
      <c r="BJ42" s="43" t="str">
        <f>IF(AW42=0,Var!$B$8,IF(LARGE(D42:AU42,1)&gt;=565,Var!$B$4," "))</f>
        <v>---</v>
      </c>
      <c r="BK42" s="43" t="str">
        <f>IF(AW42=0,Var!$B$8,IF(LARGE(D42:AU42,1)&gt;=575,Var!$B$4," "))</f>
        <v>---</v>
      </c>
    </row>
    <row r="43" spans="1:63">
      <c r="A43" s="11"/>
      <c r="B43" s="16"/>
      <c r="C43" s="38" t="s">
        <v>85</v>
      </c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39"/>
      <c r="AQ43" s="40"/>
      <c r="AR43" s="39"/>
      <c r="AS43" s="40"/>
      <c r="AT43" s="39"/>
      <c r="AU43" s="40"/>
      <c r="AV43" s="11"/>
      <c r="AW43" s="19">
        <f>COUNT(D43:AU43)</f>
        <v>0</v>
      </c>
      <c r="AX43" s="20" t="str">
        <f>IF(AW43&lt;3," ",(LARGE(D43:AU43,1)+LARGE(D43:AU43,2)+LARGE(D43:AU43,3))/3)</f>
        <v xml:space="preserve"> </v>
      </c>
      <c r="AY43" s="41" t="str">
        <f>IF(COUNTIF(D43:AU43,"(1)")=0," ",COUNTIF(D43:AU43,"(1)"))</f>
        <v xml:space="preserve"> </v>
      </c>
      <c r="AZ43" s="41" t="str">
        <f>IF(COUNTIF(D43:AU43,"(2)")=0," ",COUNTIF(D43:AU43,"(2)"))</f>
        <v xml:space="preserve"> </v>
      </c>
      <c r="BA43" s="41" t="str">
        <f>IF(COUNTIF(D43:AU43,"(3)")=0," ",COUNTIF(D43:AU43,"(3)"))</f>
        <v xml:space="preserve"> </v>
      </c>
      <c r="BB43" s="42" t="str">
        <f>IF(SUM(AY43:BA43)=0," ",SUM(AY43:BA43))</f>
        <v xml:space="preserve"> </v>
      </c>
      <c r="BC43" s="43" t="str">
        <f>IF(AW43=0,Var!$B$8,IF(LARGE(D43:AU43,1)&gt;=455,Var!$B$4," "))</f>
        <v>---</v>
      </c>
      <c r="BD43" s="43" t="str">
        <f>IF(AW43=0,Var!$B$8,IF(LARGE(D43:AU43,1)&gt;=480,Var!$B$4," "))</f>
        <v>---</v>
      </c>
      <c r="BE43" s="43" t="str">
        <f>IF(AW43=0,Var!$B$8,IF(LARGE(D43:AU43,1)&gt;=500,Var!$B$4," "))</f>
        <v>---</v>
      </c>
      <c r="BF43" s="43" t="str">
        <f>IF(AW43=0,Var!$B$8,IF(LARGE(D43:AU43,1)&gt;=515,Var!$B$4," "))</f>
        <v>---</v>
      </c>
      <c r="BG43" s="43" t="str">
        <f>IF(AW43=0,Var!$B$8,IF(LARGE(D43:AU43,1)&gt;=530,Var!$B$4," "))</f>
        <v>---</v>
      </c>
      <c r="BH43" s="43" t="str">
        <f>IF(AW43=0,Var!$B$8,IF(LARGE(D43:AU43,1)&gt;=545,Var!$B$4," "))</f>
        <v>---</v>
      </c>
      <c r="BI43" s="43" t="str">
        <f>IF(AW43=0,Var!$B$8,IF(LARGE(D43:AU43,1)&gt;=555,Var!$B$4," "))</f>
        <v>---</v>
      </c>
      <c r="BJ43" s="43" t="str">
        <f>IF(AW43=0,Var!$B$8,IF(LARGE(D43:AU43,1)&gt;=565,Var!$B$4," "))</f>
        <v>---</v>
      </c>
      <c r="BK43" s="43" t="str">
        <f>IF(AW43=0,Var!$B$8,IF(LARGE(D43:AU43,1)&gt;=575,Var!$B$4," "))</f>
        <v>---</v>
      </c>
    </row>
    <row r="44" spans="1:63">
      <c r="A44" s="11"/>
      <c r="B44" s="16"/>
      <c r="C44" s="38" t="s">
        <v>86</v>
      </c>
      <c r="D44" s="39"/>
      <c r="E44" s="40"/>
      <c r="F44" s="39"/>
      <c r="G44" s="40"/>
      <c r="H44" s="39"/>
      <c r="I44" s="40"/>
      <c r="J44" s="39"/>
      <c r="K44" s="40"/>
      <c r="L44" s="39"/>
      <c r="M44" s="40"/>
      <c r="N44" s="39"/>
      <c r="O44" s="40"/>
      <c r="P44" s="39"/>
      <c r="Q44" s="40"/>
      <c r="R44" s="39"/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P44" s="39"/>
      <c r="AQ44" s="40"/>
      <c r="AR44" s="39"/>
      <c r="AS44" s="40"/>
      <c r="AT44" s="39"/>
      <c r="AU44" s="40"/>
      <c r="AV44" s="11"/>
      <c r="AW44" s="19">
        <f>COUNT(D44:AU44)</f>
        <v>0</v>
      </c>
      <c r="AX44" s="20" t="str">
        <f>IF(AW44&lt;3," ",(LARGE(D44:AU44,1)+LARGE(D44:AU44,2)+LARGE(D44:AU44,3))/3)</f>
        <v xml:space="preserve"> </v>
      </c>
      <c r="AY44" s="41" t="str">
        <f>IF(COUNTIF(D44:AU44,"(1)")=0," ",COUNTIF(D44:AU44,"(1)"))</f>
        <v xml:space="preserve"> </v>
      </c>
      <c r="AZ44" s="41" t="str">
        <f>IF(COUNTIF(D44:AU44,"(2)")=0," ",COUNTIF(D44:AU44,"(2)"))</f>
        <v xml:space="preserve"> </v>
      </c>
      <c r="BA44" s="41" t="str">
        <f>IF(COUNTIF(D44:AU44,"(3)")=0," ",COUNTIF(D44:AU44,"(3)"))</f>
        <v xml:space="preserve"> </v>
      </c>
      <c r="BB44" s="42" t="str">
        <f>IF(SUM(AY44:BA44)=0," ",SUM(AY44:BA44))</f>
        <v xml:space="preserve"> </v>
      </c>
      <c r="BC44" s="43" t="str">
        <f>IF(AW44=0,Var!$B$8,IF(LARGE(D44:AU44,1)&gt;=455,Var!$B$4," "))</f>
        <v>---</v>
      </c>
      <c r="BD44" s="43" t="str">
        <f>IF(AW44=0,Var!$B$8,IF(LARGE(D44:AU44,1)&gt;=480,Var!$B$4," "))</f>
        <v>---</v>
      </c>
      <c r="BE44" s="43" t="str">
        <f>IF(AW44=0,Var!$B$8,IF(LARGE(D44:AU44,1)&gt;=500,Var!$B$4," "))</f>
        <v>---</v>
      </c>
      <c r="BF44" s="43" t="str">
        <f>IF(AW44=0,Var!$B$8,IF(LARGE(D44:AU44,1)&gt;=515,Var!$B$4," "))</f>
        <v>---</v>
      </c>
      <c r="BG44" s="43" t="str">
        <f>IF(AW44=0,Var!$B$8,IF(LARGE(D44:AU44,1)&gt;=530,Var!$B$4," "))</f>
        <v>---</v>
      </c>
      <c r="BH44" s="43" t="str">
        <f>IF(AW44=0,Var!$B$8,IF(LARGE(D44:AU44,1)&gt;=545,Var!$B$4," "))</f>
        <v>---</v>
      </c>
      <c r="BI44" s="43" t="str">
        <f>IF(AW44=0,Var!$B$8,IF(LARGE(D44:AU44,1)&gt;=555,Var!$B$4," "))</f>
        <v>---</v>
      </c>
      <c r="BJ44" s="43" t="str">
        <f>IF(AW44=0,Var!$B$8,IF(LARGE(D44:AU44,1)&gt;=565,Var!$B$4," "))</f>
        <v>---</v>
      </c>
      <c r="BK44" s="43" t="str">
        <f>IF(AW44=0,Var!$B$8,IF(LARGE(D44:AU44,1)&gt;=575,Var!$B$4," "))</f>
        <v>---</v>
      </c>
    </row>
    <row r="45" spans="1:63" ht="22.7" customHeight="1">
      <c r="A45" s="11"/>
      <c r="B45" s="31"/>
      <c r="C45" s="32" t="s">
        <v>88</v>
      </c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5"/>
      <c r="AC45" s="33"/>
      <c r="AD45" s="33"/>
      <c r="AE45" s="33"/>
      <c r="AF45" s="33"/>
      <c r="AG45" s="33"/>
      <c r="AH45" s="36"/>
      <c r="AI45" s="36"/>
      <c r="AJ45" s="36"/>
      <c r="AK45" s="36"/>
      <c r="AL45" s="36"/>
      <c r="AM45" s="36"/>
      <c r="AN45" s="33"/>
      <c r="AO45" s="36"/>
      <c r="AP45" s="36"/>
      <c r="AQ45" s="36"/>
      <c r="AR45" s="37"/>
      <c r="AS45" s="37"/>
      <c r="AT45" s="37"/>
      <c r="AU45" s="37"/>
      <c r="AV45" s="11"/>
      <c r="AW45" s="19"/>
      <c r="AX45" s="20"/>
      <c r="AY45" s="19"/>
      <c r="AZ45" s="19"/>
      <c r="BA45" s="19"/>
      <c r="BB45" s="30"/>
      <c r="BC45" s="19"/>
      <c r="BD45" s="19"/>
      <c r="BE45" s="30"/>
      <c r="BF45" s="19"/>
      <c r="BG45" s="19"/>
      <c r="BH45" s="19"/>
      <c r="BI45" s="30"/>
      <c r="BJ45" s="19"/>
      <c r="BK45" s="19"/>
    </row>
    <row r="46" spans="1:63">
      <c r="A46" s="11"/>
      <c r="B46" s="16"/>
      <c r="C46" s="38"/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  <c r="X46" s="39"/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P46" s="39"/>
      <c r="AQ46" s="40"/>
      <c r="AR46" s="39"/>
      <c r="AS46" s="40"/>
      <c r="AT46" s="39"/>
      <c r="AU46" s="40"/>
      <c r="AV46" s="11"/>
      <c r="AW46" s="19">
        <f>COUNT(D46:AU46)</f>
        <v>0</v>
      </c>
      <c r="AX46" s="20" t="str">
        <f>IF(AW46&lt;3," ",(LARGE(D46:AU46,1)+LARGE(D46:AU46,2)+LARGE(D46:AU46,3))/3)</f>
        <v xml:space="preserve"> </v>
      </c>
      <c r="AY46" s="41" t="str">
        <f>IF(COUNTIF(D46:AU46,"(1)")=0," ",COUNTIF(D46:AU46,"(1)"))</f>
        <v xml:space="preserve"> </v>
      </c>
      <c r="AZ46" s="41" t="str">
        <f>IF(COUNTIF(D46:AU46,"(2)")=0," ",COUNTIF(D46:AU46,"(2)"))</f>
        <v xml:space="preserve"> </v>
      </c>
      <c r="BA46" s="41" t="str">
        <f>IF(COUNTIF(D46:AU46,"(3)")=0," ",COUNTIF(D46:AU46,"(3)"))</f>
        <v xml:space="preserve"> </v>
      </c>
      <c r="BB46" s="42" t="str">
        <f>IF(SUM(AY46:BA46)=0," ",SUM(AY46:BA46))</f>
        <v xml:space="preserve"> </v>
      </c>
      <c r="BC46" s="43" t="str">
        <f>IF(AW46=0,Var!$B$8,IF(LARGE(D46:AU46,1)&gt;=455,Var!$B$4," "))</f>
        <v>---</v>
      </c>
      <c r="BD46" s="43" t="str">
        <f>IF(AW46=0,Var!$B$8,IF(LARGE(D46:AU46,1)&gt;=480,Var!$B$4," "))</f>
        <v>---</v>
      </c>
      <c r="BE46" s="43" t="str">
        <f>IF(AW46=0,Var!$B$8,IF(LARGE(D46:AU46,1)&gt;=500,Var!$B$4," "))</f>
        <v>---</v>
      </c>
      <c r="BF46" s="43" t="str">
        <f>IF(AW46=0,Var!$B$8,IF(LARGE(D46:AU46,1)&gt;=515,Var!$B$4," "))</f>
        <v>---</v>
      </c>
      <c r="BG46" s="43" t="str">
        <f>IF(AW46=0,Var!$B$8,IF(LARGE(D46:AU46,1)&gt;=530,Var!$B$4," "))</f>
        <v>---</v>
      </c>
      <c r="BH46" s="43" t="str">
        <f>IF(AW46=0,Var!$B$8,IF(LARGE(D46:AU46,1)&gt;=545,Var!$B$4," "))</f>
        <v>---</v>
      </c>
      <c r="BI46" s="43" t="str">
        <f>IF(AW46=0,Var!$B$8,IF(LARGE(D46:AU46,1)&gt;=555,Var!$B$4," "))</f>
        <v>---</v>
      </c>
      <c r="BJ46" s="43" t="str">
        <f>IF(AW46=0,Var!$B$8,IF(LARGE(D46:AU46,1)&gt;=565,Var!$B$4," "))</f>
        <v>---</v>
      </c>
      <c r="BK46" s="43" t="str">
        <f>IF(AW46=0,Var!$B$8,IF(LARGE(D46:AU46,1)&gt;=575,Var!$B$4," "))</f>
        <v>---</v>
      </c>
    </row>
    <row r="47" spans="1:63">
      <c r="A47" s="11"/>
      <c r="B47" s="16"/>
      <c r="C47" s="38"/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39"/>
      <c r="O47" s="40"/>
      <c r="P47" s="39"/>
      <c r="Q47" s="40"/>
      <c r="R47" s="39"/>
      <c r="S47" s="40"/>
      <c r="T47" s="39"/>
      <c r="U47" s="40"/>
      <c r="V47" s="39"/>
      <c r="W47" s="40"/>
      <c r="X47" s="39"/>
      <c r="Y47" s="40"/>
      <c r="Z47" s="39"/>
      <c r="AA47" s="40"/>
      <c r="AB47" s="39"/>
      <c r="AC47" s="40"/>
      <c r="AD47" s="39"/>
      <c r="AE47" s="40"/>
      <c r="AF47" s="39"/>
      <c r="AG47" s="40"/>
      <c r="AH47" s="39"/>
      <c r="AI47" s="40"/>
      <c r="AJ47" s="39"/>
      <c r="AK47" s="40"/>
      <c r="AL47" s="39"/>
      <c r="AM47" s="40"/>
      <c r="AN47" s="39"/>
      <c r="AO47" s="40"/>
      <c r="AP47" s="39"/>
      <c r="AQ47" s="40"/>
      <c r="AR47" s="39"/>
      <c r="AS47" s="40"/>
      <c r="AT47" s="39"/>
      <c r="AU47" s="40"/>
      <c r="AV47" s="11"/>
      <c r="AW47" s="19">
        <f>COUNT(D47:AU47)</f>
        <v>0</v>
      </c>
      <c r="AX47" s="20" t="str">
        <f>IF(AW47&lt;3," ",(LARGE(D47:AU47,1)+LARGE(D47:AU47,2)+LARGE(D47:AU47,3))/3)</f>
        <v xml:space="preserve"> </v>
      </c>
      <c r="AY47" s="41" t="str">
        <f>IF(COUNTIF(D47:AU47,"(1)")=0," ",COUNTIF(D47:AU47,"(1)"))</f>
        <v xml:space="preserve"> </v>
      </c>
      <c r="AZ47" s="41" t="str">
        <f>IF(COUNTIF(D47:AU47,"(2)")=0," ",COUNTIF(D47:AU47,"(2)"))</f>
        <v xml:space="preserve"> </v>
      </c>
      <c r="BA47" s="41" t="str">
        <f>IF(COUNTIF(D47:AU47,"(3)")=0," ",COUNTIF(D47:AU47,"(3)"))</f>
        <v xml:space="preserve"> </v>
      </c>
      <c r="BB47" s="42" t="str">
        <f>IF(SUM(AY47:BA47)=0," ",SUM(AY47:BA47))</f>
        <v xml:space="preserve"> </v>
      </c>
      <c r="BC47" s="43" t="str">
        <f>IF(AW47=0,Var!$B$8,IF(LARGE(D47:AU47,1)&gt;=455,Var!$B$4," "))</f>
        <v>---</v>
      </c>
      <c r="BD47" s="43" t="str">
        <f>IF(AW47=0,Var!$B$8,IF(LARGE(D47:AU47,1)&gt;=480,Var!$B$4," "))</f>
        <v>---</v>
      </c>
      <c r="BE47" s="43" t="str">
        <f>IF(AW47=0,Var!$B$8,IF(LARGE(D47:AU47,1)&gt;=500,Var!$B$4," "))</f>
        <v>---</v>
      </c>
      <c r="BF47" s="43" t="str">
        <f>IF(AW47=0,Var!$B$8,IF(LARGE(D47:AU47,1)&gt;=515,Var!$B$4," "))</f>
        <v>---</v>
      </c>
      <c r="BG47" s="43" t="str">
        <f>IF(AW47=0,Var!$B$8,IF(LARGE(D47:AU47,1)&gt;=530,Var!$B$4," "))</f>
        <v>---</v>
      </c>
      <c r="BH47" s="43" t="str">
        <f>IF(AW47=0,Var!$B$8,IF(LARGE(D47:AU47,1)&gt;=545,Var!$B$4," "))</f>
        <v>---</v>
      </c>
      <c r="BI47" s="43" t="str">
        <f>IF(AW47=0,Var!$B$8,IF(LARGE(D47:AU47,1)&gt;=555,Var!$B$4," "))</f>
        <v>---</v>
      </c>
      <c r="BJ47" s="43" t="str">
        <f>IF(AW47=0,Var!$B$8,IF(LARGE(D47:AU47,1)&gt;=565,Var!$B$4," "))</f>
        <v>---</v>
      </c>
      <c r="BK47" s="43" t="str">
        <f>IF(AW47=0,Var!$B$8,IF(LARGE(D47:AU47,1)&gt;=575,Var!$B$4," "))</f>
        <v>---</v>
      </c>
    </row>
    <row r="48" spans="1:63" ht="22.7" customHeight="1">
      <c r="A48" s="11"/>
      <c r="B48" s="31"/>
      <c r="C48" s="32" t="s">
        <v>89</v>
      </c>
      <c r="D48" s="33"/>
      <c r="E48" s="33"/>
      <c r="F48" s="33"/>
      <c r="G48" s="33"/>
      <c r="H48" s="33"/>
      <c r="I48" s="33"/>
      <c r="J48" s="33"/>
      <c r="K48" s="33"/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5"/>
      <c r="AC48" s="33"/>
      <c r="AD48" s="33"/>
      <c r="AE48" s="33"/>
      <c r="AF48" s="33"/>
      <c r="AG48" s="33"/>
      <c r="AH48" s="36"/>
      <c r="AI48" s="36"/>
      <c r="AJ48" s="36"/>
      <c r="AK48" s="36"/>
      <c r="AL48" s="36"/>
      <c r="AM48" s="36"/>
      <c r="AN48" s="33"/>
      <c r="AO48" s="36"/>
      <c r="AP48" s="36"/>
      <c r="AQ48" s="36"/>
      <c r="AR48" s="37"/>
      <c r="AS48" s="37"/>
      <c r="AT48" s="37"/>
      <c r="AU48" s="37"/>
      <c r="AV48" s="11"/>
      <c r="AW48" s="19"/>
      <c r="AX48" s="20"/>
      <c r="AY48" s="19"/>
      <c r="AZ48" s="19"/>
      <c r="BA48" s="19"/>
      <c r="BB48" s="30"/>
      <c r="BC48" s="19"/>
      <c r="BD48" s="19"/>
      <c r="BE48" s="30"/>
      <c r="BF48" s="19"/>
      <c r="BG48" s="19"/>
      <c r="BH48" s="19"/>
      <c r="BI48" s="30"/>
      <c r="BJ48" s="19"/>
      <c r="BK48" s="19"/>
    </row>
    <row r="49" spans="1:63">
      <c r="A49" s="11"/>
      <c r="B49" s="16">
        <v>1</v>
      </c>
      <c r="C49" s="38" t="s">
        <v>90</v>
      </c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>
        <v>501</v>
      </c>
      <c r="S49" s="40" t="s">
        <v>45</v>
      </c>
      <c r="T49" s="39"/>
      <c r="U49" s="40"/>
      <c r="V49" s="39">
        <v>496</v>
      </c>
      <c r="W49" s="40" t="s">
        <v>45</v>
      </c>
      <c r="X49" s="39"/>
      <c r="Y49" s="40"/>
      <c r="Z49" s="39">
        <v>483</v>
      </c>
      <c r="AA49" s="40" t="s">
        <v>45</v>
      </c>
      <c r="AB49" s="39"/>
      <c r="AC49" s="40"/>
      <c r="AD49" s="39"/>
      <c r="AE49" s="40"/>
      <c r="AF49" s="39"/>
      <c r="AG49" s="40"/>
      <c r="AH49" s="39"/>
      <c r="AI49" s="40"/>
      <c r="AJ49" s="39"/>
      <c r="AK49" s="40"/>
      <c r="AL49" s="39"/>
      <c r="AM49" s="40"/>
      <c r="AN49" s="39">
        <v>476</v>
      </c>
      <c r="AO49" s="40" t="s">
        <v>45</v>
      </c>
      <c r="AP49" s="39">
        <v>443</v>
      </c>
      <c r="AQ49" s="40" t="s">
        <v>50</v>
      </c>
      <c r="AR49" s="39"/>
      <c r="AS49" s="40"/>
      <c r="AT49" s="39"/>
      <c r="AU49" s="40"/>
      <c r="AV49" s="11"/>
      <c r="AW49" s="19">
        <f>COUNT(D49:AU49)</f>
        <v>5</v>
      </c>
      <c r="AX49" s="20">
        <f>IF(AW49&lt;3," ",(LARGE(D49:AU49,1)+LARGE(D49:AU49,2)+LARGE(D49:AU49,3))/3)</f>
        <v>493.33333333333331</v>
      </c>
      <c r="AY49" s="41">
        <f>IF(COUNTIF(D49:AU49,"(1)")=0," ",COUNTIF(D49:AU49,"(1)"))</f>
        <v>4</v>
      </c>
      <c r="AZ49" s="41" t="str">
        <f>IF(COUNTIF(D49:AU49,"(2)")=0," ",COUNTIF(D49:AU49,"(2)"))</f>
        <v xml:space="preserve"> </v>
      </c>
      <c r="BA49" s="41">
        <f>IF(COUNTIF(D49:AU49,"(3)")=0," ",COUNTIF(D49:AU49,"(3)"))</f>
        <v>1</v>
      </c>
      <c r="BB49" s="42">
        <f>IF(SUM(AY49:BA49)=0," ",SUM(AY49:BA49))</f>
        <v>5</v>
      </c>
      <c r="BC49" s="43">
        <f>IF(AW49=0,Var!$B$8,IF(LARGE(D49:AU49,1)&gt;=455,Var!$B$4," "))</f>
        <v>18</v>
      </c>
      <c r="BD49" s="43">
        <f>IF(AW49=0,Var!$B$8,IF(LARGE(D49:AU49,1)&gt;=480,Var!$B$4," "))</f>
        <v>18</v>
      </c>
      <c r="BE49" s="43">
        <f>IF(AW49=0,Var!$B$8,IF(LARGE(D49:AU49,1)&gt;=500,Var!$B$4," "))</f>
        <v>18</v>
      </c>
      <c r="BF49" s="43" t="str">
        <f>IF(AW49=0,Var!$B$8,IF(LARGE(D49:AU49,1)&gt;=515,Var!$B$4," "))</f>
        <v xml:space="preserve"> </v>
      </c>
      <c r="BG49" s="43" t="str">
        <f>IF(AW49=0,Var!$B$8,IF(LARGE(D49:AU49,1)&gt;=530,Var!$B$4," "))</f>
        <v xml:space="preserve"> </v>
      </c>
      <c r="BH49" s="43" t="str">
        <f>IF(AW49=0,Var!$B$8,IF(LARGE(D49:AU49,1)&gt;=545,Var!$B$4," "))</f>
        <v xml:space="preserve"> </v>
      </c>
      <c r="BI49" s="43" t="str">
        <f>IF(AW49=0,Var!$B$8,IF(LARGE(D49:AU49,1)&gt;=555,Var!$B$4," "))</f>
        <v xml:space="preserve"> </v>
      </c>
      <c r="BJ49" s="43" t="str">
        <f>IF(AW49=0,Var!$B$8,IF(LARGE(D49:AU49,1)&gt;=565,Var!$B$4," "))</f>
        <v xml:space="preserve"> </v>
      </c>
      <c r="BK49" s="43" t="str">
        <f>IF(AW49=0,Var!$B$8,IF(LARGE(D49:AU49,1)&gt;=575,Var!$B$4," "))</f>
        <v xml:space="preserve"> </v>
      </c>
    </row>
    <row r="50" spans="1:63">
      <c r="A50" s="11"/>
      <c r="B50" s="16"/>
      <c r="C50" s="38"/>
      <c r="D50" s="39"/>
      <c r="E50" s="40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  <c r="S50" s="40"/>
      <c r="T50" s="39"/>
      <c r="U50" s="40"/>
      <c r="V50" s="39"/>
      <c r="W50" s="40"/>
      <c r="X50" s="39"/>
      <c r="Y50" s="40"/>
      <c r="Z50" s="39"/>
      <c r="AA50" s="40"/>
      <c r="AB50" s="39"/>
      <c r="AC50" s="40"/>
      <c r="AD50" s="39"/>
      <c r="AE50" s="40"/>
      <c r="AF50" s="39"/>
      <c r="AG50" s="40"/>
      <c r="AH50" s="39"/>
      <c r="AI50" s="40"/>
      <c r="AJ50" s="39"/>
      <c r="AK50" s="40"/>
      <c r="AL50" s="39"/>
      <c r="AM50" s="40"/>
      <c r="AN50" s="39"/>
      <c r="AO50" s="40"/>
      <c r="AP50" s="39"/>
      <c r="AQ50" s="40"/>
      <c r="AR50" s="39"/>
      <c r="AS50" s="40"/>
      <c r="AT50" s="39"/>
      <c r="AU50" s="40"/>
      <c r="AV50" s="11"/>
      <c r="AW50" s="19">
        <f>COUNT(D50:AU50)</f>
        <v>0</v>
      </c>
      <c r="AX50" s="20" t="str">
        <f>IF(AW50&lt;3," ",(LARGE(D50:AU50,1)+LARGE(D50:AU50,2)+LARGE(D50:AU50,3))/3)</f>
        <v xml:space="preserve"> </v>
      </c>
      <c r="AY50" s="41" t="str">
        <f>IF(COUNTIF(D50:AU50,"(1)")=0," ",COUNTIF(D50:AU50,"(1)"))</f>
        <v xml:space="preserve"> </v>
      </c>
      <c r="AZ50" s="41" t="str">
        <f>IF(COUNTIF(D50:AU50,"(2)")=0," ",COUNTIF(D50:AU50,"(2)"))</f>
        <v xml:space="preserve"> </v>
      </c>
      <c r="BA50" s="41" t="str">
        <f>IF(COUNTIF(D50:AU50,"(3)")=0," ",COUNTIF(D50:AU50,"(3)"))</f>
        <v xml:space="preserve"> </v>
      </c>
      <c r="BB50" s="42" t="str">
        <f>IF(SUM(AY50:BA50)=0," ",SUM(AY50:BA50))</f>
        <v xml:space="preserve"> </v>
      </c>
      <c r="BC50" s="43" t="str">
        <f>IF(AW50=0,Var!$B$8,IF(LARGE(D50:AU50,1)&gt;=455,Var!$B$4," "))</f>
        <v>---</v>
      </c>
      <c r="BD50" s="43" t="str">
        <f>IF(AW50=0,Var!$B$8,IF(LARGE(D50:AU50,1)&gt;=480,Var!$B$4," "))</f>
        <v>---</v>
      </c>
      <c r="BE50" s="43" t="str">
        <f>IF(AW50=0,Var!$B$8,IF(LARGE(D50:AU50,1)&gt;=500,Var!$B$4," "))</f>
        <v>---</v>
      </c>
      <c r="BF50" s="43" t="str">
        <f>IF(AW50=0,Var!$B$8,IF(LARGE(D50:AU50,1)&gt;=515,Var!$B$4," "))</f>
        <v>---</v>
      </c>
      <c r="BG50" s="43" t="str">
        <f>IF(AW50=0,Var!$B$8,IF(LARGE(D50:AU50,1)&gt;=530,Var!$B$4," "))</f>
        <v>---</v>
      </c>
      <c r="BH50" s="43" t="str">
        <f>IF(AW50=0,Var!$B$8,IF(LARGE(D50:AU50,1)&gt;=545,Var!$B$4," "))</f>
        <v>---</v>
      </c>
      <c r="BI50" s="43" t="str">
        <f>IF(AW50=0,Var!$B$8,IF(LARGE(D50:AU50,1)&gt;=555,Var!$B$4," "))</f>
        <v>---</v>
      </c>
      <c r="BJ50" s="43" t="str">
        <f>IF(AW50=0,Var!$B$8,IF(LARGE(D50:AU50,1)&gt;=565,Var!$B$4," "))</f>
        <v>---</v>
      </c>
      <c r="BK50" s="43" t="str">
        <f>IF(AW50=0,Var!$B$8,IF(LARGE(D50:AU50,1)&gt;=575,Var!$B$4," "))</f>
        <v>---</v>
      </c>
    </row>
    <row r="51" spans="1:63" ht="22.7" customHeight="1">
      <c r="A51" s="11"/>
      <c r="B51" s="31"/>
      <c r="C51" s="32" t="s">
        <v>91</v>
      </c>
      <c r="D51" s="33"/>
      <c r="E51" s="33"/>
      <c r="F51" s="33"/>
      <c r="G51" s="33"/>
      <c r="H51" s="33"/>
      <c r="I51" s="33"/>
      <c r="J51" s="33"/>
      <c r="K51" s="33"/>
      <c r="L51" s="34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5"/>
      <c r="AC51" s="33"/>
      <c r="AD51" s="33"/>
      <c r="AE51" s="33"/>
      <c r="AF51" s="33"/>
      <c r="AG51" s="33"/>
      <c r="AH51" s="36"/>
      <c r="AI51" s="36"/>
      <c r="AJ51" s="36"/>
      <c r="AK51" s="36"/>
      <c r="AL51" s="36"/>
      <c r="AM51" s="36"/>
      <c r="AN51" s="33"/>
      <c r="AO51" s="36"/>
      <c r="AP51" s="36"/>
      <c r="AQ51" s="36"/>
      <c r="AR51" s="37"/>
      <c r="AS51" s="37"/>
      <c r="AT51" s="37"/>
      <c r="AU51" s="37"/>
      <c r="AV51" s="11"/>
      <c r="AW51" s="19"/>
      <c r="AX51" s="20"/>
      <c r="AY51" s="19"/>
      <c r="AZ51" s="19"/>
      <c r="BA51" s="19"/>
      <c r="BB51" s="30"/>
      <c r="BC51" s="19"/>
      <c r="BD51" s="19"/>
      <c r="BE51" s="30"/>
      <c r="BF51" s="19"/>
      <c r="BG51" s="19"/>
      <c r="BH51" s="19"/>
      <c r="BI51" s="30"/>
      <c r="BJ51" s="19"/>
      <c r="BK51" s="19"/>
    </row>
    <row r="52" spans="1:63">
      <c r="A52" s="11"/>
      <c r="B52" s="16">
        <v>1</v>
      </c>
      <c r="C52" s="38" t="s">
        <v>93</v>
      </c>
      <c r="D52" s="39">
        <v>389</v>
      </c>
      <c r="E52" s="40" t="s">
        <v>53</v>
      </c>
      <c r="F52" s="39"/>
      <c r="G52" s="40"/>
      <c r="H52" s="39"/>
      <c r="I52" s="40"/>
      <c r="J52" s="39">
        <v>391</v>
      </c>
      <c r="K52" s="40" t="s">
        <v>49</v>
      </c>
      <c r="L52" s="39">
        <v>210</v>
      </c>
      <c r="M52" s="40" t="s">
        <v>57</v>
      </c>
      <c r="N52" s="39"/>
      <c r="O52" s="40"/>
      <c r="P52" s="39"/>
      <c r="Q52" s="40"/>
      <c r="R52" s="39"/>
      <c r="S52" s="40"/>
      <c r="T52" s="39"/>
      <c r="U52" s="40"/>
      <c r="V52" s="39"/>
      <c r="W52" s="40"/>
      <c r="X52" s="39"/>
      <c r="Y52" s="40"/>
      <c r="Z52" s="39"/>
      <c r="AA52" s="40"/>
      <c r="AB52" s="39"/>
      <c r="AC52" s="40"/>
      <c r="AD52" s="39"/>
      <c r="AE52" s="40"/>
      <c r="AF52" s="39"/>
      <c r="AG52" s="40"/>
      <c r="AH52" s="39"/>
      <c r="AI52" s="40"/>
      <c r="AJ52" s="39"/>
      <c r="AK52" s="40"/>
      <c r="AL52" s="39"/>
      <c r="AM52" s="40"/>
      <c r="AN52" s="39">
        <v>356</v>
      </c>
      <c r="AO52" s="40" t="s">
        <v>94</v>
      </c>
      <c r="AP52" s="39"/>
      <c r="AQ52" s="40"/>
      <c r="AR52" s="39"/>
      <c r="AS52" s="40"/>
      <c r="AT52" s="39"/>
      <c r="AU52" s="40"/>
      <c r="AV52" s="11"/>
      <c r="AW52" s="19">
        <f>COUNT(D52:AU52)</f>
        <v>4</v>
      </c>
      <c r="AX52" s="20">
        <f>IF(AW52&lt;3," ",(LARGE(D52:AU52,1)+LARGE(D52:AU52,2)+LARGE(D52:AU52,3))/3)</f>
        <v>378.66666666666669</v>
      </c>
      <c r="AY52" s="41" t="str">
        <f>IF(COUNTIF(D52:AU52,"(1)")=0," ",COUNTIF(D52:AU52,"(1)"))</f>
        <v xml:space="preserve"> </v>
      </c>
      <c r="AZ52" s="41" t="str">
        <f>IF(COUNTIF(D52:AU52,"(2)")=0," ",COUNTIF(D52:AU52,"(2)"))</f>
        <v xml:space="preserve"> </v>
      </c>
      <c r="BA52" s="41" t="str">
        <f>IF(COUNTIF(D52:AU52,"(3)")=0," ",COUNTIF(D52:AU52,"(3)"))</f>
        <v xml:space="preserve"> </v>
      </c>
      <c r="BB52" s="42" t="str">
        <f>IF(SUM(AY52:BA52)=0," ",SUM(AY52:BA52))</f>
        <v xml:space="preserve"> </v>
      </c>
      <c r="BC52" s="43" t="str">
        <f>IF(AW52=0,Var!$B$8,IF(LARGE(D52:AU52,1)&gt;=455,Var!$B$4," "))</f>
        <v xml:space="preserve"> </v>
      </c>
      <c r="BD52" s="43" t="str">
        <f>IF(AW52=0,Var!$B$8,IF(LARGE(D52:AU52,1)&gt;=480,Var!$B$4," "))</f>
        <v xml:space="preserve"> </v>
      </c>
      <c r="BE52" s="43" t="str">
        <f>IF(AW52=0,Var!$B$8,IF(LARGE(D52:AU52,1)&gt;=500,Var!$B$4," "))</f>
        <v xml:space="preserve"> </v>
      </c>
      <c r="BF52" s="43" t="str">
        <f>IF(AW52=0,Var!$B$8,IF(LARGE(D52:AU52,1)&gt;=515,Var!$B$4," "))</f>
        <v xml:space="preserve"> </v>
      </c>
      <c r="BG52" s="43" t="str">
        <f>IF(AW52=0,Var!$B$8,IF(LARGE(D52:AU52,1)&gt;=530,Var!$B$4," "))</f>
        <v xml:space="preserve"> </v>
      </c>
      <c r="BH52" s="43" t="str">
        <f>IF(AW52=0,Var!$B$8,IF(LARGE(D52:AU52,1)&gt;=545,Var!$B$4," "))</f>
        <v xml:space="preserve"> </v>
      </c>
      <c r="BI52" s="43" t="str">
        <f>IF(AW52=0,Var!$B$8,IF(LARGE(D52:AU52,1)&gt;=555,Var!$B$4," "))</f>
        <v xml:space="preserve"> </v>
      </c>
      <c r="BJ52" s="43" t="str">
        <f>IF(AW52=0,Var!$B$8,IF(LARGE(D52:AU52,1)&gt;=565,Var!$B$4," "))</f>
        <v xml:space="preserve"> </v>
      </c>
      <c r="BK52" s="43" t="str">
        <f>IF(AW52=0,Var!$B$8,IF(LARGE(D52:AU52,1)&gt;=575,Var!$B$4," "))</f>
        <v xml:space="preserve"> </v>
      </c>
    </row>
    <row r="53" spans="1:63">
      <c r="A53" s="11"/>
      <c r="B53" s="16">
        <v>2</v>
      </c>
      <c r="C53" s="38" t="s">
        <v>92</v>
      </c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  <c r="S53" s="40"/>
      <c r="T53" s="39"/>
      <c r="U53" s="40"/>
      <c r="V53" s="39">
        <v>523</v>
      </c>
      <c r="W53" s="40" t="s">
        <v>50</v>
      </c>
      <c r="X53" s="39"/>
      <c r="Y53" s="40"/>
      <c r="Z53" s="39">
        <v>513</v>
      </c>
      <c r="AA53" s="40" t="s">
        <v>46</v>
      </c>
      <c r="AB53" s="39"/>
      <c r="AC53" s="40"/>
      <c r="AD53" s="39">
        <v>528</v>
      </c>
      <c r="AE53" s="40" t="s">
        <v>49</v>
      </c>
      <c r="AF53" s="39"/>
      <c r="AG53" s="40"/>
      <c r="AH53" s="39">
        <v>540</v>
      </c>
      <c r="AI53" s="40" t="s">
        <v>50</v>
      </c>
      <c r="AJ53" s="39"/>
      <c r="AK53" s="40"/>
      <c r="AL53" s="39"/>
      <c r="AM53" s="40"/>
      <c r="AN53" s="39">
        <v>537</v>
      </c>
      <c r="AO53" s="40" t="s">
        <v>46</v>
      </c>
      <c r="AP53" s="39">
        <v>531</v>
      </c>
      <c r="AQ53" s="40" t="s">
        <v>46</v>
      </c>
      <c r="AR53" s="39">
        <v>545</v>
      </c>
      <c r="AS53" s="40" t="s">
        <v>49</v>
      </c>
      <c r="AT53" s="39"/>
      <c r="AU53" s="40"/>
      <c r="AV53" s="11"/>
      <c r="AW53" s="19">
        <f>COUNT(D53:AU53)</f>
        <v>7</v>
      </c>
      <c r="AX53" s="20">
        <f>IF(AW53&lt;3," ",(LARGE(D53:AU53,1)+LARGE(D53:AU53,2)+LARGE(D53:AU53,3))/3)</f>
        <v>540.66666666666663</v>
      </c>
      <c r="AY53" s="41" t="str">
        <f>IF(COUNTIF(D53:AU53,"(1)")=0," ",COUNTIF(D53:AU53,"(1)"))</f>
        <v xml:space="preserve"> </v>
      </c>
      <c r="AZ53" s="41">
        <f>IF(COUNTIF(D53:AU53,"(2)")=0," ",COUNTIF(D53:AU53,"(2)"))</f>
        <v>3</v>
      </c>
      <c r="BA53" s="41">
        <f>IF(COUNTIF(D53:AU53,"(3)")=0," ",COUNTIF(D53:AU53,"(3)"))</f>
        <v>2</v>
      </c>
      <c r="BB53" s="42">
        <f>IF(SUM(AY53:BA53)=0," ",SUM(AY53:BA53))</f>
        <v>5</v>
      </c>
      <c r="BC53" s="43">
        <f>IF(AW53=0,Var!$B$8,IF(LARGE(D53:AU53,1)&gt;=455,Var!$B$4," "))</f>
        <v>18</v>
      </c>
      <c r="BD53" s="43">
        <f>IF(AW53=0,Var!$B$8,IF(LARGE(D53:AU53,1)&gt;=480,Var!$B$4," "))</f>
        <v>18</v>
      </c>
      <c r="BE53" s="43">
        <f>IF(AW53=0,Var!$B$8,IF(LARGE(D53:AU53,1)&gt;=500,Var!$B$4," "))</f>
        <v>18</v>
      </c>
      <c r="BF53" s="43">
        <f>IF(AW53=0,Var!$B$8,IF(LARGE(D53:AU53,1)&gt;=515,Var!$B$4," "))</f>
        <v>18</v>
      </c>
      <c r="BG53" s="43">
        <f>IF(AW53=0,Var!$B$8,IF(LARGE(D53:AU53,1)&gt;=530,Var!$B$4," "))</f>
        <v>18</v>
      </c>
      <c r="BH53" s="43">
        <f>IF(AW53=0,Var!$B$8,IF(LARGE(D53:AU53,1)&gt;=545,Var!$B$4," "))</f>
        <v>18</v>
      </c>
      <c r="BI53" s="43" t="str">
        <f>IF(AW53=0,Var!$B$8,IF(LARGE(D53:AU53,1)&gt;=555,Var!$B$4," "))</f>
        <v xml:space="preserve"> </v>
      </c>
      <c r="BJ53" s="43" t="str">
        <f>IF(AW53=0,Var!$B$8,IF(LARGE(D53:AU53,1)&gt;=565,Var!$B$4," "))</f>
        <v xml:space="preserve"> </v>
      </c>
      <c r="BK53" s="43" t="str">
        <f>IF(AW53=0,Var!$B$8,IF(LARGE(D53:AU53,1)&gt;=575,Var!$B$4," "))</f>
        <v xml:space="preserve"> </v>
      </c>
    </row>
    <row r="54" spans="1:63">
      <c r="A54" s="11"/>
      <c r="B54" s="16">
        <v>3</v>
      </c>
      <c r="C54" s="38" t="s">
        <v>95</v>
      </c>
      <c r="D54" s="39"/>
      <c r="E54" s="40"/>
      <c r="F54" s="39"/>
      <c r="G54" s="40"/>
      <c r="H54" s="39"/>
      <c r="I54" s="40"/>
      <c r="J54" s="39"/>
      <c r="K54" s="40"/>
      <c r="L54" s="39"/>
      <c r="M54" s="40"/>
      <c r="N54" s="39">
        <v>342</v>
      </c>
      <c r="O54" s="40" t="s">
        <v>52</v>
      </c>
      <c r="P54" s="39"/>
      <c r="Q54" s="40"/>
      <c r="R54" s="39">
        <v>388</v>
      </c>
      <c r="S54" s="40" t="s">
        <v>71</v>
      </c>
      <c r="T54" s="39"/>
      <c r="U54" s="40"/>
      <c r="V54" s="39">
        <v>357</v>
      </c>
      <c r="W54" s="40" t="s">
        <v>72</v>
      </c>
      <c r="X54" s="39"/>
      <c r="Y54" s="40"/>
      <c r="Z54" s="39">
        <v>354</v>
      </c>
      <c r="AA54" s="40" t="s">
        <v>52</v>
      </c>
      <c r="AB54" s="39"/>
      <c r="AC54" s="40"/>
      <c r="AD54" s="39"/>
      <c r="AE54" s="40"/>
      <c r="AF54" s="39"/>
      <c r="AG54" s="40"/>
      <c r="AH54" s="39"/>
      <c r="AI54" s="40"/>
      <c r="AJ54" s="39"/>
      <c r="AK54" s="40"/>
      <c r="AL54" s="39"/>
      <c r="AM54" s="40"/>
      <c r="AN54" s="39">
        <v>396</v>
      </c>
      <c r="AO54" s="40" t="s">
        <v>71</v>
      </c>
      <c r="AP54" s="39"/>
      <c r="AQ54" s="40"/>
      <c r="AR54" s="39"/>
      <c r="AS54" s="40"/>
      <c r="AT54" s="39"/>
      <c r="AU54" s="40"/>
      <c r="AV54" s="11"/>
      <c r="AW54" s="19">
        <f>COUNT(D54:AU54)</f>
        <v>5</v>
      </c>
      <c r="AX54" s="20">
        <f>IF(AW54&lt;3," ",(LARGE(D54:AU54,1)+LARGE(D54:AU54,2)+LARGE(D54:AU54,3))/3)</f>
        <v>380.33333333333331</v>
      </c>
      <c r="AY54" s="41" t="str">
        <f>IF(COUNTIF(D54:AU54,"(1)")=0," ",COUNTIF(D54:AU54,"(1)"))</f>
        <v xml:space="preserve"> </v>
      </c>
      <c r="AZ54" s="41" t="str">
        <f>IF(COUNTIF(D54:AU54,"(2)")=0," ",COUNTIF(D54:AU54,"(2)"))</f>
        <v xml:space="preserve"> </v>
      </c>
      <c r="BA54" s="41" t="str">
        <f>IF(COUNTIF(D54:AU54,"(3)")=0," ",COUNTIF(D54:AU54,"(3)"))</f>
        <v xml:space="preserve"> </v>
      </c>
      <c r="BB54" s="42" t="str">
        <f>IF(SUM(AY54:BA54)=0," ",SUM(AY54:BA54))</f>
        <v xml:space="preserve"> </v>
      </c>
      <c r="BC54" s="43" t="str">
        <f>IF(AW54=0,Var!$B$8,IF(LARGE(D54:AU54,1)&gt;=455,Var!$B$4," "))</f>
        <v xml:space="preserve"> </v>
      </c>
      <c r="BD54" s="43" t="str">
        <f>IF(AW54=0,Var!$B$8,IF(LARGE(D54:AU54,1)&gt;=480,Var!$B$4," "))</f>
        <v xml:space="preserve"> </v>
      </c>
      <c r="BE54" s="43" t="str">
        <f>IF(AW54=0,Var!$B$8,IF(LARGE(D54:AU54,1)&gt;=500,Var!$B$4," "))</f>
        <v xml:space="preserve"> </v>
      </c>
      <c r="BF54" s="43" t="str">
        <f>IF(AW54=0,Var!$B$8,IF(LARGE(D54:AU54,1)&gt;=515,Var!$B$4," "))</f>
        <v xml:space="preserve"> </v>
      </c>
      <c r="BG54" s="43" t="str">
        <f>IF(AW54=0,Var!$B$8,IF(LARGE(D54:AU54,1)&gt;=530,Var!$B$4," "))</f>
        <v xml:space="preserve"> </v>
      </c>
      <c r="BH54" s="43" t="str">
        <f>IF(AW54=0,Var!$B$8,IF(LARGE(D54:AU54,1)&gt;=545,Var!$B$4," "))</f>
        <v xml:space="preserve"> </v>
      </c>
      <c r="BI54" s="43" t="str">
        <f>IF(AW54=0,Var!$B$8,IF(LARGE(D54:AU54,1)&gt;=555,Var!$B$4," "))</f>
        <v xml:space="preserve"> </v>
      </c>
      <c r="BJ54" s="43" t="str">
        <f>IF(AW54=0,Var!$B$8,IF(LARGE(D54:AU54,1)&gt;=565,Var!$B$4," "))</f>
        <v xml:space="preserve"> </v>
      </c>
      <c r="BK54" s="43" t="str">
        <f>IF(AW54=0,Var!$B$8,IF(LARGE(D54:AU54,1)&gt;=575,Var!$B$4," "))</f>
        <v xml:space="preserve"> </v>
      </c>
    </row>
    <row r="55" spans="1:63">
      <c r="A55" s="11"/>
      <c r="B55" s="16"/>
      <c r="C55" s="38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0"/>
      <c r="R55" s="39"/>
      <c r="S55" s="40"/>
      <c r="T55" s="39"/>
      <c r="U55" s="40"/>
      <c r="V55" s="39"/>
      <c r="W55" s="40"/>
      <c r="X55" s="39"/>
      <c r="Y55" s="40"/>
      <c r="Z55" s="39"/>
      <c r="AA55" s="40"/>
      <c r="AB55" s="39"/>
      <c r="AC55" s="40"/>
      <c r="AD55" s="39"/>
      <c r="AE55" s="40"/>
      <c r="AF55" s="39"/>
      <c r="AG55" s="40"/>
      <c r="AH55" s="39"/>
      <c r="AI55" s="40"/>
      <c r="AJ55" s="39"/>
      <c r="AK55" s="40"/>
      <c r="AL55" s="39"/>
      <c r="AM55" s="40"/>
      <c r="AN55" s="39"/>
      <c r="AO55" s="40"/>
      <c r="AP55" s="39"/>
      <c r="AQ55" s="40"/>
      <c r="AR55" s="39"/>
      <c r="AS55" s="40"/>
      <c r="AT55" s="39"/>
      <c r="AU55" s="40"/>
      <c r="AV55" s="11"/>
      <c r="AW55" s="19">
        <f>COUNT(D55:AU55)</f>
        <v>0</v>
      </c>
      <c r="AX55" s="20" t="str">
        <f>IF(AW55&lt;3," ",(LARGE(D55:AU55,1)+LARGE(D55:AU55,2)+LARGE(D55:AU55,3))/3)</f>
        <v xml:space="preserve"> </v>
      </c>
      <c r="AY55" s="41" t="str">
        <f>IF(COUNTIF(D55:AU55,"(1)")=0," ",COUNTIF(D55:AU55,"(1)"))</f>
        <v xml:space="preserve"> </v>
      </c>
      <c r="AZ55" s="41" t="str">
        <f>IF(COUNTIF(D55:AU55,"(2)")=0," ",COUNTIF(D55:AU55,"(2)"))</f>
        <v xml:space="preserve"> </v>
      </c>
      <c r="BA55" s="41" t="str">
        <f>IF(COUNTIF(D55:AU55,"(3)")=0," ",COUNTIF(D55:AU55,"(3)"))</f>
        <v xml:space="preserve"> </v>
      </c>
      <c r="BB55" s="42" t="str">
        <f>IF(SUM(AY55:BA55)=0," ",SUM(AY55:BA55))</f>
        <v xml:space="preserve"> </v>
      </c>
      <c r="BC55" s="43" t="str">
        <f>IF(AW55=0,Var!$B$8,IF(LARGE(D55:AU55,1)&gt;=455,Var!$B$4," "))</f>
        <v>---</v>
      </c>
      <c r="BD55" s="43" t="str">
        <f>IF(AW55=0,Var!$B$8,IF(LARGE(D55:AU55,1)&gt;=480,Var!$B$4," "))</f>
        <v>---</v>
      </c>
      <c r="BE55" s="43" t="str">
        <f>IF(AW55=0,Var!$B$8,IF(LARGE(D55:AU55,1)&gt;=500,Var!$B$4," "))</f>
        <v>---</v>
      </c>
      <c r="BF55" s="43" t="str">
        <f>IF(AW55=0,Var!$B$8,IF(LARGE(D55:AU55,1)&gt;=515,Var!$B$4," "))</f>
        <v>---</v>
      </c>
      <c r="BG55" s="43" t="str">
        <f>IF(AW55=0,Var!$B$8,IF(LARGE(D55:AU55,1)&gt;=530,Var!$B$4," "))</f>
        <v>---</v>
      </c>
      <c r="BH55" s="43" t="str">
        <f>IF(AW55=0,Var!$B$8,IF(LARGE(D55:AU55,1)&gt;=545,Var!$B$4," "))</f>
        <v>---</v>
      </c>
      <c r="BI55" s="43" t="str">
        <f>IF(AW55=0,Var!$B$8,IF(LARGE(D55:AU55,1)&gt;=555,Var!$B$4," "))</f>
        <v>---</v>
      </c>
      <c r="BJ55" s="43" t="str">
        <f>IF(AW55=0,Var!$B$8,IF(LARGE(D55:AU55,1)&gt;=565,Var!$B$4," "))</f>
        <v>---</v>
      </c>
      <c r="BK55" s="43" t="str">
        <f>IF(AW55=0,Var!$B$8,IF(LARGE(D55:AU55,1)&gt;=575,Var!$B$4," "))</f>
        <v>---</v>
      </c>
    </row>
    <row r="56" spans="1:63" ht="22.7" customHeight="1">
      <c r="A56" s="11"/>
      <c r="B56" s="31"/>
      <c r="C56" s="32" t="s">
        <v>96</v>
      </c>
      <c r="D56" s="33"/>
      <c r="E56" s="33"/>
      <c r="F56" s="33"/>
      <c r="G56" s="33"/>
      <c r="H56" s="33"/>
      <c r="I56" s="33"/>
      <c r="J56" s="33"/>
      <c r="K56" s="33"/>
      <c r="L56" s="3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5"/>
      <c r="AC56" s="33"/>
      <c r="AD56" s="33"/>
      <c r="AE56" s="33"/>
      <c r="AF56" s="33"/>
      <c r="AG56" s="33"/>
      <c r="AH56" s="36"/>
      <c r="AI56" s="36"/>
      <c r="AJ56" s="36"/>
      <c r="AK56" s="36"/>
      <c r="AL56" s="36"/>
      <c r="AM56" s="36"/>
      <c r="AN56" s="33"/>
      <c r="AO56" s="36"/>
      <c r="AP56" s="36"/>
      <c r="AQ56" s="36"/>
      <c r="AR56" s="37"/>
      <c r="AS56" s="37"/>
      <c r="AT56" s="37"/>
      <c r="AU56" s="37"/>
      <c r="AV56" s="11"/>
      <c r="AW56" s="19"/>
      <c r="AX56" s="20"/>
      <c r="AY56" s="19"/>
      <c r="AZ56" s="19"/>
      <c r="BA56" s="19"/>
      <c r="BB56" s="30"/>
      <c r="BC56" s="19"/>
      <c r="BD56" s="19"/>
      <c r="BE56" s="30"/>
      <c r="BF56" s="19"/>
      <c r="BG56" s="19"/>
      <c r="BH56" s="19"/>
      <c r="BI56" s="30"/>
      <c r="BJ56" s="19"/>
      <c r="BK56" s="19"/>
    </row>
    <row r="57" spans="1:63">
      <c r="A57" s="11"/>
      <c r="B57" s="16">
        <v>1</v>
      </c>
      <c r="C57" s="38" t="s">
        <v>87</v>
      </c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40"/>
      <c r="V57" s="39"/>
      <c r="W57" s="40"/>
      <c r="X57" s="39"/>
      <c r="Y57" s="40"/>
      <c r="Z57" s="39">
        <v>480</v>
      </c>
      <c r="AA57" s="40" t="s">
        <v>82</v>
      </c>
      <c r="AB57" s="39">
        <v>479</v>
      </c>
      <c r="AC57" s="40" t="s">
        <v>52</v>
      </c>
      <c r="AD57" s="39"/>
      <c r="AE57" s="40"/>
      <c r="AF57" s="39">
        <v>438</v>
      </c>
      <c r="AG57" s="40" t="s">
        <v>53</v>
      </c>
      <c r="AH57" s="39"/>
      <c r="AI57" s="40"/>
      <c r="AJ57" s="39"/>
      <c r="AK57" s="40"/>
      <c r="AL57" s="39">
        <v>466</v>
      </c>
      <c r="AM57" s="40" t="s">
        <v>52</v>
      </c>
      <c r="AN57" s="39">
        <v>470</v>
      </c>
      <c r="AO57" s="40" t="s">
        <v>53</v>
      </c>
      <c r="AP57" s="39">
        <v>474</v>
      </c>
      <c r="AQ57" s="40" t="s">
        <v>52</v>
      </c>
      <c r="AR57" s="39">
        <v>453</v>
      </c>
      <c r="AS57" s="40" t="s">
        <v>74</v>
      </c>
      <c r="AT57" s="39"/>
      <c r="AU57" s="40"/>
      <c r="AV57" s="11"/>
      <c r="AW57" s="19">
        <f t="shared" ref="AW57:AW65" si="6">COUNT(D57:AU57)</f>
        <v>7</v>
      </c>
      <c r="AX57" s="20">
        <f t="shared" ref="AX57:AX65" si="7">IF(AW57&lt;3," ",(LARGE(D57:AU57,1)+LARGE(D57:AU57,2)+LARGE(D57:AU57,3))/3)</f>
        <v>477.66666666666669</v>
      </c>
      <c r="AY57" s="41" t="str">
        <f t="shared" ref="AY57:AY65" si="8">IF(COUNTIF(D57:AU57,"(1)")=0," ",COUNTIF(D57:AU57,"(1)"))</f>
        <v xml:space="preserve"> </v>
      </c>
      <c r="AZ57" s="41" t="str">
        <f t="shared" ref="AZ57:AZ65" si="9">IF(COUNTIF(D57:AU57,"(2)")=0," ",COUNTIF(D57:AU57,"(2)"))</f>
        <v xml:space="preserve"> </v>
      </c>
      <c r="BA57" s="41" t="str">
        <f t="shared" ref="BA57:BA65" si="10">IF(COUNTIF(D57:AU57,"(3)")=0," ",COUNTIF(D57:AU57,"(3)"))</f>
        <v xml:space="preserve"> </v>
      </c>
      <c r="BB57" s="42" t="str">
        <f t="shared" ref="BB57:BB65" si="11">IF(SUM(AY57:BA57)=0," ",SUM(AY57:BA57))</f>
        <v xml:space="preserve"> </v>
      </c>
      <c r="BC57" s="43">
        <f>IF(AW57=0,Var!$B$8,IF(LARGE(D57:AU57,1)&gt;=455,Var!$B$4," "))</f>
        <v>18</v>
      </c>
      <c r="BD57" s="43">
        <f>IF(AW57=0,Var!$B$8,IF(LARGE(D57:AU57,1)&gt;=480,Var!$B$4," "))</f>
        <v>18</v>
      </c>
      <c r="BE57" s="43" t="str">
        <f>IF(AW57=0,Var!$B$8,IF(LARGE(D57:AU57,1)&gt;=500,Var!$B$4," "))</f>
        <v xml:space="preserve"> </v>
      </c>
      <c r="BF57" s="43" t="str">
        <f>IF(AW57=0,Var!$B$8,IF(LARGE(D57:AU57,1)&gt;=515,Var!$B$4," "))</f>
        <v xml:space="preserve"> </v>
      </c>
      <c r="BG57" s="43" t="str">
        <f>IF(AW57=0,Var!$B$8,IF(LARGE(D57:AU57,1)&gt;=530,Var!$B$4," "))</f>
        <v xml:space="preserve"> </v>
      </c>
      <c r="BH57" s="43" t="str">
        <f>IF(AW57=0,Var!$B$8,IF(LARGE(D57:AU57,1)&gt;=545,Var!$B$4," "))</f>
        <v xml:space="preserve"> </v>
      </c>
      <c r="BI57" s="43" t="str">
        <f>IF(AW57=0,Var!$B$8,IF(LARGE(D57:AU57,1)&gt;=555,Var!$B$4," "))</f>
        <v xml:space="preserve"> </v>
      </c>
      <c r="BJ57" s="43" t="str">
        <f>IF(AW57=0,Var!$B$8,IF(LARGE(D57:AU57,1)&gt;=565,Var!$B$4," "))</f>
        <v xml:space="preserve"> </v>
      </c>
      <c r="BK57" s="43" t="str">
        <f>IF(AW57=0,Var!$B$8,IF(LARGE(D57:AU57,1)&gt;=575,Var!$B$4," "))</f>
        <v xml:space="preserve"> </v>
      </c>
    </row>
    <row r="58" spans="1:63">
      <c r="A58" s="11"/>
      <c r="B58" s="16">
        <v>2</v>
      </c>
      <c r="C58" s="38" t="s">
        <v>100</v>
      </c>
      <c r="D58" s="39">
        <v>270</v>
      </c>
      <c r="E58" s="40" t="s">
        <v>94</v>
      </c>
      <c r="F58" s="39"/>
      <c r="G58" s="40"/>
      <c r="H58" s="39"/>
      <c r="I58" s="40"/>
      <c r="J58" s="39">
        <v>479</v>
      </c>
      <c r="K58" s="40" t="s">
        <v>45</v>
      </c>
      <c r="L58" s="39"/>
      <c r="M58" s="40"/>
      <c r="N58" s="39">
        <v>470</v>
      </c>
      <c r="O58" s="40" t="s">
        <v>82</v>
      </c>
      <c r="P58" s="39"/>
      <c r="Q58" s="40"/>
      <c r="R58" s="39">
        <v>469</v>
      </c>
      <c r="S58" s="40" t="s">
        <v>52</v>
      </c>
      <c r="T58" s="39"/>
      <c r="U58" s="40"/>
      <c r="V58" s="39">
        <v>464</v>
      </c>
      <c r="W58" s="40" t="s">
        <v>71</v>
      </c>
      <c r="X58" s="39"/>
      <c r="Y58" s="40"/>
      <c r="Z58" s="39"/>
      <c r="AA58" s="40"/>
      <c r="AB58" s="39">
        <v>480</v>
      </c>
      <c r="AC58" s="40" t="s">
        <v>53</v>
      </c>
      <c r="AD58" s="39"/>
      <c r="AE58" s="40"/>
      <c r="AF58" s="39">
        <v>461</v>
      </c>
      <c r="AG58" s="40" t="s">
        <v>49</v>
      </c>
      <c r="AH58" s="39"/>
      <c r="AI58" s="40"/>
      <c r="AJ58" s="39"/>
      <c r="AK58" s="40"/>
      <c r="AL58" s="39">
        <v>446</v>
      </c>
      <c r="AM58" s="40" t="s">
        <v>71</v>
      </c>
      <c r="AN58" s="39">
        <v>493</v>
      </c>
      <c r="AO58" s="40" t="s">
        <v>50</v>
      </c>
      <c r="AP58" s="39">
        <v>483</v>
      </c>
      <c r="AQ58" s="40" t="s">
        <v>49</v>
      </c>
      <c r="AR58" s="39">
        <v>423</v>
      </c>
      <c r="AS58" s="40" t="s">
        <v>80</v>
      </c>
      <c r="AT58" s="39"/>
      <c r="AU58" s="40"/>
      <c r="AV58" s="11"/>
      <c r="AW58" s="19">
        <f t="shared" si="6"/>
        <v>11</v>
      </c>
      <c r="AX58" s="20">
        <f t="shared" si="7"/>
        <v>485.33333333333331</v>
      </c>
      <c r="AY58" s="41">
        <f t="shared" si="8"/>
        <v>1</v>
      </c>
      <c r="AZ58" s="41" t="str">
        <f t="shared" si="9"/>
        <v xml:space="preserve"> </v>
      </c>
      <c r="BA58" s="41">
        <f t="shared" si="10"/>
        <v>1</v>
      </c>
      <c r="BB58" s="42">
        <f t="shared" si="11"/>
        <v>2</v>
      </c>
      <c r="BC58" s="43">
        <f>IF(AW58=0,Var!$B$8,IF(LARGE(D58:AU58,1)&gt;=455,Var!$B$4," "))</f>
        <v>18</v>
      </c>
      <c r="BD58" s="43">
        <f>IF(AW58=0,Var!$B$8,IF(LARGE(D58:AU58,1)&gt;=480,Var!$B$4," "))</f>
        <v>18</v>
      </c>
      <c r="BE58" s="43" t="str">
        <f>IF(AW58=0,Var!$B$8,IF(LARGE(D58:AU58,1)&gt;=500,Var!$B$4," "))</f>
        <v xml:space="preserve"> </v>
      </c>
      <c r="BF58" s="43" t="str">
        <f>IF(AW58=0,Var!$B$8,IF(LARGE(D58:AU58,1)&gt;=515,Var!$B$4," "))</f>
        <v xml:space="preserve"> </v>
      </c>
      <c r="BG58" s="43" t="str">
        <f>IF(AW58=0,Var!$B$8,IF(LARGE(D58:AU58,1)&gt;=530,Var!$B$4," "))</f>
        <v xml:space="preserve"> </v>
      </c>
      <c r="BH58" s="43" t="str">
        <f>IF(AW58=0,Var!$B$8,IF(LARGE(D58:AU58,1)&gt;=545,Var!$B$4," "))</f>
        <v xml:space="preserve"> </v>
      </c>
      <c r="BI58" s="43" t="str">
        <f>IF(AW58=0,Var!$B$8,IF(LARGE(D58:AU58,1)&gt;=555,Var!$B$4," "))</f>
        <v xml:space="preserve"> </v>
      </c>
      <c r="BJ58" s="43" t="str">
        <f>IF(AW58=0,Var!$B$8,IF(LARGE(D58:AU58,1)&gt;=565,Var!$B$4," "))</f>
        <v xml:space="preserve"> </v>
      </c>
      <c r="BK58" s="43" t="str">
        <f>IF(AW58=0,Var!$B$8,IF(LARGE(D58:AU58,1)&gt;=575,Var!$B$4," "))</f>
        <v xml:space="preserve"> </v>
      </c>
    </row>
    <row r="59" spans="1:63">
      <c r="A59" s="11"/>
      <c r="B59" s="16">
        <v>3</v>
      </c>
      <c r="C59" s="38" t="s">
        <v>101</v>
      </c>
      <c r="D59" s="39"/>
      <c r="E59" s="40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39"/>
      <c r="Q59" s="40"/>
      <c r="R59" s="39">
        <v>348</v>
      </c>
      <c r="S59" s="40" t="s">
        <v>71</v>
      </c>
      <c r="T59" s="39"/>
      <c r="U59" s="40"/>
      <c r="V59" s="39">
        <v>310</v>
      </c>
      <c r="W59" s="40" t="s">
        <v>94</v>
      </c>
      <c r="X59" s="39"/>
      <c r="Y59" s="40"/>
      <c r="Z59" s="39"/>
      <c r="AA59" s="40"/>
      <c r="AB59" s="39"/>
      <c r="AC59" s="40"/>
      <c r="AD59" s="39"/>
      <c r="AE59" s="40"/>
      <c r="AF59" s="39"/>
      <c r="AG59" s="40"/>
      <c r="AH59" s="39"/>
      <c r="AI59" s="40"/>
      <c r="AJ59" s="39"/>
      <c r="AK59" s="40"/>
      <c r="AL59" s="39"/>
      <c r="AM59" s="40"/>
      <c r="AN59" s="39"/>
      <c r="AO59" s="40"/>
      <c r="AP59" s="39"/>
      <c r="AQ59" s="40"/>
      <c r="AR59" s="39"/>
      <c r="AS59" s="40"/>
      <c r="AT59" s="39"/>
      <c r="AU59" s="40"/>
      <c r="AV59" s="11"/>
      <c r="AW59" s="19">
        <f t="shared" si="6"/>
        <v>2</v>
      </c>
      <c r="AX59" s="20" t="str">
        <f t="shared" si="7"/>
        <v xml:space="preserve"> </v>
      </c>
      <c r="AY59" s="41" t="str">
        <f t="shared" si="8"/>
        <v xml:space="preserve"> </v>
      </c>
      <c r="AZ59" s="41" t="str">
        <f t="shared" si="9"/>
        <v xml:space="preserve"> </v>
      </c>
      <c r="BA59" s="41" t="str">
        <f t="shared" si="10"/>
        <v xml:space="preserve"> </v>
      </c>
      <c r="BB59" s="42" t="str">
        <f t="shared" si="11"/>
        <v xml:space="preserve"> </v>
      </c>
      <c r="BC59" s="43" t="str">
        <f>IF(AW59=0,Var!$B$8,IF(LARGE(D59:AU59,1)&gt;=455,Var!$B$4," "))</f>
        <v xml:space="preserve"> </v>
      </c>
      <c r="BD59" s="43" t="str">
        <f>IF(AW59=0,Var!$B$8,IF(LARGE(D59:AU59,1)&gt;=480,Var!$B$4," "))</f>
        <v xml:space="preserve"> </v>
      </c>
      <c r="BE59" s="43" t="str">
        <f>IF(AW59=0,Var!$B$8,IF(LARGE(D59:AU59,1)&gt;=500,Var!$B$4," "))</f>
        <v xml:space="preserve"> </v>
      </c>
      <c r="BF59" s="43" t="str">
        <f>IF(AW59=0,Var!$B$8,IF(LARGE(D59:AU59,1)&gt;=515,Var!$B$4," "))</f>
        <v xml:space="preserve"> </v>
      </c>
      <c r="BG59" s="43" t="str">
        <f>IF(AW59=0,Var!$B$8,IF(LARGE(D59:AU59,1)&gt;=530,Var!$B$4," "))</f>
        <v xml:space="preserve"> </v>
      </c>
      <c r="BH59" s="43" t="str">
        <f>IF(AW59=0,Var!$B$8,IF(LARGE(D59:AU59,1)&gt;=545,Var!$B$4," "))</f>
        <v xml:space="preserve"> </v>
      </c>
      <c r="BI59" s="43" t="str">
        <f>IF(AW59=0,Var!$B$8,IF(LARGE(D59:AU59,1)&gt;=555,Var!$B$4," "))</f>
        <v xml:space="preserve"> </v>
      </c>
      <c r="BJ59" s="43" t="str">
        <f>IF(AW59=0,Var!$B$8,IF(LARGE(D59:AU59,1)&gt;=565,Var!$B$4," "))</f>
        <v xml:space="preserve"> </v>
      </c>
      <c r="BK59" s="43" t="str">
        <f>IF(AW59=0,Var!$B$8,IF(LARGE(D59:AU59,1)&gt;=575,Var!$B$4," "))</f>
        <v xml:space="preserve"> </v>
      </c>
    </row>
    <row r="60" spans="1:63">
      <c r="A60" s="11"/>
      <c r="B60" s="16">
        <v>4</v>
      </c>
      <c r="C60" s="38" t="s">
        <v>97</v>
      </c>
      <c r="D60" s="39">
        <v>513</v>
      </c>
      <c r="E60" s="40" t="s">
        <v>50</v>
      </c>
      <c r="F60" s="39"/>
      <c r="G60" s="40"/>
      <c r="H60" s="39">
        <v>527</v>
      </c>
      <c r="I60" s="40" t="s">
        <v>46</v>
      </c>
      <c r="J60" s="39"/>
      <c r="K60" s="40"/>
      <c r="L60" s="39"/>
      <c r="M60" s="40"/>
      <c r="N60" s="39"/>
      <c r="O60" s="40"/>
      <c r="P60" s="39"/>
      <c r="Q60" s="40"/>
      <c r="R60" s="39"/>
      <c r="S60" s="40"/>
      <c r="T60" s="39"/>
      <c r="U60" s="40"/>
      <c r="V60" s="39">
        <v>529</v>
      </c>
      <c r="W60" s="40" t="s">
        <v>45</v>
      </c>
      <c r="X60" s="39"/>
      <c r="Y60" s="40"/>
      <c r="Z60" s="39">
        <v>530</v>
      </c>
      <c r="AA60" s="40" t="s">
        <v>46</v>
      </c>
      <c r="AB60" s="39">
        <v>509</v>
      </c>
      <c r="AC60" s="40" t="s">
        <v>45</v>
      </c>
      <c r="AD60" s="39"/>
      <c r="AE60" s="40"/>
      <c r="AF60" s="39"/>
      <c r="AG60" s="40"/>
      <c r="AH60" s="39"/>
      <c r="AI60" s="40"/>
      <c r="AJ60" s="39"/>
      <c r="AK60" s="40"/>
      <c r="AL60" s="39"/>
      <c r="AM60" s="40"/>
      <c r="AN60" s="39"/>
      <c r="AO60" s="40"/>
      <c r="AP60" s="39"/>
      <c r="AQ60" s="40"/>
      <c r="AR60" s="39">
        <v>552</v>
      </c>
      <c r="AS60" s="40" t="s">
        <v>52</v>
      </c>
      <c r="AT60" s="39"/>
      <c r="AU60" s="40"/>
      <c r="AV60" s="11"/>
      <c r="AW60" s="19">
        <f t="shared" si="6"/>
        <v>6</v>
      </c>
      <c r="AX60" s="20">
        <f t="shared" si="7"/>
        <v>537</v>
      </c>
      <c r="AY60" s="41">
        <f t="shared" si="8"/>
        <v>2</v>
      </c>
      <c r="AZ60" s="41">
        <f t="shared" si="9"/>
        <v>2</v>
      </c>
      <c r="BA60" s="41">
        <f t="shared" si="10"/>
        <v>1</v>
      </c>
      <c r="BB60" s="42">
        <f t="shared" si="11"/>
        <v>5</v>
      </c>
      <c r="BC60" s="43">
        <f>IF(AW60=0,Var!$B$8,IF(LARGE(D60:AU60,1)&gt;=455,Var!$B$4," "))</f>
        <v>18</v>
      </c>
      <c r="BD60" s="43">
        <f>IF(AW60=0,Var!$B$8,IF(LARGE(D60:AU60,1)&gt;=480,Var!$B$4," "))</f>
        <v>18</v>
      </c>
      <c r="BE60" s="43">
        <f>IF(AW60=0,Var!$B$8,IF(LARGE(D60:AU60,1)&gt;=500,Var!$B$4," "))</f>
        <v>18</v>
      </c>
      <c r="BF60" s="43">
        <f>IF(AW60=0,Var!$B$8,IF(LARGE(D60:AU60,1)&gt;=515,Var!$B$4," "))</f>
        <v>18</v>
      </c>
      <c r="BG60" s="43">
        <f>IF(AW60=0,Var!$B$8,IF(LARGE(D60:AU60,1)&gt;=530,Var!$B$4," "))</f>
        <v>18</v>
      </c>
      <c r="BH60" s="43">
        <f>IF(AW60=0,Var!$B$8,IF(LARGE(D60:AU60,1)&gt;=545,Var!$B$4," "))</f>
        <v>18</v>
      </c>
      <c r="BI60" s="43" t="str">
        <f>IF(AW60=0,Var!$B$8,IF(LARGE(D60:AU60,1)&gt;=555,Var!$B$4," "))</f>
        <v xml:space="preserve"> </v>
      </c>
      <c r="BJ60" s="43" t="str">
        <f>IF(AW60=0,Var!$B$8,IF(LARGE(D60:AU60,1)&gt;=565,Var!$B$4," "))</f>
        <v xml:space="preserve"> </v>
      </c>
      <c r="BK60" s="43" t="str">
        <f>IF(AW60=0,Var!$B$8,IF(LARGE(D60:AU60,1)&gt;=575,Var!$B$4," "))</f>
        <v xml:space="preserve"> </v>
      </c>
    </row>
    <row r="61" spans="1:63">
      <c r="A61" s="11"/>
      <c r="B61" s="16"/>
      <c r="C61" s="38" t="s">
        <v>98</v>
      </c>
      <c r="D61" s="39"/>
      <c r="E61" s="40"/>
      <c r="F61" s="39"/>
      <c r="G61" s="40"/>
      <c r="H61" s="39"/>
      <c r="I61" s="40"/>
      <c r="J61" s="39"/>
      <c r="K61" s="40"/>
      <c r="L61" s="39"/>
      <c r="M61" s="40"/>
      <c r="N61" s="39"/>
      <c r="O61" s="40"/>
      <c r="P61" s="39"/>
      <c r="Q61" s="40"/>
      <c r="R61" s="39"/>
      <c r="S61" s="40"/>
      <c r="T61" s="39"/>
      <c r="U61" s="40"/>
      <c r="V61" s="39"/>
      <c r="W61" s="40"/>
      <c r="X61" s="39"/>
      <c r="Y61" s="40"/>
      <c r="Z61" s="39"/>
      <c r="AA61" s="40"/>
      <c r="AB61" s="39"/>
      <c r="AC61" s="40"/>
      <c r="AD61" s="39"/>
      <c r="AE61" s="40"/>
      <c r="AF61" s="39"/>
      <c r="AG61" s="40"/>
      <c r="AH61" s="39"/>
      <c r="AI61" s="40"/>
      <c r="AJ61" s="39"/>
      <c r="AK61" s="40"/>
      <c r="AL61" s="39"/>
      <c r="AM61" s="40"/>
      <c r="AN61" s="39"/>
      <c r="AO61" s="40"/>
      <c r="AP61" s="39"/>
      <c r="AQ61" s="40"/>
      <c r="AR61" s="39"/>
      <c r="AS61" s="40"/>
      <c r="AT61" s="39"/>
      <c r="AU61" s="40"/>
      <c r="AV61" s="11"/>
      <c r="AW61" s="19">
        <f t="shared" si="6"/>
        <v>0</v>
      </c>
      <c r="AX61" s="20" t="str">
        <f t="shared" si="7"/>
        <v xml:space="preserve"> </v>
      </c>
      <c r="AY61" s="41" t="str">
        <f t="shared" si="8"/>
        <v xml:space="preserve"> </v>
      </c>
      <c r="AZ61" s="41" t="str">
        <f t="shared" si="9"/>
        <v xml:space="preserve"> </v>
      </c>
      <c r="BA61" s="41" t="str">
        <f t="shared" si="10"/>
        <v xml:space="preserve"> </v>
      </c>
      <c r="BB61" s="42" t="str">
        <f t="shared" si="11"/>
        <v xml:space="preserve"> </v>
      </c>
      <c r="BC61" s="43" t="str">
        <f>IF(AW61=0,Var!$B$8,IF(LARGE(D61:AU61,1)&gt;=455,Var!$B$4," "))</f>
        <v>---</v>
      </c>
      <c r="BD61" s="43" t="str">
        <f>IF(AW61=0,Var!$B$8,IF(LARGE(D61:AU61,1)&gt;=480,Var!$B$4," "))</f>
        <v>---</v>
      </c>
      <c r="BE61" s="43" t="str">
        <f>IF(AW61=0,Var!$B$8,IF(LARGE(D61:AU61,1)&gt;=500,Var!$B$4," "))</f>
        <v>---</v>
      </c>
      <c r="BF61" s="43" t="str">
        <f>IF(AW61=0,Var!$B$8,IF(LARGE(D61:AU61,1)&gt;=515,Var!$B$4," "))</f>
        <v>---</v>
      </c>
      <c r="BG61" s="43" t="str">
        <f>IF(AW61=0,Var!$B$8,IF(LARGE(D61:AU61,1)&gt;=530,Var!$B$4," "))</f>
        <v>---</v>
      </c>
      <c r="BH61" s="43" t="str">
        <f>IF(AW61=0,Var!$B$8,IF(LARGE(D61:AU61,1)&gt;=545,Var!$B$4," "))</f>
        <v>---</v>
      </c>
      <c r="BI61" s="43" t="str">
        <f>IF(AW61=0,Var!$B$8,IF(LARGE(D61:AU61,1)&gt;=555,Var!$B$4," "))</f>
        <v>---</v>
      </c>
      <c r="BJ61" s="43" t="str">
        <f>IF(AW61=0,Var!$B$8,IF(LARGE(D61:AU61,1)&gt;=565,Var!$B$4," "))</f>
        <v>---</v>
      </c>
      <c r="BK61" s="43" t="str">
        <f>IF(AW61=0,Var!$B$8,IF(LARGE(D61:AU61,1)&gt;=575,Var!$B$4," "))</f>
        <v>---</v>
      </c>
    </row>
    <row r="62" spans="1:63">
      <c r="A62" s="11"/>
      <c r="B62" s="16"/>
      <c r="C62" s="38" t="s">
        <v>99</v>
      </c>
      <c r="D62" s="39"/>
      <c r="E62" s="40"/>
      <c r="F62" s="39"/>
      <c r="G62" s="40"/>
      <c r="H62" s="39"/>
      <c r="I62" s="40"/>
      <c r="J62" s="39"/>
      <c r="K62" s="40"/>
      <c r="L62" s="39"/>
      <c r="M62" s="40"/>
      <c r="N62" s="39"/>
      <c r="O62" s="40"/>
      <c r="P62" s="39"/>
      <c r="Q62" s="40"/>
      <c r="R62" s="39"/>
      <c r="S62" s="40"/>
      <c r="T62" s="39"/>
      <c r="U62" s="40"/>
      <c r="V62" s="39"/>
      <c r="W62" s="40"/>
      <c r="X62" s="39"/>
      <c r="Y62" s="40"/>
      <c r="Z62" s="39"/>
      <c r="AA62" s="40"/>
      <c r="AB62" s="39"/>
      <c r="AC62" s="40"/>
      <c r="AD62" s="39"/>
      <c r="AE62" s="40"/>
      <c r="AF62" s="39"/>
      <c r="AG62" s="40"/>
      <c r="AH62" s="39"/>
      <c r="AI62" s="40"/>
      <c r="AJ62" s="39"/>
      <c r="AK62" s="40"/>
      <c r="AL62" s="39"/>
      <c r="AM62" s="40"/>
      <c r="AN62" s="39"/>
      <c r="AO62" s="40"/>
      <c r="AP62" s="39"/>
      <c r="AQ62" s="40"/>
      <c r="AR62" s="39"/>
      <c r="AS62" s="40"/>
      <c r="AT62" s="39"/>
      <c r="AU62" s="40"/>
      <c r="AV62" s="11"/>
      <c r="AW62" s="19">
        <f t="shared" si="6"/>
        <v>0</v>
      </c>
      <c r="AX62" s="20" t="str">
        <f t="shared" si="7"/>
        <v xml:space="preserve"> </v>
      </c>
      <c r="AY62" s="41" t="str">
        <f t="shared" si="8"/>
        <v xml:space="preserve"> </v>
      </c>
      <c r="AZ62" s="41" t="str">
        <f t="shared" si="9"/>
        <v xml:space="preserve"> </v>
      </c>
      <c r="BA62" s="41" t="str">
        <f t="shared" si="10"/>
        <v xml:space="preserve"> </v>
      </c>
      <c r="BB62" s="42" t="str">
        <f t="shared" si="11"/>
        <v xml:space="preserve"> </v>
      </c>
      <c r="BC62" s="43" t="str">
        <f>IF(AW62=0,Var!$B$8,IF(LARGE(D62:AU62,1)&gt;=455,Var!$B$4," "))</f>
        <v>---</v>
      </c>
      <c r="BD62" s="43" t="str">
        <f>IF(AW62=0,Var!$B$8,IF(LARGE(D62:AU62,1)&gt;=480,Var!$B$4," "))</f>
        <v>---</v>
      </c>
      <c r="BE62" s="43" t="str">
        <f>IF(AW62=0,Var!$B$8,IF(LARGE(D62:AU62,1)&gt;=500,Var!$B$4," "))</f>
        <v>---</v>
      </c>
      <c r="BF62" s="43" t="str">
        <f>IF(AW62=0,Var!$B$8,IF(LARGE(D62:AU62,1)&gt;=515,Var!$B$4," "))</f>
        <v>---</v>
      </c>
      <c r="BG62" s="43" t="str">
        <f>IF(AW62=0,Var!$B$8,IF(LARGE(D62:AU62,1)&gt;=530,Var!$B$4," "))</f>
        <v>---</v>
      </c>
      <c r="BH62" s="43" t="str">
        <f>IF(AW62=0,Var!$B$8,IF(LARGE(D62:AU62,1)&gt;=545,Var!$B$4," "))</f>
        <v>---</v>
      </c>
      <c r="BI62" s="43" t="str">
        <f>IF(AW62=0,Var!$B$8,IF(LARGE(D62:AU62,1)&gt;=555,Var!$B$4," "))</f>
        <v>---</v>
      </c>
      <c r="BJ62" s="43" t="str">
        <f>IF(AW62=0,Var!$B$8,IF(LARGE(D62:AU62,1)&gt;=565,Var!$B$4," "))</f>
        <v>---</v>
      </c>
      <c r="BK62" s="43" t="str">
        <f>IF(AW62=0,Var!$B$8,IF(LARGE(D62:AU62,1)&gt;=575,Var!$B$4," "))</f>
        <v>---</v>
      </c>
    </row>
    <row r="63" spans="1:63">
      <c r="A63" s="11"/>
      <c r="B63" s="16">
        <v>5</v>
      </c>
      <c r="C63" s="38" t="s">
        <v>102</v>
      </c>
      <c r="D63" s="39"/>
      <c r="E63" s="40"/>
      <c r="F63" s="39"/>
      <c r="G63" s="40"/>
      <c r="H63" s="39"/>
      <c r="I63" s="40"/>
      <c r="J63" s="39"/>
      <c r="K63" s="40"/>
      <c r="L63" s="39"/>
      <c r="M63" s="40"/>
      <c r="N63" s="39">
        <v>441</v>
      </c>
      <c r="O63" s="40" t="s">
        <v>78</v>
      </c>
      <c r="P63" s="39"/>
      <c r="Q63" s="40"/>
      <c r="R63" s="39">
        <v>471</v>
      </c>
      <c r="S63" s="40" t="s">
        <v>53</v>
      </c>
      <c r="T63" s="39">
        <v>444</v>
      </c>
      <c r="U63" s="40" t="s">
        <v>57</v>
      </c>
      <c r="V63" s="39">
        <v>481</v>
      </c>
      <c r="W63" s="40" t="s">
        <v>53</v>
      </c>
      <c r="X63" s="39"/>
      <c r="Y63" s="40"/>
      <c r="Z63" s="39"/>
      <c r="AA63" s="40"/>
      <c r="AB63" s="39"/>
      <c r="AC63" s="40"/>
      <c r="AD63" s="39"/>
      <c r="AE63" s="40"/>
      <c r="AF63" s="39"/>
      <c r="AG63" s="40"/>
      <c r="AH63" s="39"/>
      <c r="AI63" s="40"/>
      <c r="AJ63" s="39"/>
      <c r="AK63" s="40"/>
      <c r="AL63" s="39"/>
      <c r="AM63" s="40"/>
      <c r="AN63" s="39"/>
      <c r="AO63" s="40"/>
      <c r="AP63" s="39">
        <v>516</v>
      </c>
      <c r="AQ63" s="40" t="s">
        <v>53</v>
      </c>
      <c r="AR63" s="39"/>
      <c r="AS63" s="40"/>
      <c r="AT63" s="39"/>
      <c r="AU63" s="40"/>
      <c r="AV63" s="11"/>
      <c r="AW63" s="19">
        <f t="shared" si="6"/>
        <v>5</v>
      </c>
      <c r="AX63" s="20">
        <f t="shared" si="7"/>
        <v>489.33333333333331</v>
      </c>
      <c r="AY63" s="41" t="str">
        <f t="shared" si="8"/>
        <v xml:space="preserve"> </v>
      </c>
      <c r="AZ63" s="41" t="str">
        <f t="shared" si="9"/>
        <v xml:space="preserve"> </v>
      </c>
      <c r="BA63" s="41" t="str">
        <f t="shared" si="10"/>
        <v xml:space="preserve"> </v>
      </c>
      <c r="BB63" s="42" t="str">
        <f t="shared" si="11"/>
        <v xml:space="preserve"> </v>
      </c>
      <c r="BC63" s="43">
        <f>IF(AW63=0,Var!$B$8,IF(LARGE(D63:AU63,1)&gt;=455,Var!$B$4," "))</f>
        <v>18</v>
      </c>
      <c r="BD63" s="43">
        <f>IF(AW63=0,Var!$B$8,IF(LARGE(D63:AU63,1)&gt;=480,Var!$B$4," "))</f>
        <v>18</v>
      </c>
      <c r="BE63" s="43">
        <f>IF(AW63=0,Var!$B$8,IF(LARGE(D63:AU63,1)&gt;=500,Var!$B$4," "))</f>
        <v>18</v>
      </c>
      <c r="BF63" s="43">
        <f>IF(AW63=0,Var!$B$8,IF(LARGE(D63:AU63,1)&gt;=515,Var!$B$4," "))</f>
        <v>18</v>
      </c>
      <c r="BG63" s="43" t="str">
        <f>IF(AW63=0,Var!$B$8,IF(LARGE(D63:AU63,1)&gt;=530,Var!$B$4," "))</f>
        <v xml:space="preserve"> </v>
      </c>
      <c r="BH63" s="43" t="str">
        <f>IF(AW63=0,Var!$B$8,IF(LARGE(D63:AU63,1)&gt;=545,Var!$B$4," "))</f>
        <v xml:space="preserve"> </v>
      </c>
      <c r="BI63" s="43" t="str">
        <f>IF(AW63=0,Var!$B$8,IF(LARGE(D63:AU63,1)&gt;=555,Var!$B$4," "))</f>
        <v xml:space="preserve"> </v>
      </c>
      <c r="BJ63" s="43" t="str">
        <f>IF(AW63=0,Var!$B$8,IF(LARGE(D63:AU63,1)&gt;=565,Var!$B$4," "))</f>
        <v xml:space="preserve"> </v>
      </c>
      <c r="BK63" s="43" t="str">
        <f>IF(AW63=0,Var!$B$8,IF(LARGE(D63:AU63,1)&gt;=575,Var!$B$4," "))</f>
        <v xml:space="preserve"> </v>
      </c>
    </row>
    <row r="64" spans="1:63">
      <c r="A64" s="11"/>
      <c r="B64" s="16"/>
      <c r="C64" s="38"/>
      <c r="D64" s="39"/>
      <c r="E64" s="40"/>
      <c r="F64" s="39"/>
      <c r="G64" s="40"/>
      <c r="H64" s="39"/>
      <c r="I64" s="40"/>
      <c r="J64" s="39"/>
      <c r="K64" s="40"/>
      <c r="L64" s="39"/>
      <c r="M64" s="40"/>
      <c r="N64" s="39"/>
      <c r="O64" s="40"/>
      <c r="P64" s="39"/>
      <c r="Q64" s="40"/>
      <c r="R64" s="39"/>
      <c r="S64" s="40"/>
      <c r="T64" s="39"/>
      <c r="U64" s="40"/>
      <c r="V64" s="39"/>
      <c r="W64" s="40"/>
      <c r="X64" s="39"/>
      <c r="Y64" s="40"/>
      <c r="Z64" s="39"/>
      <c r="AA64" s="40"/>
      <c r="AB64" s="39"/>
      <c r="AC64" s="40"/>
      <c r="AD64" s="39"/>
      <c r="AE64" s="40"/>
      <c r="AF64" s="39"/>
      <c r="AG64" s="40"/>
      <c r="AH64" s="39"/>
      <c r="AI64" s="40"/>
      <c r="AJ64" s="39"/>
      <c r="AK64" s="40"/>
      <c r="AL64" s="39"/>
      <c r="AM64" s="40"/>
      <c r="AN64" s="39"/>
      <c r="AO64" s="40"/>
      <c r="AP64" s="39"/>
      <c r="AQ64" s="40"/>
      <c r="AR64" s="39"/>
      <c r="AS64" s="40"/>
      <c r="AT64" s="39"/>
      <c r="AU64" s="40"/>
      <c r="AV64" s="11"/>
      <c r="AW64" s="19">
        <f t="shared" si="6"/>
        <v>0</v>
      </c>
      <c r="AX64" s="20" t="str">
        <f t="shared" si="7"/>
        <v xml:space="preserve"> </v>
      </c>
      <c r="AY64" s="41" t="str">
        <f t="shared" si="8"/>
        <v xml:space="preserve"> </v>
      </c>
      <c r="AZ64" s="41" t="str">
        <f t="shared" si="9"/>
        <v xml:space="preserve"> </v>
      </c>
      <c r="BA64" s="41" t="str">
        <f t="shared" si="10"/>
        <v xml:space="preserve"> </v>
      </c>
      <c r="BB64" s="42" t="str">
        <f t="shared" si="11"/>
        <v xml:space="preserve"> </v>
      </c>
      <c r="BC64" s="43" t="str">
        <f>IF(AW64=0,Var!$B$8,IF(LARGE(D64:AU64,1)&gt;=455,Var!$B$4," "))</f>
        <v>---</v>
      </c>
      <c r="BD64" s="43" t="str">
        <f>IF(AW64=0,Var!$B$8,IF(LARGE(D64:AU64,1)&gt;=480,Var!$B$4," "))</f>
        <v>---</v>
      </c>
      <c r="BE64" s="43" t="str">
        <f>IF(AW64=0,Var!$B$8,IF(LARGE(D64:AU64,1)&gt;=500,Var!$B$4," "))</f>
        <v>---</v>
      </c>
      <c r="BF64" s="43" t="str">
        <f>IF(AW64=0,Var!$B$8,IF(LARGE(D64:AU64,1)&gt;=515,Var!$B$4," "))</f>
        <v>---</v>
      </c>
      <c r="BG64" s="43" t="str">
        <f>IF(AW64=0,Var!$B$8,IF(LARGE(D64:AU64,1)&gt;=530,Var!$B$4," "))</f>
        <v>---</v>
      </c>
      <c r="BH64" s="43" t="str">
        <f>IF(AW64=0,Var!$B$8,IF(LARGE(D64:AU64,1)&gt;=545,Var!$B$4," "))</f>
        <v>---</v>
      </c>
      <c r="BI64" s="43" t="str">
        <f>IF(AW64=0,Var!$B$8,IF(LARGE(D64:AU64,1)&gt;=555,Var!$B$4," "))</f>
        <v>---</v>
      </c>
      <c r="BJ64" s="43" t="str">
        <f>IF(AW64=0,Var!$B$8,IF(LARGE(D64:AU64,1)&gt;=565,Var!$B$4," "))</f>
        <v>---</v>
      </c>
      <c r="BK64" s="43" t="str">
        <f>IF(AW64=0,Var!$B$8,IF(LARGE(D64:AU64,1)&gt;=575,Var!$B$4," "))</f>
        <v>---</v>
      </c>
    </row>
    <row r="65" spans="1:256">
      <c r="A65" s="11"/>
      <c r="B65" s="16"/>
      <c r="C65" s="38"/>
      <c r="D65" s="39"/>
      <c r="E65" s="40"/>
      <c r="F65" s="39"/>
      <c r="G65" s="40"/>
      <c r="H65" s="39"/>
      <c r="I65" s="40"/>
      <c r="J65" s="39"/>
      <c r="K65" s="40"/>
      <c r="L65" s="39"/>
      <c r="M65" s="40"/>
      <c r="N65" s="39"/>
      <c r="O65" s="40"/>
      <c r="P65" s="39"/>
      <c r="Q65" s="40"/>
      <c r="R65" s="39"/>
      <c r="S65" s="40"/>
      <c r="T65" s="39"/>
      <c r="U65" s="40"/>
      <c r="V65" s="39"/>
      <c r="W65" s="40"/>
      <c r="X65" s="39"/>
      <c r="Y65" s="40"/>
      <c r="Z65" s="39"/>
      <c r="AA65" s="40"/>
      <c r="AB65" s="39"/>
      <c r="AC65" s="40"/>
      <c r="AD65" s="39"/>
      <c r="AE65" s="40"/>
      <c r="AF65" s="39"/>
      <c r="AG65" s="40"/>
      <c r="AH65" s="39"/>
      <c r="AI65" s="40"/>
      <c r="AJ65" s="39"/>
      <c r="AK65" s="40"/>
      <c r="AL65" s="39"/>
      <c r="AM65" s="40"/>
      <c r="AN65" s="39"/>
      <c r="AO65" s="40"/>
      <c r="AP65" s="39"/>
      <c r="AQ65" s="40"/>
      <c r="AR65" s="39"/>
      <c r="AS65" s="40"/>
      <c r="AT65" s="39"/>
      <c r="AU65" s="40"/>
      <c r="AV65" s="11"/>
      <c r="AW65" s="19">
        <f t="shared" si="6"/>
        <v>0</v>
      </c>
      <c r="AX65" s="20" t="str">
        <f t="shared" si="7"/>
        <v xml:space="preserve"> </v>
      </c>
      <c r="AY65" s="41" t="str">
        <f t="shared" si="8"/>
        <v xml:space="preserve"> </v>
      </c>
      <c r="AZ65" s="41" t="str">
        <f t="shared" si="9"/>
        <v xml:space="preserve"> </v>
      </c>
      <c r="BA65" s="41" t="str">
        <f t="shared" si="10"/>
        <v xml:space="preserve"> </v>
      </c>
      <c r="BB65" s="42" t="str">
        <f t="shared" si="11"/>
        <v xml:space="preserve"> </v>
      </c>
      <c r="BC65" s="43" t="str">
        <f>IF(AW65=0,Var!$B$8,IF(LARGE(D65:AU65,1)&gt;=455,Var!$B$4," "))</f>
        <v>---</v>
      </c>
      <c r="BD65" s="43" t="str">
        <f>IF(AW65=0,Var!$B$8,IF(LARGE(D65:AU65,1)&gt;=480,Var!$B$4," "))</f>
        <v>---</v>
      </c>
      <c r="BE65" s="43" t="str">
        <f>IF(AW65=0,Var!$B$8,IF(LARGE(D65:AU65,1)&gt;=500,Var!$B$4," "))</f>
        <v>---</v>
      </c>
      <c r="BF65" s="43" t="str">
        <f>IF(AW65=0,Var!$B$8,IF(LARGE(D65:AU65,1)&gt;=515,Var!$B$4," "))</f>
        <v>---</v>
      </c>
      <c r="BG65" s="43" t="str">
        <f>IF(AW65=0,Var!$B$8,IF(LARGE(D65:AU65,1)&gt;=530,Var!$B$4," "))</f>
        <v>---</v>
      </c>
      <c r="BH65" s="43" t="str">
        <f>IF(AW65=0,Var!$B$8,IF(LARGE(D65:AU65,1)&gt;=545,Var!$B$4," "))</f>
        <v>---</v>
      </c>
      <c r="BI65" s="43" t="str">
        <f>IF(AW65=0,Var!$B$8,IF(LARGE(D65:AU65,1)&gt;=555,Var!$B$4," "))</f>
        <v>---</v>
      </c>
      <c r="BJ65" s="43" t="str">
        <f>IF(AW65=0,Var!$B$8,IF(LARGE(D65:AU65,1)&gt;=565,Var!$B$4," "))</f>
        <v>---</v>
      </c>
      <c r="BK65" s="43" t="str">
        <f>IF(AW65=0,Var!$B$8,IF(LARGE(D65:AU65,1)&gt;=575,Var!$B$4," "))</f>
        <v>---</v>
      </c>
    </row>
    <row r="66" spans="1:256" ht="12.75">
      <c r="A66"/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8"/>
      <c r="AC66" s="46"/>
      <c r="AD66" s="46"/>
      <c r="AE66" s="46"/>
      <c r="AF66" s="46"/>
      <c r="AG66" s="46"/>
      <c r="AH66" s="49"/>
      <c r="AI66" s="49"/>
      <c r="AJ66" s="49"/>
      <c r="AK66" s="49"/>
      <c r="AL66" s="49"/>
      <c r="AM66" s="49"/>
      <c r="AN66" s="46"/>
      <c r="AO66" s="49"/>
      <c r="AP66" s="49"/>
      <c r="AQ66" s="49"/>
      <c r="AR66" s="50"/>
      <c r="AS66" s="50"/>
      <c r="AT66" s="50"/>
      <c r="AU66" s="50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 s="51"/>
      <c r="C67" s="52"/>
      <c r="AB67" s="4"/>
      <c r="AH67" s="53"/>
      <c r="AI67" s="53"/>
      <c r="AJ67" s="53"/>
      <c r="AK67" s="53"/>
      <c r="AL67" s="53"/>
      <c r="AM67" s="53"/>
      <c r="AO67" s="53"/>
      <c r="AP67" s="53"/>
      <c r="AQ67" s="53"/>
      <c r="AV67" s="11"/>
      <c r="AW67" s="19"/>
      <c r="AX67" s="20"/>
      <c r="AY67" s="21" t="s">
        <v>32</v>
      </c>
      <c r="AZ67" s="22" t="s">
        <v>33</v>
      </c>
      <c r="BA67" s="23" t="s">
        <v>34</v>
      </c>
      <c r="BB67" s="24" t="s">
        <v>35</v>
      </c>
      <c r="BC67" s="25">
        <v>540</v>
      </c>
      <c r="BD67" s="26">
        <v>550</v>
      </c>
      <c r="BE67" s="26">
        <v>555</v>
      </c>
      <c r="BF67" s="26">
        <v>560</v>
      </c>
      <c r="BG67" s="26">
        <v>565</v>
      </c>
      <c r="BH67" s="26">
        <v>570</v>
      </c>
      <c r="BI67" s="26">
        <v>575</v>
      </c>
      <c r="BJ67" s="26">
        <v>580</v>
      </c>
      <c r="BK67" s="26">
        <v>585</v>
      </c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45" customHeight="1">
      <c r="A68" s="11"/>
      <c r="B68" s="54"/>
      <c r="C68" s="55" t="s">
        <v>103</v>
      </c>
      <c r="D68" s="56"/>
      <c r="E68" s="56"/>
      <c r="F68" s="56"/>
      <c r="G68" s="56"/>
      <c r="H68" s="56"/>
      <c r="I68" s="56"/>
      <c r="J68" s="56"/>
      <c r="K68" s="56"/>
      <c r="L68" s="57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8"/>
      <c r="AC68" s="56"/>
      <c r="AD68" s="56"/>
      <c r="AE68" s="56"/>
      <c r="AF68" s="56"/>
      <c r="AG68" s="56"/>
      <c r="AH68" s="28"/>
      <c r="AI68" s="28"/>
      <c r="AJ68" s="28"/>
      <c r="AK68" s="28"/>
      <c r="AL68" s="28"/>
      <c r="AM68" s="28"/>
      <c r="AN68" s="56"/>
      <c r="AO68" s="28"/>
      <c r="AP68" s="28"/>
      <c r="AQ68" s="28"/>
      <c r="AR68" s="59"/>
      <c r="AS68" s="59"/>
      <c r="AT68" s="59"/>
      <c r="AU68" s="59"/>
      <c r="AV68" s="11"/>
      <c r="AW68" s="19"/>
      <c r="AX68" s="20"/>
      <c r="AY68" s="19"/>
      <c r="AZ68" s="19"/>
      <c r="BA68" s="19"/>
      <c r="BB68" s="30"/>
      <c r="BC68" s="19"/>
      <c r="BD68" s="19"/>
      <c r="BE68" s="30"/>
      <c r="BF68" s="19"/>
      <c r="BG68" s="19"/>
      <c r="BH68" s="19"/>
      <c r="BI68" s="30"/>
      <c r="BJ68" s="19"/>
      <c r="BK68" s="19"/>
    </row>
    <row r="69" spans="1:256">
      <c r="A69" s="11"/>
      <c r="B69" s="16"/>
      <c r="C69" s="38"/>
      <c r="D69" s="39"/>
      <c r="E69" s="40"/>
      <c r="F69" s="39"/>
      <c r="G69" s="40"/>
      <c r="H69" s="39"/>
      <c r="I69" s="40"/>
      <c r="J69" s="39"/>
      <c r="K69" s="40"/>
      <c r="L69" s="39"/>
      <c r="M69" s="40"/>
      <c r="N69" s="39"/>
      <c r="O69" s="40"/>
      <c r="P69" s="39"/>
      <c r="Q69" s="40"/>
      <c r="R69" s="39"/>
      <c r="S69" s="40"/>
      <c r="T69" s="39"/>
      <c r="U69" s="40"/>
      <c r="V69" s="39"/>
      <c r="W69" s="40"/>
      <c r="X69" s="39"/>
      <c r="Y69" s="40"/>
      <c r="Z69" s="39"/>
      <c r="AA69" s="40"/>
      <c r="AB69" s="39"/>
      <c r="AC69" s="40"/>
      <c r="AD69" s="39"/>
      <c r="AE69" s="40"/>
      <c r="AF69" s="39"/>
      <c r="AG69" s="40"/>
      <c r="AH69" s="39"/>
      <c r="AI69" s="40"/>
      <c r="AJ69" s="39"/>
      <c r="AK69" s="40"/>
      <c r="AL69" s="39"/>
      <c r="AM69" s="40"/>
      <c r="AN69" s="39"/>
      <c r="AO69" s="40"/>
      <c r="AP69" s="39"/>
      <c r="AQ69" s="40"/>
      <c r="AR69" s="39"/>
      <c r="AS69" s="40"/>
      <c r="AT69" s="39"/>
      <c r="AU69" s="40"/>
      <c r="AV69" s="11"/>
      <c r="AW69" s="19">
        <f>COUNT(D69:AU69)</f>
        <v>0</v>
      </c>
      <c r="AX69" s="20" t="str">
        <f>IF(AW69&lt;3," ",(LARGE(D69:AU69,1)+LARGE(D69:AU69,2)+LARGE(D69:AU69,3))/3)</f>
        <v xml:space="preserve"> </v>
      </c>
      <c r="AY69" s="41" t="str">
        <f>IF(COUNTIF(D69:AU69,"(1)")=0," ",COUNTIF(D69:AU69,"(1)"))</f>
        <v xml:space="preserve"> </v>
      </c>
      <c r="AZ69" s="41" t="str">
        <f>IF(COUNTIF(D69:AU69,"(2)")=0," ",COUNTIF(D69:AU69,"(2)"))</f>
        <v xml:space="preserve"> </v>
      </c>
      <c r="BA69" s="41" t="str">
        <f>IF(COUNTIF(D69:AU69,"(3)")=0," ",COUNTIF(D69:AU69,"(3)"))</f>
        <v xml:space="preserve"> </v>
      </c>
      <c r="BB69" s="42" t="str">
        <f>IF(SUM(AY69:BA69)=0," ",SUM(AY69:BA69))</f>
        <v xml:space="preserve"> </v>
      </c>
      <c r="BC69" s="43" t="str">
        <f>IF(AW69=0,Var!$B$8,IF(LARGE(D69:AU69,1)&gt;=540,Var!$B$4," "))</f>
        <v>---</v>
      </c>
      <c r="BD69" s="43" t="str">
        <f>IF(AW69=0,Var!$B$8,IF(LARGE(D69:AU69,1)&gt;=550,Var!$B$4," "))</f>
        <v>---</v>
      </c>
      <c r="BE69" s="43" t="str">
        <f>IF(AW69=0,Var!$B$8,IF(LARGE(D69:AU69,1)&gt;=555,Var!$B$4," "))</f>
        <v>---</v>
      </c>
      <c r="BF69" s="43" t="str">
        <f>IF(AW69=0,Var!$B$8,IF(LARGE(D69:AU69,1)&gt;=560,Var!$B$4," "))</f>
        <v>---</v>
      </c>
      <c r="BG69" s="43" t="str">
        <f>IF(AW69=0,Var!$B$8,IF(LARGE(D69:AU69,1)&gt;=565,Var!$B$4," "))</f>
        <v>---</v>
      </c>
      <c r="BH69" s="43" t="str">
        <f>IF(AW69=0,Var!$B$8,IF(LARGE(D69:AU69,1)&gt;=570,Var!$B$4," "))</f>
        <v>---</v>
      </c>
      <c r="BI69" s="43" t="str">
        <f>IF(AW69=0,Var!$B$8,IF(LARGE(D69:AU69,1)&gt;=575,Var!$B$4," "))</f>
        <v>---</v>
      </c>
      <c r="BJ69" s="43" t="str">
        <f>IF(AW69=0,Var!$B$8,IF(LARGE(D69:AU69,1)&gt;=580,Var!$B$4," "))</f>
        <v>---</v>
      </c>
      <c r="BK69" s="43" t="str">
        <f>IF(AW69=0,Var!$B$8,IF(LARGE(D69:AU69,1)&gt;=585,Var!$B$4," "))</f>
        <v>---</v>
      </c>
    </row>
    <row r="70" spans="1:256" ht="22.7" customHeight="1">
      <c r="A70" s="11"/>
      <c r="B70" s="31"/>
      <c r="C70" s="32" t="s">
        <v>104</v>
      </c>
      <c r="D70" s="33"/>
      <c r="E70" s="33"/>
      <c r="F70" s="33"/>
      <c r="G70" s="33"/>
      <c r="H70" s="33"/>
      <c r="I70" s="33"/>
      <c r="J70" s="33"/>
      <c r="K70" s="33"/>
      <c r="L70" s="34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5"/>
      <c r="AC70" s="33"/>
      <c r="AD70" s="33"/>
      <c r="AE70" s="33"/>
      <c r="AF70" s="33"/>
      <c r="AG70" s="33"/>
      <c r="AH70" s="36"/>
      <c r="AI70" s="36"/>
      <c r="AJ70" s="36"/>
      <c r="AK70" s="36"/>
      <c r="AL70" s="36"/>
      <c r="AM70" s="36"/>
      <c r="AN70" s="33"/>
      <c r="AO70" s="36"/>
      <c r="AP70" s="36"/>
      <c r="AQ70" s="36"/>
      <c r="AR70" s="37"/>
      <c r="AS70" s="37"/>
      <c r="AT70" s="37"/>
      <c r="AU70" s="37"/>
      <c r="AV70" s="11"/>
      <c r="AW70" s="19"/>
      <c r="AX70" s="20"/>
      <c r="AY70" s="19"/>
      <c r="AZ70" s="19"/>
      <c r="BA70" s="19"/>
      <c r="BB70" s="30"/>
      <c r="BC70" s="19"/>
      <c r="BD70" s="19"/>
      <c r="BE70" s="30"/>
      <c r="BF70" s="19"/>
      <c r="BG70" s="19"/>
      <c r="BH70" s="19"/>
      <c r="BI70" s="30"/>
      <c r="BJ70" s="19"/>
      <c r="BK70" s="19"/>
    </row>
    <row r="71" spans="1:256">
      <c r="A71" s="11"/>
      <c r="B71" s="16"/>
      <c r="C71" s="38"/>
      <c r="D71" s="39"/>
      <c r="E71" s="40"/>
      <c r="F71" s="39"/>
      <c r="G71" s="40"/>
      <c r="H71" s="39"/>
      <c r="I71" s="40"/>
      <c r="J71" s="39"/>
      <c r="K71" s="40"/>
      <c r="L71" s="39"/>
      <c r="M71" s="40"/>
      <c r="N71" s="39"/>
      <c r="O71" s="40"/>
      <c r="P71" s="39"/>
      <c r="Q71" s="40"/>
      <c r="R71" s="39"/>
      <c r="S71" s="40"/>
      <c r="T71" s="39"/>
      <c r="U71" s="40"/>
      <c r="V71" s="39"/>
      <c r="W71" s="40"/>
      <c r="X71" s="39"/>
      <c r="Y71" s="40"/>
      <c r="Z71" s="39"/>
      <c r="AA71" s="40"/>
      <c r="AB71" s="39"/>
      <c r="AC71" s="40"/>
      <c r="AD71" s="39"/>
      <c r="AE71" s="40"/>
      <c r="AF71" s="39"/>
      <c r="AG71" s="40"/>
      <c r="AH71" s="39"/>
      <c r="AI71" s="40"/>
      <c r="AJ71" s="39"/>
      <c r="AK71" s="40"/>
      <c r="AL71" s="39"/>
      <c r="AM71" s="40"/>
      <c r="AN71" s="39"/>
      <c r="AO71" s="40"/>
      <c r="AP71" s="39"/>
      <c r="AQ71" s="40"/>
      <c r="AR71" s="39"/>
      <c r="AS71" s="40"/>
      <c r="AT71" s="39"/>
      <c r="AU71" s="40"/>
      <c r="AV71" s="11"/>
      <c r="AW71" s="19">
        <f>COUNT(D71:AU71)</f>
        <v>0</v>
      </c>
      <c r="AX71" s="20" t="str">
        <f>IF(AW71&lt;3," ",(LARGE(D71:AU71,1)+LARGE(D71:AU71,2)+LARGE(D71:AU71,3))/3)</f>
        <v xml:space="preserve"> </v>
      </c>
      <c r="AY71" s="41" t="str">
        <f>IF(COUNTIF(D71:AU71,"(1)")=0," ",COUNTIF(D71:AU71,"(1)"))</f>
        <v xml:space="preserve"> </v>
      </c>
      <c r="AZ71" s="41" t="str">
        <f>IF(COUNTIF(D71:AU71,"(2)")=0," ",COUNTIF(D71:AU71,"(2)"))</f>
        <v xml:space="preserve"> </v>
      </c>
      <c r="BA71" s="41" t="str">
        <f>IF(COUNTIF(D71:AU71,"(3)")=0," ",COUNTIF(D71:AU71,"(3)"))</f>
        <v xml:space="preserve"> </v>
      </c>
      <c r="BB71" s="42" t="str">
        <f>IF(SUM(AY71:BA71)=0," ",SUM(AY71:BA71))</f>
        <v xml:space="preserve"> </v>
      </c>
      <c r="BC71" s="43" t="str">
        <f>IF(AW71=0,Var!$B$8,IF(LARGE(D71:AU71,1)&gt;=540,Var!$B$4," "))</f>
        <v>---</v>
      </c>
      <c r="BD71" s="43" t="str">
        <f>IF(AW71=0,Var!$B$8,IF(LARGE(D71:AU71,1)&gt;=550,Var!$B$4," "))</f>
        <v>---</v>
      </c>
      <c r="BE71" s="43" t="str">
        <f>IF(AW71=0,Var!$B$8,IF(LARGE(D71:AU71,1)&gt;=555,Var!$B$4," "))</f>
        <v>---</v>
      </c>
      <c r="BF71" s="43" t="str">
        <f>IF(AW71=0,Var!$B$8,IF(LARGE(D71:AU71,1)&gt;=560,Var!$B$4," "))</f>
        <v>---</v>
      </c>
      <c r="BG71" s="43" t="str">
        <f>IF(AW71=0,Var!$B$8,IF(LARGE(D71:AU71,1)&gt;=565,Var!$B$4," "))</f>
        <v>---</v>
      </c>
      <c r="BH71" s="43" t="str">
        <f>IF(AW71=0,Var!$B$8,IF(LARGE(D71:AU71,1)&gt;=570,Var!$B$4," "))</f>
        <v>---</v>
      </c>
      <c r="BI71" s="43" t="str">
        <f>IF(AW71=0,Var!$B$8,IF(LARGE(D71:AU71,1)&gt;=575,Var!$B$4," "))</f>
        <v>---</v>
      </c>
      <c r="BJ71" s="43" t="str">
        <f>IF(AW71=0,Var!$B$8,IF(LARGE(D71:AU71,1)&gt;=580,Var!$B$4," "))</f>
        <v>---</v>
      </c>
      <c r="BK71" s="43" t="str">
        <f>IF(AW71=0,Var!$B$8,IF(LARGE(D71:AU71,1)&gt;=585,Var!$B$4," "))</f>
        <v>---</v>
      </c>
    </row>
    <row r="72" spans="1:256" ht="22.7" customHeight="1">
      <c r="A72" s="11"/>
      <c r="B72" s="31"/>
      <c r="C72" s="32" t="s">
        <v>105</v>
      </c>
      <c r="D72" s="33"/>
      <c r="E72" s="33"/>
      <c r="F72" s="33"/>
      <c r="G72" s="33"/>
      <c r="H72" s="33"/>
      <c r="I72" s="33"/>
      <c r="J72" s="33"/>
      <c r="K72" s="33"/>
      <c r="L72" s="34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5"/>
      <c r="AC72" s="33"/>
      <c r="AD72" s="33"/>
      <c r="AE72" s="33"/>
      <c r="AF72" s="33"/>
      <c r="AG72" s="33"/>
      <c r="AH72" s="36"/>
      <c r="AI72" s="36"/>
      <c r="AJ72" s="36"/>
      <c r="AK72" s="36"/>
      <c r="AL72" s="36"/>
      <c r="AM72" s="36"/>
      <c r="AN72" s="33"/>
      <c r="AO72" s="36"/>
      <c r="AP72" s="36"/>
      <c r="AQ72" s="36"/>
      <c r="AR72" s="37"/>
      <c r="AS72" s="37"/>
      <c r="AT72" s="37"/>
      <c r="AU72" s="37"/>
      <c r="AV72" s="11"/>
      <c r="AW72" s="19"/>
      <c r="AX72" s="20"/>
      <c r="AY72" s="19"/>
      <c r="AZ72" s="19"/>
      <c r="BA72" s="19"/>
      <c r="BB72" s="30"/>
      <c r="BC72" s="19"/>
      <c r="BD72" s="19"/>
      <c r="BE72" s="30"/>
      <c r="BF72" s="19"/>
      <c r="BG72" s="19"/>
      <c r="BH72" s="19"/>
      <c r="BI72" s="30"/>
      <c r="BJ72" s="19"/>
      <c r="BK72" s="19"/>
    </row>
    <row r="73" spans="1:256">
      <c r="A73" s="11"/>
      <c r="B73" s="16"/>
      <c r="C73" s="38" t="s">
        <v>106</v>
      </c>
      <c r="D73" s="39"/>
      <c r="E73" s="40"/>
      <c r="F73" s="39"/>
      <c r="G73" s="40"/>
      <c r="H73" s="39"/>
      <c r="I73" s="40"/>
      <c r="J73" s="39"/>
      <c r="K73" s="40"/>
      <c r="L73" s="39"/>
      <c r="M73" s="40"/>
      <c r="N73" s="39"/>
      <c r="O73" s="40"/>
      <c r="P73" s="39"/>
      <c r="Q73" s="40"/>
      <c r="R73" s="39"/>
      <c r="S73" s="40"/>
      <c r="T73" s="39"/>
      <c r="U73" s="40"/>
      <c r="V73" s="39"/>
      <c r="W73" s="40"/>
      <c r="X73" s="39"/>
      <c r="Y73" s="40"/>
      <c r="Z73" s="39"/>
      <c r="AA73" s="40"/>
      <c r="AB73" s="39"/>
      <c r="AC73" s="40"/>
      <c r="AD73" s="39"/>
      <c r="AE73" s="40"/>
      <c r="AF73" s="39"/>
      <c r="AG73" s="40"/>
      <c r="AH73" s="39"/>
      <c r="AI73" s="40"/>
      <c r="AJ73" s="39"/>
      <c r="AK73" s="40"/>
      <c r="AL73" s="39"/>
      <c r="AM73" s="40"/>
      <c r="AN73" s="39"/>
      <c r="AO73" s="40"/>
      <c r="AP73" s="39"/>
      <c r="AQ73" s="40"/>
      <c r="AR73" s="39"/>
      <c r="AS73" s="40"/>
      <c r="AT73" s="39"/>
      <c r="AU73" s="40"/>
      <c r="AV73" s="11"/>
      <c r="AW73" s="19">
        <f>COUNT(D73:AU73)</f>
        <v>0</v>
      </c>
      <c r="AX73" s="20" t="str">
        <f>IF(AW73&lt;3," ",(LARGE(D73:AU73,1)+LARGE(D73:AU73,2)+LARGE(D73:AU73,3))/3)</f>
        <v xml:space="preserve"> </v>
      </c>
      <c r="AY73" s="41" t="str">
        <f>IF(COUNTIF(D73:AU73,"(1)")=0," ",COUNTIF(D73:AU73,"(1)"))</f>
        <v xml:space="preserve"> </v>
      </c>
      <c r="AZ73" s="41" t="str">
        <f>IF(COUNTIF(D73:AU73,"(2)")=0," ",COUNTIF(D73:AU73,"(2)"))</f>
        <v xml:space="preserve"> </v>
      </c>
      <c r="BA73" s="41" t="str">
        <f>IF(COUNTIF(D73:AU73,"(3)")=0," ",COUNTIF(D73:AU73,"(3)"))</f>
        <v xml:space="preserve"> </v>
      </c>
      <c r="BB73" s="42" t="str">
        <f>IF(SUM(AY73:BA73)=0," ",SUM(AY73:BA73))</f>
        <v xml:space="preserve"> </v>
      </c>
      <c r="BC73" s="43" t="str">
        <f>IF(AW73=0,Var!$B$8,IF(LARGE(D73:AU73,1)&gt;=540,Var!$B$4," "))</f>
        <v>---</v>
      </c>
      <c r="BD73" s="43" t="str">
        <f>IF(AW73=0,Var!$B$8,IF(LARGE(D73:AU73,1)&gt;=550,Var!$B$4," "))</f>
        <v>---</v>
      </c>
      <c r="BE73" s="43" t="str">
        <f>IF(AW73=0,Var!$B$8,IF(LARGE(D73:AU73,1)&gt;=555,Var!$B$4," "))</f>
        <v>---</v>
      </c>
      <c r="BF73" s="43" t="str">
        <f>IF(AW73=0,Var!$B$8,IF(LARGE(D73:AU73,1)&gt;=560,Var!$B$4," "))</f>
        <v>---</v>
      </c>
      <c r="BG73" s="43" t="str">
        <f>IF(AW73=0,Var!$B$8,IF(LARGE(D73:AU73,1)&gt;=565,Var!$B$4," "))</f>
        <v>---</v>
      </c>
      <c r="BH73" s="43" t="str">
        <f>IF(AW73=0,Var!$B$8,IF(LARGE(D73:AU73,1)&gt;=570,Var!$B$4," "))</f>
        <v>---</v>
      </c>
      <c r="BI73" s="43" t="str">
        <f>IF(AW73=0,Var!$B$8,IF(LARGE(D73:AU73,1)&gt;=575,Var!$B$4," "))</f>
        <v>---</v>
      </c>
      <c r="BJ73" s="43" t="str">
        <f>IF(AW73=0,Var!$B$8,IF(LARGE(D73:AU73,1)&gt;=580,Var!$B$4," "))</f>
        <v>---</v>
      </c>
      <c r="BK73" s="43" t="str">
        <f>IF(AW73=0,Var!$B$8,IF(LARGE(D73:AU73,1)&gt;=585,Var!$B$4," "))</f>
        <v>---</v>
      </c>
    </row>
    <row r="74" spans="1:256">
      <c r="A74" s="11"/>
      <c r="B74" s="16"/>
      <c r="C74" s="38"/>
      <c r="D74" s="39"/>
      <c r="E74" s="40"/>
      <c r="F74" s="39"/>
      <c r="G74" s="40"/>
      <c r="H74" s="39"/>
      <c r="I74" s="40"/>
      <c r="J74" s="39"/>
      <c r="K74" s="40"/>
      <c r="L74" s="39"/>
      <c r="M74" s="40"/>
      <c r="N74" s="39"/>
      <c r="O74" s="40"/>
      <c r="P74" s="39"/>
      <c r="Q74" s="40"/>
      <c r="R74" s="39"/>
      <c r="S74" s="40"/>
      <c r="T74" s="39"/>
      <c r="U74" s="40"/>
      <c r="V74" s="39"/>
      <c r="W74" s="40"/>
      <c r="X74" s="39"/>
      <c r="Y74" s="40"/>
      <c r="Z74" s="39"/>
      <c r="AA74" s="40"/>
      <c r="AB74" s="39"/>
      <c r="AC74" s="40"/>
      <c r="AD74" s="39"/>
      <c r="AE74" s="40"/>
      <c r="AF74" s="39"/>
      <c r="AG74" s="40"/>
      <c r="AH74" s="39"/>
      <c r="AI74" s="40"/>
      <c r="AJ74" s="39"/>
      <c r="AK74" s="40"/>
      <c r="AL74" s="39"/>
      <c r="AM74" s="40"/>
      <c r="AN74" s="39"/>
      <c r="AO74" s="40"/>
      <c r="AP74" s="39"/>
      <c r="AQ74" s="40"/>
      <c r="AR74" s="39"/>
      <c r="AS74" s="40"/>
      <c r="AT74" s="39"/>
      <c r="AU74" s="40"/>
      <c r="AV74" s="11"/>
      <c r="AW74" s="19">
        <f>COUNT(D74:AU74)</f>
        <v>0</v>
      </c>
      <c r="AX74" s="20" t="str">
        <f>IF(AW74&lt;3," ",(LARGE(D74:AU74,1)+LARGE(D74:AU74,2)+LARGE(D74:AU74,3))/3)</f>
        <v xml:space="preserve"> </v>
      </c>
      <c r="AY74" s="41" t="str">
        <f>IF(COUNTIF(D74:AU74,"(1)")=0," ",COUNTIF(D74:AU74,"(1)"))</f>
        <v xml:space="preserve"> </v>
      </c>
      <c r="AZ74" s="41" t="str">
        <f>IF(COUNTIF(D74:AU74,"(2)")=0," ",COUNTIF(D74:AU74,"(2)"))</f>
        <v xml:space="preserve"> </v>
      </c>
      <c r="BA74" s="41" t="str">
        <f>IF(COUNTIF(D74:AU74,"(3)")=0," ",COUNTIF(D74:AU74,"(3)"))</f>
        <v xml:space="preserve"> </v>
      </c>
      <c r="BB74" s="42" t="str">
        <f>IF(SUM(AY74:BA74)=0," ",SUM(AY74:BA74))</f>
        <v xml:space="preserve"> </v>
      </c>
      <c r="BC74" s="43" t="str">
        <f>IF(AW74=0,Var!$B$8,IF(LARGE(D74:AU74,1)&gt;=540,Var!$B$4," "))</f>
        <v>---</v>
      </c>
      <c r="BD74" s="43" t="str">
        <f>IF(AW74=0,Var!$B$8,IF(LARGE(D74:AU74,1)&gt;=550,Var!$B$4," "))</f>
        <v>---</v>
      </c>
      <c r="BE74" s="43" t="str">
        <f>IF(AW74=0,Var!$B$8,IF(LARGE(D74:AU74,1)&gt;=555,Var!$B$4," "))</f>
        <v>---</v>
      </c>
      <c r="BF74" s="43" t="str">
        <f>IF(AW74=0,Var!$B$8,IF(LARGE(D74:AU74,1)&gt;=560,Var!$B$4," "))</f>
        <v>---</v>
      </c>
      <c r="BG74" s="43" t="str">
        <f>IF(AW74=0,Var!$B$8,IF(LARGE(D74:AU74,1)&gt;=565,Var!$B$4," "))</f>
        <v>---</v>
      </c>
      <c r="BH74" s="43" t="str">
        <f>IF(AW74=0,Var!$B$8,IF(LARGE(D74:AU74,1)&gt;=570,Var!$B$4," "))</f>
        <v>---</v>
      </c>
      <c r="BI74" s="43" t="str">
        <f>IF(AW74=0,Var!$B$8,IF(LARGE(D74:AU74,1)&gt;=575,Var!$B$4," "))</f>
        <v>---</v>
      </c>
      <c r="BJ74" s="43" t="str">
        <f>IF(AW74=0,Var!$B$8,IF(LARGE(D74:AU74,1)&gt;=580,Var!$B$4," "))</f>
        <v>---</v>
      </c>
      <c r="BK74" s="43" t="str">
        <f>IF(AW74=0,Var!$B$8,IF(LARGE(D74:AU74,1)&gt;=585,Var!$B$4," "))</f>
        <v>---</v>
      </c>
    </row>
    <row r="75" spans="1:256" ht="22.7" customHeight="1">
      <c r="A75" s="11"/>
      <c r="B75" s="31"/>
      <c r="C75" s="32" t="s">
        <v>107</v>
      </c>
      <c r="D75" s="33"/>
      <c r="E75" s="33"/>
      <c r="F75" s="33"/>
      <c r="G75" s="33"/>
      <c r="H75" s="33"/>
      <c r="I75" s="33"/>
      <c r="J75" s="33"/>
      <c r="K75" s="33"/>
      <c r="L75" s="34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5"/>
      <c r="AC75" s="33"/>
      <c r="AD75" s="33"/>
      <c r="AE75" s="33"/>
      <c r="AF75" s="33"/>
      <c r="AG75" s="33"/>
      <c r="AH75" s="36"/>
      <c r="AI75" s="36"/>
      <c r="AJ75" s="36"/>
      <c r="AK75" s="36"/>
      <c r="AL75" s="36"/>
      <c r="AM75" s="36"/>
      <c r="AN75" s="33"/>
      <c r="AO75" s="36"/>
      <c r="AP75" s="36"/>
      <c r="AQ75" s="36"/>
      <c r="AR75" s="37"/>
      <c r="AS75" s="37"/>
      <c r="AT75" s="37"/>
      <c r="AU75" s="37"/>
      <c r="AV75" s="11"/>
      <c r="AW75" s="19"/>
      <c r="AX75" s="20"/>
      <c r="AY75" s="19"/>
      <c r="AZ75" s="19"/>
      <c r="BA75" s="19"/>
      <c r="BB75" s="30"/>
      <c r="BC75" s="19"/>
      <c r="BD75" s="19"/>
      <c r="BE75" s="30"/>
      <c r="BF75" s="19"/>
      <c r="BG75" s="19"/>
      <c r="BH75" s="19"/>
      <c r="BI75" s="30"/>
      <c r="BJ75" s="19"/>
      <c r="BK75" s="19"/>
    </row>
    <row r="76" spans="1:256">
      <c r="A76" s="11"/>
      <c r="B76" s="16">
        <v>1</v>
      </c>
      <c r="C76" s="38" t="s">
        <v>109</v>
      </c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39">
        <v>552</v>
      </c>
      <c r="O76" s="40" t="s">
        <v>49</v>
      </c>
      <c r="P76" s="39"/>
      <c r="Q76" s="40"/>
      <c r="R76" s="39">
        <v>541</v>
      </c>
      <c r="S76" s="40" t="s">
        <v>94</v>
      </c>
      <c r="T76" s="39">
        <v>555</v>
      </c>
      <c r="U76" s="40" t="s">
        <v>57</v>
      </c>
      <c r="V76" s="39">
        <v>535</v>
      </c>
      <c r="W76" s="40" t="s">
        <v>82</v>
      </c>
      <c r="X76" s="39">
        <v>560</v>
      </c>
      <c r="Y76" s="40" t="s">
        <v>110</v>
      </c>
      <c r="Z76" s="39">
        <v>563</v>
      </c>
      <c r="AA76" s="40" t="s">
        <v>50</v>
      </c>
      <c r="AB76" s="39"/>
      <c r="AC76" s="40"/>
      <c r="AD76" s="39"/>
      <c r="AE76" s="40"/>
      <c r="AF76" s="39"/>
      <c r="AG76" s="40"/>
      <c r="AH76" s="39"/>
      <c r="AI76" s="40"/>
      <c r="AJ76" s="39">
        <v>563</v>
      </c>
      <c r="AK76" s="40" t="s">
        <v>111</v>
      </c>
      <c r="AL76" s="39"/>
      <c r="AM76" s="40"/>
      <c r="AN76" s="39">
        <v>555</v>
      </c>
      <c r="AO76" s="40" t="s">
        <v>82</v>
      </c>
      <c r="AP76" s="39">
        <v>546</v>
      </c>
      <c r="AQ76" s="40" t="s">
        <v>52</v>
      </c>
      <c r="AR76" s="39">
        <v>552</v>
      </c>
      <c r="AS76" s="40" t="s">
        <v>112</v>
      </c>
      <c r="AT76" s="39"/>
      <c r="AU76" s="40"/>
      <c r="AV76" s="11"/>
      <c r="AW76" s="19">
        <f>COUNT(D76:AU76)</f>
        <v>10</v>
      </c>
      <c r="AX76" s="20">
        <f>IF(AW76&lt;3," ",(LARGE(D76:AU76,1)+LARGE(D76:AU76,2)+LARGE(D76:AU76,3))/3)</f>
        <v>562</v>
      </c>
      <c r="AY76" s="41" t="str">
        <f>IF(COUNTIF(D76:AU76,"(1)")=0," ",COUNTIF(D76:AU76,"(1)"))</f>
        <v xml:space="preserve"> </v>
      </c>
      <c r="AZ76" s="41" t="str">
        <f>IF(COUNTIF(D76:AU76,"(2)")=0," ",COUNTIF(D76:AU76,"(2)"))</f>
        <v xml:space="preserve"> </v>
      </c>
      <c r="BA76" s="41">
        <f>IF(COUNTIF(D76:AU76,"(3)")=0," ",COUNTIF(D76:AU76,"(3)"))</f>
        <v>1</v>
      </c>
      <c r="BB76" s="42">
        <f>IF(SUM(AY76:BA76)=0," ",SUM(AY76:BA76))</f>
        <v>1</v>
      </c>
      <c r="BC76" s="43">
        <f>IF(AW76=0,Var!$B$8,IF(LARGE(D76:AU76,1)&gt;=540,Var!$B$4," "))</f>
        <v>18</v>
      </c>
      <c r="BD76" s="43">
        <f>IF(AW76=0,Var!$B$8,IF(LARGE(D76:AU76,1)&gt;=550,Var!$B$4," "))</f>
        <v>18</v>
      </c>
      <c r="BE76" s="43">
        <f>IF(AW76=0,Var!$B$8,IF(LARGE(D76:AU76,1)&gt;=555,Var!$B$4," "))</f>
        <v>18</v>
      </c>
      <c r="BF76" s="43">
        <f>IF(AW76=0,Var!$B$8,IF(LARGE(D76:AU76,1)&gt;=560,Var!$B$4," "))</f>
        <v>18</v>
      </c>
      <c r="BG76" s="43" t="str">
        <f>IF(AW76=0,Var!$B$8,IF(LARGE(D76:AU76,1)&gt;=565,Var!$B$4," "))</f>
        <v xml:space="preserve"> </v>
      </c>
      <c r="BH76" s="43" t="str">
        <f>IF(AW76=0,Var!$B$8,IF(LARGE(D76:AU76,1)&gt;=570,Var!$B$4," "))</f>
        <v xml:space="preserve"> </v>
      </c>
      <c r="BI76" s="43" t="str">
        <f>IF(AW76=0,Var!$B$8,IF(LARGE(D76:AU76,1)&gt;=575,Var!$B$4," "))</f>
        <v xml:space="preserve"> </v>
      </c>
      <c r="BJ76" s="43" t="str">
        <f>IF(AW76=0,Var!$B$8,IF(LARGE(D76:AU76,1)&gt;=580,Var!$B$4," "))</f>
        <v xml:space="preserve"> </v>
      </c>
      <c r="BK76" s="43" t="str">
        <f>IF(AW76=0,Var!$B$8,IF(LARGE(D76:AU76,1)&gt;=585,Var!$B$4," "))</f>
        <v xml:space="preserve"> </v>
      </c>
    </row>
    <row r="77" spans="1:256">
      <c r="A77" s="11"/>
      <c r="B77" s="16"/>
      <c r="C77" s="38" t="s">
        <v>114</v>
      </c>
      <c r="D77" s="39"/>
      <c r="E77" s="40"/>
      <c r="F77" s="39"/>
      <c r="G77" s="40"/>
      <c r="H77" s="39"/>
      <c r="I77" s="40"/>
      <c r="J77" s="39"/>
      <c r="K77" s="40"/>
      <c r="L77" s="39"/>
      <c r="M77" s="40"/>
      <c r="N77" s="39"/>
      <c r="O77" s="40"/>
      <c r="P77" s="39"/>
      <c r="Q77" s="40"/>
      <c r="R77" s="39"/>
      <c r="S77" s="40"/>
      <c r="T77" s="39"/>
      <c r="U77" s="40"/>
      <c r="V77" s="39"/>
      <c r="W77" s="40"/>
      <c r="X77" s="39"/>
      <c r="Y77" s="40"/>
      <c r="Z77" s="39"/>
      <c r="AA77" s="40"/>
      <c r="AB77" s="39"/>
      <c r="AC77" s="40"/>
      <c r="AD77" s="39"/>
      <c r="AE77" s="40"/>
      <c r="AF77" s="39"/>
      <c r="AG77" s="40"/>
      <c r="AH77" s="39"/>
      <c r="AI77" s="40"/>
      <c r="AJ77" s="39"/>
      <c r="AK77" s="40"/>
      <c r="AL77" s="39"/>
      <c r="AM77" s="40"/>
      <c r="AN77" s="39"/>
      <c r="AO77" s="40"/>
      <c r="AP77" s="39"/>
      <c r="AQ77" s="40"/>
      <c r="AR77" s="39"/>
      <c r="AS77" s="40"/>
      <c r="AT77" s="39"/>
      <c r="AU77" s="40"/>
      <c r="AV77" s="11"/>
      <c r="AW77" s="19">
        <f>COUNT(D77:AU77)</f>
        <v>0</v>
      </c>
      <c r="AX77" s="20" t="str">
        <f>IF(AW77&lt;3," ",(LARGE(D77:AU77,1)+LARGE(D77:AU77,2)+LARGE(D77:AU77,3))/3)</f>
        <v xml:space="preserve"> </v>
      </c>
      <c r="AY77" s="41" t="str">
        <f>IF(COUNTIF(D77:AU77,"(1)")=0," ",COUNTIF(D77:AU77,"(1)"))</f>
        <v xml:space="preserve"> </v>
      </c>
      <c r="AZ77" s="41" t="str">
        <f>IF(COUNTIF(D77:AU77,"(2)")=0," ",COUNTIF(D77:AU77,"(2)"))</f>
        <v xml:space="preserve"> </v>
      </c>
      <c r="BA77" s="41" t="str">
        <f>IF(COUNTIF(D77:AU77,"(3)")=0," ",COUNTIF(D77:AU77,"(3)"))</f>
        <v xml:space="preserve"> </v>
      </c>
      <c r="BB77" s="42" t="str">
        <f>IF(SUM(AY77:BA77)=0," ",SUM(AY77:BA77))</f>
        <v xml:space="preserve"> </v>
      </c>
      <c r="BC77" s="43" t="str">
        <f>IF(AW77=0,Var!$B$8,IF(LARGE(D77:AU77,1)&gt;=540,Var!$B$4," "))</f>
        <v>---</v>
      </c>
      <c r="BD77" s="43" t="str">
        <f>IF(AW77=0,Var!$B$8,IF(LARGE(D77:AU77,1)&gt;=550,Var!$B$4," "))</f>
        <v>---</v>
      </c>
      <c r="BE77" s="43" t="str">
        <f>IF(AW77=0,Var!$B$8,IF(LARGE(D77:AU77,1)&gt;=555,Var!$B$4," "))</f>
        <v>---</v>
      </c>
      <c r="BF77" s="43" t="str">
        <f>IF(AW77=0,Var!$B$8,IF(LARGE(D77:AU77,1)&gt;=560,Var!$B$4," "))</f>
        <v>---</v>
      </c>
      <c r="BG77" s="43" t="str">
        <f>IF(AW77=0,Var!$B$8,IF(LARGE(D77:AU77,1)&gt;=565,Var!$B$4," "))</f>
        <v>---</v>
      </c>
      <c r="BH77" s="43" t="str">
        <f>IF(AW77=0,Var!$B$8,IF(LARGE(D77:AU77,1)&gt;=570,Var!$B$4," "))</f>
        <v>---</v>
      </c>
      <c r="BI77" s="43" t="str">
        <f>IF(AW77=0,Var!$B$8,IF(LARGE(D77:AU77,1)&gt;=575,Var!$B$4," "))</f>
        <v>---</v>
      </c>
      <c r="BJ77" s="43" t="str">
        <f>IF(AW77=0,Var!$B$8,IF(LARGE(D77:AU77,1)&gt;=580,Var!$B$4," "))</f>
        <v>---</v>
      </c>
      <c r="BK77" s="43" t="str">
        <f>IF(AW77=0,Var!$B$8,IF(LARGE(D77:AU77,1)&gt;=585,Var!$B$4," "))</f>
        <v>---</v>
      </c>
    </row>
    <row r="78" spans="1:256">
      <c r="A78" s="11"/>
      <c r="B78" s="16">
        <v>2</v>
      </c>
      <c r="C78" s="38" t="s">
        <v>86</v>
      </c>
      <c r="D78" s="39">
        <v>586</v>
      </c>
      <c r="E78" s="40" t="s">
        <v>45</v>
      </c>
      <c r="F78" s="39"/>
      <c r="G78" s="40"/>
      <c r="H78" s="39"/>
      <c r="I78" s="40"/>
      <c r="J78" s="39"/>
      <c r="K78" s="40"/>
      <c r="L78" s="39"/>
      <c r="M78" s="40"/>
      <c r="N78" s="39">
        <v>584</v>
      </c>
      <c r="O78" s="40" t="s">
        <v>45</v>
      </c>
      <c r="P78" s="39">
        <v>576</v>
      </c>
      <c r="Q78" s="40" t="s">
        <v>57</v>
      </c>
      <c r="R78" s="39">
        <v>577</v>
      </c>
      <c r="S78" s="40" t="s">
        <v>45</v>
      </c>
      <c r="T78" s="39">
        <v>572</v>
      </c>
      <c r="U78" s="40" t="s">
        <v>57</v>
      </c>
      <c r="V78" s="39"/>
      <c r="W78" s="40"/>
      <c r="X78" s="39">
        <v>576</v>
      </c>
      <c r="Y78" s="40" t="s">
        <v>80</v>
      </c>
      <c r="Z78" s="39">
        <v>574</v>
      </c>
      <c r="AA78" s="40" t="s">
        <v>46</v>
      </c>
      <c r="AB78" s="39">
        <v>575</v>
      </c>
      <c r="AC78" s="40" t="s">
        <v>46</v>
      </c>
      <c r="AD78" s="39"/>
      <c r="AE78" s="40"/>
      <c r="AF78" s="39"/>
      <c r="AG78" s="40"/>
      <c r="AH78" s="39"/>
      <c r="AI78" s="40"/>
      <c r="AJ78" s="39"/>
      <c r="AK78" s="40"/>
      <c r="AL78" s="39"/>
      <c r="AM78" s="40"/>
      <c r="AN78" s="39">
        <v>580</v>
      </c>
      <c r="AO78" s="40" t="s">
        <v>45</v>
      </c>
      <c r="AP78" s="39"/>
      <c r="AQ78" s="40"/>
      <c r="AR78" s="39">
        <v>574</v>
      </c>
      <c r="AS78" s="40" t="s">
        <v>71</v>
      </c>
      <c r="AT78" s="39">
        <v>572</v>
      </c>
      <c r="AU78" s="40" t="s">
        <v>108</v>
      </c>
      <c r="AV78" s="11"/>
      <c r="AW78" s="19">
        <f>COUNT(D78:AU78)</f>
        <v>11</v>
      </c>
      <c r="AX78" s="20">
        <f>IF(AW78&lt;3," ",(LARGE(D78:AU78,1)+LARGE(D78:AU78,2)+LARGE(D78:AU78,3))/3)</f>
        <v>583.33333333333337</v>
      </c>
      <c r="AY78" s="41">
        <f>IF(COUNTIF(D78:AU78,"(1)")=0," ",COUNTIF(D78:AU78,"(1)"))</f>
        <v>4</v>
      </c>
      <c r="AZ78" s="41">
        <f>IF(COUNTIF(D78:AU78,"(2)")=0," ",COUNTIF(D78:AU78,"(2)"))</f>
        <v>2</v>
      </c>
      <c r="BA78" s="41" t="str">
        <f>IF(COUNTIF(D78:AU78,"(3)")=0," ",COUNTIF(D78:AU78,"(3)"))</f>
        <v xml:space="preserve"> </v>
      </c>
      <c r="BB78" s="42">
        <f>IF(SUM(AY78:BA78)=0," ",SUM(AY78:BA78))</f>
        <v>6</v>
      </c>
      <c r="BC78" s="43">
        <f>IF(AW78=0,Var!$B$8,IF(LARGE(D78:AU78,1)&gt;=540,Var!$B$4," "))</f>
        <v>18</v>
      </c>
      <c r="BD78" s="43">
        <f>IF(AW78=0,Var!$B$8,IF(LARGE(D78:AU78,1)&gt;=550,Var!$B$4," "))</f>
        <v>18</v>
      </c>
      <c r="BE78" s="43">
        <f>IF(AW78=0,Var!$B$8,IF(LARGE(D78:AU78,1)&gt;=555,Var!$B$4," "))</f>
        <v>18</v>
      </c>
      <c r="BF78" s="43">
        <f>IF(AW78=0,Var!$B$8,IF(LARGE(D78:AU78,1)&gt;=560,Var!$B$4," "))</f>
        <v>18</v>
      </c>
      <c r="BG78" s="43">
        <f>IF(AW78=0,Var!$B$8,IF(LARGE(D78:AU78,1)&gt;=565,Var!$B$4," "))</f>
        <v>18</v>
      </c>
      <c r="BH78" s="43">
        <f>IF(AW78=0,Var!$B$8,IF(LARGE(D78:AU78,1)&gt;=570,Var!$B$4," "))</f>
        <v>18</v>
      </c>
      <c r="BI78" s="43">
        <f>IF(AW78=0,Var!$B$8,IF(LARGE(D78:AU78,1)&gt;=575,Var!$B$4," "))</f>
        <v>18</v>
      </c>
      <c r="BJ78" s="43">
        <f>IF(AW78=0,Var!$B$8,IF(LARGE(D78:AU78,1)&gt;=580,Var!$B$4," "))</f>
        <v>18</v>
      </c>
      <c r="BK78" s="43">
        <f>IF(AW78=0,Var!$B$8,IF(LARGE(D78:AU78,1)&gt;=585,Var!$B$4," "))</f>
        <v>18</v>
      </c>
    </row>
    <row r="79" spans="1:256">
      <c r="A79" s="11"/>
      <c r="B79" s="16"/>
      <c r="C79" s="38" t="s">
        <v>113</v>
      </c>
      <c r="D79" s="39"/>
      <c r="E79" s="40"/>
      <c r="F79" s="39"/>
      <c r="G79" s="40"/>
      <c r="H79" s="39"/>
      <c r="I79" s="40"/>
      <c r="J79" s="39"/>
      <c r="K79" s="40"/>
      <c r="L79" s="39"/>
      <c r="M79" s="40"/>
      <c r="N79" s="39"/>
      <c r="O79" s="40"/>
      <c r="P79" s="39"/>
      <c r="Q79" s="40"/>
      <c r="R79" s="39"/>
      <c r="S79" s="40"/>
      <c r="T79" s="39"/>
      <c r="U79" s="40"/>
      <c r="V79" s="39"/>
      <c r="W79" s="40"/>
      <c r="X79" s="39"/>
      <c r="Y79" s="40"/>
      <c r="Z79" s="39"/>
      <c r="AA79" s="40"/>
      <c r="AB79" s="39"/>
      <c r="AC79" s="40"/>
      <c r="AD79" s="39"/>
      <c r="AE79" s="40"/>
      <c r="AF79" s="39"/>
      <c r="AG79" s="40"/>
      <c r="AH79" s="39"/>
      <c r="AI79" s="40"/>
      <c r="AJ79" s="39"/>
      <c r="AK79" s="40"/>
      <c r="AL79" s="39"/>
      <c r="AM79" s="40"/>
      <c r="AN79" s="39"/>
      <c r="AO79" s="40"/>
      <c r="AP79" s="39"/>
      <c r="AQ79" s="40"/>
      <c r="AR79" s="39"/>
      <c r="AS79" s="40"/>
      <c r="AT79" s="39"/>
      <c r="AU79" s="40"/>
      <c r="AV79" s="11"/>
      <c r="AW79" s="19">
        <f>COUNT(D79:AU79)</f>
        <v>0</v>
      </c>
      <c r="AX79" s="20" t="str">
        <f>IF(AW79&lt;3," ",(LARGE(D79:AU79,1)+LARGE(D79:AU79,2)+LARGE(D79:AU79,3))/3)</f>
        <v xml:space="preserve"> </v>
      </c>
      <c r="AY79" s="41" t="str">
        <f>IF(COUNTIF(D79:AU79,"(1)")=0," ",COUNTIF(D79:AU79,"(1)"))</f>
        <v xml:space="preserve"> </v>
      </c>
      <c r="AZ79" s="41" t="str">
        <f>IF(COUNTIF(D79:AU79,"(2)")=0," ",COUNTIF(D79:AU79,"(2)"))</f>
        <v xml:space="preserve"> </v>
      </c>
      <c r="BA79" s="41" t="str">
        <f>IF(COUNTIF(D79:AU79,"(3)")=0," ",COUNTIF(D79:AU79,"(3)"))</f>
        <v xml:space="preserve"> </v>
      </c>
      <c r="BB79" s="42" t="str">
        <f>IF(SUM(AY79:BA79)=0," ",SUM(AY79:BA79))</f>
        <v xml:space="preserve"> </v>
      </c>
      <c r="BC79" s="43" t="str">
        <f>IF(AW79=0,Var!$B$8,IF(LARGE(D79:AU79,1)&gt;=540,Var!$B$4," "))</f>
        <v>---</v>
      </c>
      <c r="BD79" s="43" t="str">
        <f>IF(AW79=0,Var!$B$8,IF(LARGE(D79:AU79,1)&gt;=550,Var!$B$4," "))</f>
        <v>---</v>
      </c>
      <c r="BE79" s="43" t="str">
        <f>IF(AW79=0,Var!$B$8,IF(LARGE(D79:AU79,1)&gt;=555,Var!$B$4," "))</f>
        <v>---</v>
      </c>
      <c r="BF79" s="43" t="str">
        <f>IF(AW79=0,Var!$B$8,IF(LARGE(D79:AU79,1)&gt;=560,Var!$B$4," "))</f>
        <v>---</v>
      </c>
      <c r="BG79" s="43" t="str">
        <f>IF(AW79=0,Var!$B$8,IF(LARGE(D79:AU79,1)&gt;=565,Var!$B$4," "))</f>
        <v>---</v>
      </c>
      <c r="BH79" s="43" t="str">
        <f>IF(AW79=0,Var!$B$8,IF(LARGE(D79:AU79,1)&gt;=570,Var!$B$4," "))</f>
        <v>---</v>
      </c>
      <c r="BI79" s="43" t="str">
        <f>IF(AW79=0,Var!$B$8,IF(LARGE(D79:AU79,1)&gt;=575,Var!$B$4," "))</f>
        <v>---</v>
      </c>
      <c r="BJ79" s="43" t="str">
        <f>IF(AW79=0,Var!$B$8,IF(LARGE(D79:AU79,1)&gt;=580,Var!$B$4," "))</f>
        <v>---</v>
      </c>
      <c r="BK79" s="43" t="str">
        <f>IF(AW79=0,Var!$B$8,IF(LARGE(D79:AU79,1)&gt;=585,Var!$B$4," "))</f>
        <v>---</v>
      </c>
    </row>
    <row r="80" spans="1:256" ht="22.7" customHeight="1">
      <c r="A80" s="11"/>
      <c r="B80" s="31"/>
      <c r="C80" s="32" t="s">
        <v>115</v>
      </c>
      <c r="D80" s="33"/>
      <c r="E80" s="33"/>
      <c r="F80" s="33"/>
      <c r="G80" s="33"/>
      <c r="H80" s="33"/>
      <c r="I80" s="33"/>
      <c r="J80" s="33"/>
      <c r="K80" s="33"/>
      <c r="L80" s="34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5"/>
      <c r="AC80" s="33"/>
      <c r="AD80" s="33"/>
      <c r="AE80" s="33"/>
      <c r="AF80" s="33"/>
      <c r="AG80" s="33"/>
      <c r="AH80" s="36"/>
      <c r="AI80" s="36"/>
      <c r="AJ80" s="36"/>
      <c r="AK80" s="36"/>
      <c r="AL80" s="36"/>
      <c r="AM80" s="36"/>
      <c r="AN80" s="33"/>
      <c r="AO80" s="36"/>
      <c r="AP80" s="36"/>
      <c r="AQ80" s="36"/>
      <c r="AR80" s="37"/>
      <c r="AS80" s="37"/>
      <c r="AT80" s="37"/>
      <c r="AU80" s="37"/>
      <c r="AV80" s="11"/>
      <c r="AW80" s="19"/>
      <c r="AX80" s="20"/>
      <c r="AY80" s="19"/>
      <c r="AZ80" s="19"/>
      <c r="BA80" s="19"/>
      <c r="BB80" s="30"/>
      <c r="BC80" s="19"/>
      <c r="BD80" s="19"/>
      <c r="BE80" s="30"/>
      <c r="BF80" s="19"/>
      <c r="BG80" s="19"/>
      <c r="BH80" s="19"/>
      <c r="BI80" s="30"/>
      <c r="BJ80" s="19"/>
      <c r="BK80" s="19"/>
    </row>
    <row r="81" spans="1:63">
      <c r="A81" s="11"/>
      <c r="B81" s="16">
        <v>1</v>
      </c>
      <c r="C81" s="38" t="s">
        <v>119</v>
      </c>
      <c r="D81" s="39"/>
      <c r="E81" s="40"/>
      <c r="F81" s="39"/>
      <c r="G81" s="40"/>
      <c r="H81" s="39"/>
      <c r="I81" s="40"/>
      <c r="J81" s="39"/>
      <c r="K81" s="40"/>
      <c r="L81" s="39"/>
      <c r="M81" s="40"/>
      <c r="N81" s="39"/>
      <c r="O81" s="40"/>
      <c r="P81" s="39"/>
      <c r="Q81" s="40"/>
      <c r="R81" s="39">
        <v>555</v>
      </c>
      <c r="S81" s="40" t="s">
        <v>49</v>
      </c>
      <c r="T81" s="39"/>
      <c r="U81" s="40"/>
      <c r="V81" s="39"/>
      <c r="W81" s="40"/>
      <c r="X81" s="39"/>
      <c r="Y81" s="40"/>
      <c r="Z81" s="39">
        <v>560</v>
      </c>
      <c r="AA81" s="40" t="s">
        <v>50</v>
      </c>
      <c r="AB81" s="39"/>
      <c r="AC81" s="40"/>
      <c r="AD81" s="39"/>
      <c r="AE81" s="40"/>
      <c r="AF81" s="39"/>
      <c r="AG81" s="40"/>
      <c r="AH81" s="39"/>
      <c r="AI81" s="40"/>
      <c r="AJ81" s="39"/>
      <c r="AK81" s="40"/>
      <c r="AL81" s="39"/>
      <c r="AM81" s="40"/>
      <c r="AN81" s="39"/>
      <c r="AO81" s="40"/>
      <c r="AP81" s="39"/>
      <c r="AQ81" s="40"/>
      <c r="AR81" s="39"/>
      <c r="AS81" s="40"/>
      <c r="AT81" s="39"/>
      <c r="AU81" s="40"/>
      <c r="AV81" s="11"/>
      <c r="AW81" s="19">
        <f>COUNT(D81:AU81)</f>
        <v>2</v>
      </c>
      <c r="AX81" s="20" t="str">
        <f>IF(AW81&lt;3," ",(LARGE(D81:AU81,1)+LARGE(D81:AU81,2)+LARGE(D81:AU81,3))/3)</f>
        <v xml:space="preserve"> </v>
      </c>
      <c r="AY81" s="41" t="str">
        <f>IF(COUNTIF(D81:AU81,"(1)")=0," ",COUNTIF(D81:AU81,"(1)"))</f>
        <v xml:space="preserve"> </v>
      </c>
      <c r="AZ81" s="41" t="str">
        <f>IF(COUNTIF(D81:AU81,"(2)")=0," ",COUNTIF(D81:AU81,"(2)"))</f>
        <v xml:space="preserve"> </v>
      </c>
      <c r="BA81" s="41">
        <f>IF(COUNTIF(D81:AU81,"(3)")=0," ",COUNTIF(D81:AU81,"(3)"))</f>
        <v>1</v>
      </c>
      <c r="BB81" s="42">
        <f>IF(SUM(AY81:BA81)=0," ",SUM(AY81:BA81))</f>
        <v>1</v>
      </c>
      <c r="BC81" s="43">
        <f>IF(AW81=0,Var!$B$8,IF(LARGE(D81:AU81,1)&gt;=540,Var!$B$4," "))</f>
        <v>18</v>
      </c>
      <c r="BD81" s="43">
        <f>IF(AW81=0,Var!$B$8,IF(LARGE(D81:AU81,1)&gt;=550,Var!$B$4," "))</f>
        <v>18</v>
      </c>
      <c r="BE81" s="43">
        <f>IF(AW81=0,Var!$B$8,IF(LARGE(D81:AU81,1)&gt;=555,Var!$B$4," "))</f>
        <v>18</v>
      </c>
      <c r="BF81" s="43">
        <f>IF(AW81=0,Var!$B$8,IF(LARGE(D81:AU81,1)&gt;=560,Var!$B$4," "))</f>
        <v>18</v>
      </c>
      <c r="BG81" s="43" t="str">
        <f>IF(AW81=0,Var!$B$8,IF(LARGE(D81:AU81,1)&gt;=565,Var!$B$4," "))</f>
        <v xml:space="preserve"> </v>
      </c>
      <c r="BH81" s="43" t="str">
        <f>IF(AW81=0,Var!$B$8,IF(LARGE(D81:AU81,1)&gt;=570,Var!$B$4," "))</f>
        <v xml:space="preserve"> </v>
      </c>
      <c r="BI81" s="43" t="str">
        <f>IF(AW81=0,Var!$B$8,IF(LARGE(D81:AU81,1)&gt;=575,Var!$B$4," "))</f>
        <v xml:space="preserve"> </v>
      </c>
      <c r="BJ81" s="43" t="str">
        <f>IF(AW81=0,Var!$B$8,IF(LARGE(D81:AU81,1)&gt;=580,Var!$B$4," "))</f>
        <v xml:space="preserve"> </v>
      </c>
      <c r="BK81" s="43" t="str">
        <f>IF(AW81=0,Var!$B$8,IF(LARGE(D81:AU81,1)&gt;=585,Var!$B$4," "))</f>
        <v xml:space="preserve"> </v>
      </c>
    </row>
    <row r="82" spans="1:63">
      <c r="A82" s="11"/>
      <c r="B82" s="16"/>
      <c r="C82" s="38" t="s">
        <v>120</v>
      </c>
      <c r="D82" s="39"/>
      <c r="E82" s="40"/>
      <c r="F82" s="39"/>
      <c r="G82" s="40"/>
      <c r="H82" s="39"/>
      <c r="I82" s="40"/>
      <c r="J82" s="39"/>
      <c r="K82" s="40"/>
      <c r="L82" s="39"/>
      <c r="M82" s="40"/>
      <c r="N82" s="39"/>
      <c r="O82" s="40"/>
      <c r="P82" s="39"/>
      <c r="Q82" s="40"/>
      <c r="R82" s="39"/>
      <c r="S82" s="40"/>
      <c r="T82" s="39"/>
      <c r="U82" s="40"/>
      <c r="V82" s="39"/>
      <c r="W82" s="40"/>
      <c r="X82" s="39"/>
      <c r="Y82" s="40"/>
      <c r="Z82" s="39"/>
      <c r="AA82" s="40"/>
      <c r="AB82" s="39"/>
      <c r="AC82" s="40"/>
      <c r="AD82" s="39"/>
      <c r="AE82" s="40"/>
      <c r="AF82" s="39"/>
      <c r="AG82" s="40"/>
      <c r="AH82" s="39"/>
      <c r="AI82" s="40"/>
      <c r="AJ82" s="39"/>
      <c r="AK82" s="40"/>
      <c r="AL82" s="39"/>
      <c r="AM82" s="40"/>
      <c r="AN82" s="39"/>
      <c r="AO82" s="40"/>
      <c r="AP82" s="39"/>
      <c r="AQ82" s="40"/>
      <c r="AR82" s="39"/>
      <c r="AS82" s="40"/>
      <c r="AT82" s="39"/>
      <c r="AU82" s="40"/>
      <c r="AV82" s="11"/>
      <c r="AW82" s="19">
        <f>COUNT(D82:AU82)</f>
        <v>0</v>
      </c>
      <c r="AX82" s="20" t="str">
        <f>IF(AW82&lt;3," ",(LARGE(D82:AU82,1)+LARGE(D82:AU82,2)+LARGE(D82:AU82,3))/3)</f>
        <v xml:space="preserve"> </v>
      </c>
      <c r="AY82" s="41" t="str">
        <f>IF(COUNTIF(D82:AU82,"(1)")=0," ",COUNTIF(D82:AU82,"(1)"))</f>
        <v xml:space="preserve"> </v>
      </c>
      <c r="AZ82" s="41" t="str">
        <f>IF(COUNTIF(D82:AU82,"(2)")=0," ",COUNTIF(D82:AU82,"(2)"))</f>
        <v xml:space="preserve"> </v>
      </c>
      <c r="BA82" s="41" t="str">
        <f>IF(COUNTIF(D82:AU82,"(3)")=0," ",COUNTIF(D82:AU82,"(3)"))</f>
        <v xml:space="preserve"> </v>
      </c>
      <c r="BB82" s="42" t="str">
        <f>IF(SUM(AY82:BA82)=0," ",SUM(AY82:BA82))</f>
        <v xml:space="preserve"> </v>
      </c>
      <c r="BC82" s="43" t="str">
        <f>IF(AW82=0,Var!$B$8,IF(LARGE(D82:AU82,1)&gt;=540,Var!$B$4," "))</f>
        <v>---</v>
      </c>
      <c r="BD82" s="43" t="str">
        <f>IF(AW82=0,Var!$B$8,IF(LARGE(D82:AU82,1)&gt;=550,Var!$B$4," "))</f>
        <v>---</v>
      </c>
      <c r="BE82" s="43" t="str">
        <f>IF(AW82=0,Var!$B$8,IF(LARGE(D82:AU82,1)&gt;=555,Var!$B$4," "))</f>
        <v>---</v>
      </c>
      <c r="BF82" s="43" t="str">
        <f>IF(AW82=0,Var!$B$8,IF(LARGE(D82:AU82,1)&gt;=560,Var!$B$4," "))</f>
        <v>---</v>
      </c>
      <c r="BG82" s="43" t="str">
        <f>IF(AW82=0,Var!$B$8,IF(LARGE(D82:AU82,1)&gt;=565,Var!$B$4," "))</f>
        <v>---</v>
      </c>
      <c r="BH82" s="43" t="str">
        <f>IF(AW82=0,Var!$B$8,IF(LARGE(D82:AU82,1)&gt;=570,Var!$B$4," "))</f>
        <v>---</v>
      </c>
      <c r="BI82" s="43" t="str">
        <f>IF(AW82=0,Var!$B$8,IF(LARGE(D82:AU82,1)&gt;=575,Var!$B$4," "))</f>
        <v>---</v>
      </c>
      <c r="BJ82" s="43" t="str">
        <f>IF(AW82=0,Var!$B$8,IF(LARGE(D82:AU82,1)&gt;=580,Var!$B$4," "))</f>
        <v>---</v>
      </c>
      <c r="BK82" s="43" t="str">
        <f>IF(AW82=0,Var!$B$8,IF(LARGE(D82:AU82,1)&gt;=585,Var!$B$4," "))</f>
        <v>---</v>
      </c>
    </row>
    <row r="83" spans="1:63">
      <c r="A83" s="11"/>
      <c r="B83" s="16">
        <v>2</v>
      </c>
      <c r="C83" s="38" t="s">
        <v>116</v>
      </c>
      <c r="D83" s="39">
        <v>566</v>
      </c>
      <c r="E83" s="40" t="s">
        <v>50</v>
      </c>
      <c r="F83" s="39"/>
      <c r="G83" s="40"/>
      <c r="H83" s="39">
        <v>570</v>
      </c>
      <c r="I83" s="40" t="s">
        <v>46</v>
      </c>
      <c r="J83" s="39"/>
      <c r="K83" s="40"/>
      <c r="L83" s="39"/>
      <c r="M83" s="40"/>
      <c r="N83" s="39">
        <v>561</v>
      </c>
      <c r="O83" s="40" t="s">
        <v>50</v>
      </c>
      <c r="P83" s="39"/>
      <c r="Q83" s="40"/>
      <c r="R83" s="39">
        <v>555</v>
      </c>
      <c r="S83" s="40" t="s">
        <v>53</v>
      </c>
      <c r="T83" s="39">
        <v>564</v>
      </c>
      <c r="U83" s="40" t="s">
        <v>57</v>
      </c>
      <c r="V83" s="39"/>
      <c r="W83" s="40"/>
      <c r="X83" s="39">
        <v>569</v>
      </c>
      <c r="Y83" s="40" t="s">
        <v>117</v>
      </c>
      <c r="Z83" s="39"/>
      <c r="AA83" s="40"/>
      <c r="AB83" s="39"/>
      <c r="AC83" s="40"/>
      <c r="AD83" s="39"/>
      <c r="AE83" s="40"/>
      <c r="AF83" s="39"/>
      <c r="AG83" s="40"/>
      <c r="AH83" s="39"/>
      <c r="AI83" s="40"/>
      <c r="AJ83" s="39"/>
      <c r="AK83" s="40"/>
      <c r="AL83" s="39"/>
      <c r="AM83" s="40"/>
      <c r="AN83" s="39">
        <v>547</v>
      </c>
      <c r="AO83" s="40" t="s">
        <v>49</v>
      </c>
      <c r="AP83" s="39">
        <v>552</v>
      </c>
      <c r="AQ83" s="40" t="s">
        <v>46</v>
      </c>
      <c r="AR83" s="39">
        <v>557</v>
      </c>
      <c r="AS83" s="40" t="s">
        <v>118</v>
      </c>
      <c r="AT83" s="39"/>
      <c r="AU83" s="40"/>
      <c r="AV83" s="11"/>
      <c r="AW83" s="19">
        <f>COUNT(D83:AU83)</f>
        <v>9</v>
      </c>
      <c r="AX83" s="20">
        <f>IF(AW83&lt;3," ",(LARGE(D83:AU83,1)+LARGE(D83:AU83,2)+LARGE(D83:AU83,3))/3)</f>
        <v>568.33333333333337</v>
      </c>
      <c r="AY83" s="41" t="str">
        <f>IF(COUNTIF(D83:AU83,"(1)")=0," ",COUNTIF(D83:AU83,"(1)"))</f>
        <v xml:space="preserve"> </v>
      </c>
      <c r="AZ83" s="41">
        <f>IF(COUNTIF(D83:AU83,"(2)")=0," ",COUNTIF(D83:AU83,"(2)"))</f>
        <v>2</v>
      </c>
      <c r="BA83" s="41">
        <f>IF(COUNTIF(D83:AU83,"(3)")=0," ",COUNTIF(D83:AU83,"(3)"))</f>
        <v>2</v>
      </c>
      <c r="BB83" s="42">
        <f>IF(SUM(AY83:BA83)=0," ",SUM(AY83:BA83))</f>
        <v>4</v>
      </c>
      <c r="BC83" s="43">
        <f>IF(AW83=0,Var!$B$8,IF(LARGE(D83:AU83,1)&gt;=540,Var!$B$4," "))</f>
        <v>18</v>
      </c>
      <c r="BD83" s="43">
        <f>IF(AW83=0,Var!$B$8,IF(LARGE(D83:AU83,1)&gt;=550,Var!$B$4," "))</f>
        <v>18</v>
      </c>
      <c r="BE83" s="43">
        <f>IF(AW83=0,Var!$B$8,IF(LARGE(D83:AU83,1)&gt;=555,Var!$B$4," "))</f>
        <v>18</v>
      </c>
      <c r="BF83" s="43">
        <f>IF(AW83=0,Var!$B$8,IF(LARGE(D83:AU83,1)&gt;=560,Var!$B$4," "))</f>
        <v>18</v>
      </c>
      <c r="BG83" s="43">
        <f>IF(AW83=0,Var!$B$8,IF(LARGE(D83:AU83,1)&gt;=565,Var!$B$4," "))</f>
        <v>18</v>
      </c>
      <c r="BH83" s="43">
        <f>IF(AW83=0,Var!$B$8,IF(LARGE(D83:AU83,1)&gt;=570,Var!$B$4," "))</f>
        <v>18</v>
      </c>
      <c r="BI83" s="43" t="str">
        <f>IF(AW83=0,Var!$B$8,IF(LARGE(D83:AU83,1)&gt;=575,Var!$B$4," "))</f>
        <v xml:space="preserve"> </v>
      </c>
      <c r="BJ83" s="43" t="str">
        <f>IF(AW83=0,Var!$B$8,IF(LARGE(D83:AU83,1)&gt;=580,Var!$B$4," "))</f>
        <v xml:space="preserve"> </v>
      </c>
      <c r="BK83" s="43" t="str">
        <f>IF(AW83=0,Var!$B$8,IF(LARGE(D83:AU83,1)&gt;=585,Var!$B$4," "))</f>
        <v xml:space="preserve"> </v>
      </c>
    </row>
    <row r="84" spans="1:63" ht="22.7" customHeight="1">
      <c r="A84" s="11"/>
      <c r="B84" s="31"/>
      <c r="C84" s="32" t="s">
        <v>121</v>
      </c>
      <c r="D84" s="33"/>
      <c r="E84" s="33"/>
      <c r="F84" s="33"/>
      <c r="G84" s="33"/>
      <c r="H84" s="33"/>
      <c r="I84" s="33"/>
      <c r="J84" s="33"/>
      <c r="K84" s="33"/>
      <c r="L84" s="3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5"/>
      <c r="AC84" s="33"/>
      <c r="AD84" s="33"/>
      <c r="AE84" s="33"/>
      <c r="AF84" s="33"/>
      <c r="AG84" s="33"/>
      <c r="AH84" s="36"/>
      <c r="AI84" s="36"/>
      <c r="AJ84" s="36"/>
      <c r="AK84" s="36"/>
      <c r="AL84" s="36"/>
      <c r="AM84" s="36"/>
      <c r="AN84" s="33"/>
      <c r="AO84" s="36"/>
      <c r="AP84" s="36"/>
      <c r="AQ84" s="36"/>
      <c r="AR84" s="37"/>
      <c r="AS84" s="37"/>
      <c r="AT84" s="37"/>
      <c r="AU84" s="37"/>
      <c r="AV84" s="11"/>
      <c r="AW84" s="19"/>
      <c r="AX84" s="20"/>
      <c r="AY84" s="19"/>
      <c r="AZ84" s="19"/>
      <c r="BA84" s="19"/>
      <c r="BB84" s="30"/>
      <c r="BC84" s="19"/>
      <c r="BD84" s="19"/>
      <c r="BE84" s="30"/>
      <c r="BF84" s="19"/>
      <c r="BG84" s="19"/>
      <c r="BH84" s="19"/>
      <c r="BI84" s="30"/>
      <c r="BJ84" s="19"/>
      <c r="BK84" s="19"/>
    </row>
    <row r="85" spans="1:63">
      <c r="A85" s="11"/>
      <c r="B85" s="16"/>
      <c r="C85" s="38"/>
      <c r="D85" s="39"/>
      <c r="E85" s="40"/>
      <c r="F85" s="39"/>
      <c r="G85" s="40"/>
      <c r="H85" s="39"/>
      <c r="I85" s="40"/>
      <c r="J85" s="39"/>
      <c r="K85" s="40"/>
      <c r="L85" s="39"/>
      <c r="M85" s="40"/>
      <c r="N85" s="39"/>
      <c r="O85" s="40"/>
      <c r="P85" s="39"/>
      <c r="Q85" s="40"/>
      <c r="R85" s="39"/>
      <c r="S85" s="40"/>
      <c r="T85" s="39"/>
      <c r="U85" s="40"/>
      <c r="V85" s="39"/>
      <c r="W85" s="40"/>
      <c r="X85" s="39"/>
      <c r="Y85" s="40"/>
      <c r="Z85" s="39"/>
      <c r="AA85" s="40"/>
      <c r="AB85" s="39"/>
      <c r="AC85" s="40"/>
      <c r="AD85" s="39"/>
      <c r="AE85" s="40"/>
      <c r="AF85" s="39"/>
      <c r="AG85" s="40"/>
      <c r="AH85" s="39"/>
      <c r="AI85" s="40"/>
      <c r="AJ85" s="39"/>
      <c r="AK85" s="40"/>
      <c r="AL85" s="39"/>
      <c r="AM85" s="40"/>
      <c r="AN85" s="39"/>
      <c r="AO85" s="40"/>
      <c r="AP85" s="39"/>
      <c r="AQ85" s="40"/>
      <c r="AR85" s="39"/>
      <c r="AS85" s="40"/>
      <c r="AT85" s="39"/>
      <c r="AU85" s="40"/>
      <c r="AV85" s="11"/>
      <c r="AW85" s="19">
        <f>COUNT(D85:AU85)</f>
        <v>0</v>
      </c>
      <c r="AX85" s="20" t="str">
        <f>IF(AW85&lt;3," ",(LARGE(D85:AU85,1)+LARGE(D85:AU85,2)+LARGE(D85:AU85,3))/3)</f>
        <v xml:space="preserve"> </v>
      </c>
      <c r="AY85" s="41" t="str">
        <f>IF(COUNTIF(D85:AU85,"(1)")=0," ",COUNTIF(D85:AU85,"(1)"))</f>
        <v xml:space="preserve"> </v>
      </c>
      <c r="AZ85" s="41" t="str">
        <f>IF(COUNTIF(D85:AU85,"(2)")=0," ",COUNTIF(D85:AU85,"(2)"))</f>
        <v xml:space="preserve"> </v>
      </c>
      <c r="BA85" s="41" t="str">
        <f>IF(COUNTIF(D85:AU85,"(3)")=0," ",COUNTIF(D85:AU85,"(3)"))</f>
        <v xml:space="preserve"> </v>
      </c>
      <c r="BB85" s="42" t="str">
        <f>IF(SUM(AY85:BA85)=0," ",SUM(AY85:BA85))</f>
        <v xml:space="preserve"> </v>
      </c>
      <c r="BC85" s="43" t="str">
        <f>IF(AW85=0,Var!$B$8,IF(LARGE(D85:AU85,1)&gt;=540,Var!$B$4," "))</f>
        <v>---</v>
      </c>
      <c r="BD85" s="43" t="str">
        <f>IF(AW85=0,Var!$B$8,IF(LARGE(D85:AU85,1)&gt;=550,Var!$B$4," "))</f>
        <v>---</v>
      </c>
      <c r="BE85" s="43" t="str">
        <f>IF(AW85=0,Var!$B$8,IF(LARGE(D85:AU85,1)&gt;=555,Var!$B$4," "))</f>
        <v>---</v>
      </c>
      <c r="BF85" s="43" t="str">
        <f>IF(AW85=0,Var!$B$8,IF(LARGE(D85:AU85,1)&gt;=560,Var!$B$4," "))</f>
        <v>---</v>
      </c>
      <c r="BG85" s="43" t="str">
        <f>IF(AW85=0,Var!$B$8,IF(LARGE(D85:AU85,1)&gt;=565,Var!$B$4," "))</f>
        <v>---</v>
      </c>
      <c r="BH85" s="43" t="str">
        <f>IF(AW85=0,Var!$B$8,IF(LARGE(D85:AU85,1)&gt;=570,Var!$B$4," "))</f>
        <v>---</v>
      </c>
      <c r="BI85" s="43" t="str">
        <f>IF(AW85=0,Var!$B$8,IF(LARGE(D85:AU85,1)&gt;=575,Var!$B$4," "))</f>
        <v>---</v>
      </c>
      <c r="BJ85" s="43" t="str">
        <f>IF(AW85=0,Var!$B$8,IF(LARGE(D85:AU85,1)&gt;=580,Var!$B$4," "))</f>
        <v>---</v>
      </c>
      <c r="BK85" s="43" t="str">
        <f>IF(AW85=0,Var!$B$8,IF(LARGE(D85:AU85,1)&gt;=585,Var!$B$4," "))</f>
        <v>---</v>
      </c>
    </row>
    <row r="86" spans="1:63">
      <c r="A86" s="11"/>
      <c r="B86" s="16"/>
      <c r="C86" s="38"/>
      <c r="D86" s="39"/>
      <c r="E86" s="40"/>
      <c r="F86" s="39"/>
      <c r="G86" s="40"/>
      <c r="H86" s="39"/>
      <c r="I86" s="40"/>
      <c r="J86" s="39"/>
      <c r="K86" s="40"/>
      <c r="L86" s="39"/>
      <c r="M86" s="40"/>
      <c r="N86" s="39"/>
      <c r="O86" s="40"/>
      <c r="P86" s="39"/>
      <c r="Q86" s="40"/>
      <c r="R86" s="39"/>
      <c r="S86" s="40"/>
      <c r="T86" s="39"/>
      <c r="U86" s="40"/>
      <c r="V86" s="39"/>
      <c r="W86" s="40"/>
      <c r="X86" s="39"/>
      <c r="Y86" s="40"/>
      <c r="Z86" s="39"/>
      <c r="AA86" s="40"/>
      <c r="AB86" s="39"/>
      <c r="AC86" s="40"/>
      <c r="AD86" s="39"/>
      <c r="AE86" s="40"/>
      <c r="AF86" s="39"/>
      <c r="AG86" s="40"/>
      <c r="AH86" s="39"/>
      <c r="AI86" s="40"/>
      <c r="AJ86" s="39"/>
      <c r="AK86" s="40"/>
      <c r="AL86" s="39"/>
      <c r="AM86" s="40"/>
      <c r="AN86" s="39"/>
      <c r="AO86" s="40"/>
      <c r="AP86" s="39"/>
      <c r="AQ86" s="40"/>
      <c r="AR86" s="39"/>
      <c r="AS86" s="40"/>
      <c r="AT86" s="39"/>
      <c r="AU86" s="40"/>
      <c r="AV86" s="11"/>
      <c r="AW86" s="19">
        <f>COUNT(D86:AU86)</f>
        <v>0</v>
      </c>
      <c r="AX86" s="20" t="str">
        <f>IF(AW86&lt;3," ",(LARGE(D86:AU86,1)+LARGE(D86:AU86,2)+LARGE(D86:AU86,3))/3)</f>
        <v xml:space="preserve"> </v>
      </c>
      <c r="AY86" s="41" t="str">
        <f>IF(COUNTIF(D86:AU86,"(1)")=0," ",COUNTIF(D86:AU86,"(1)"))</f>
        <v xml:space="preserve"> </v>
      </c>
      <c r="AZ86" s="41" t="str">
        <f>IF(COUNTIF(D86:AU86,"(2)")=0," ",COUNTIF(D86:AU86,"(2)"))</f>
        <v xml:space="preserve"> </v>
      </c>
      <c r="BA86" s="41" t="str">
        <f>IF(COUNTIF(D86:AU86,"(3)")=0," ",COUNTIF(D86:AU86,"(3)"))</f>
        <v xml:space="preserve"> </v>
      </c>
      <c r="BB86" s="42" t="str">
        <f>IF(SUM(AY86:BA86)=0," ",SUM(AY86:BA86))</f>
        <v xml:space="preserve"> </v>
      </c>
      <c r="BC86" s="43" t="str">
        <f>IF(AW86=0,Var!$B$8,IF(LARGE(D86:AU86,1)&gt;=540,Var!$B$4," "))</f>
        <v>---</v>
      </c>
      <c r="BD86" s="43" t="str">
        <f>IF(AW86=0,Var!$B$8,IF(LARGE(D86:AU86,1)&gt;=550,Var!$B$4," "))</f>
        <v>---</v>
      </c>
      <c r="BE86" s="43" t="str">
        <f>IF(AW86=0,Var!$B$8,IF(LARGE(D86:AU86,1)&gt;=555,Var!$B$4," "))</f>
        <v>---</v>
      </c>
      <c r="BF86" s="43" t="str">
        <f>IF(AW86=0,Var!$B$8,IF(LARGE(D86:AU86,1)&gt;=560,Var!$B$4," "))</f>
        <v>---</v>
      </c>
      <c r="BG86" s="43" t="str">
        <f>IF(AW86=0,Var!$B$8,IF(LARGE(D86:AU86,1)&gt;=565,Var!$B$4," "))</f>
        <v>---</v>
      </c>
      <c r="BH86" s="43" t="str">
        <f>IF(AW86=0,Var!$B$8,IF(LARGE(D86:AU86,1)&gt;=570,Var!$B$4," "))</f>
        <v>---</v>
      </c>
      <c r="BI86" s="43" t="str">
        <f>IF(AW86=0,Var!$B$8,IF(LARGE(D86:AU86,1)&gt;=575,Var!$B$4," "))</f>
        <v>---</v>
      </c>
      <c r="BJ86" s="43" t="str">
        <f>IF(AW86=0,Var!$B$8,IF(LARGE(D86:AU86,1)&gt;=580,Var!$B$4," "))</f>
        <v>---</v>
      </c>
      <c r="BK86" s="43" t="str">
        <f>IF(AW86=0,Var!$B$8,IF(LARGE(D86:AU86,1)&gt;=585,Var!$B$4," "))</f>
        <v>---</v>
      </c>
    </row>
    <row r="87" spans="1:63" ht="22.7" customHeight="1">
      <c r="A87" s="11"/>
      <c r="B87" s="31"/>
      <c r="C87" s="32" t="s">
        <v>122</v>
      </c>
      <c r="D87" s="33"/>
      <c r="E87" s="33"/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5"/>
      <c r="AC87" s="33"/>
      <c r="AD87" s="33"/>
      <c r="AE87" s="33"/>
      <c r="AF87" s="33"/>
      <c r="AG87" s="33"/>
      <c r="AH87" s="36"/>
      <c r="AI87" s="36"/>
      <c r="AJ87" s="36"/>
      <c r="AK87" s="36"/>
      <c r="AL87" s="36"/>
      <c r="AM87" s="36"/>
      <c r="AN87" s="33"/>
      <c r="AO87" s="36"/>
      <c r="AP87" s="36"/>
      <c r="AQ87" s="36"/>
      <c r="AR87" s="37"/>
      <c r="AS87" s="37"/>
      <c r="AT87" s="37"/>
      <c r="AU87" s="37"/>
      <c r="AV87" s="11"/>
      <c r="AW87" s="19"/>
      <c r="AX87" s="20"/>
      <c r="AY87" s="19"/>
      <c r="AZ87" s="19"/>
      <c r="BA87" s="19"/>
      <c r="BB87" s="30"/>
      <c r="BC87" s="19"/>
      <c r="BD87" s="19"/>
      <c r="BE87" s="30"/>
      <c r="BF87" s="19"/>
      <c r="BG87" s="19"/>
      <c r="BH87" s="19"/>
      <c r="BI87" s="30"/>
      <c r="BJ87" s="19"/>
      <c r="BK87" s="19"/>
    </row>
    <row r="88" spans="1:63">
      <c r="A88" s="11"/>
      <c r="B88" s="16">
        <v>1</v>
      </c>
      <c r="C88" s="38" t="s">
        <v>123</v>
      </c>
      <c r="D88" s="39">
        <v>520</v>
      </c>
      <c r="E88" s="40" t="s">
        <v>49</v>
      </c>
      <c r="F88" s="39"/>
      <c r="G88" s="40"/>
      <c r="H88" s="39"/>
      <c r="I88" s="40"/>
      <c r="J88" s="39">
        <v>506</v>
      </c>
      <c r="K88" s="40" t="s">
        <v>52</v>
      </c>
      <c r="L88" s="39"/>
      <c r="M88" s="40"/>
      <c r="N88" s="39">
        <v>516</v>
      </c>
      <c r="O88" s="40" t="s">
        <v>53</v>
      </c>
      <c r="P88" s="39"/>
      <c r="Q88" s="40"/>
      <c r="R88" s="39">
        <v>504</v>
      </c>
      <c r="S88" s="40" t="s">
        <v>53</v>
      </c>
      <c r="T88" s="39"/>
      <c r="U88" s="40"/>
      <c r="V88" s="39">
        <v>521</v>
      </c>
      <c r="W88" s="40" t="s">
        <v>52</v>
      </c>
      <c r="X88" s="39"/>
      <c r="Y88" s="40"/>
      <c r="Z88" s="39"/>
      <c r="AA88" s="40"/>
      <c r="AB88" s="39"/>
      <c r="AC88" s="40"/>
      <c r="AD88" s="39"/>
      <c r="AE88" s="40"/>
      <c r="AF88" s="39"/>
      <c r="AG88" s="40"/>
      <c r="AH88" s="39"/>
      <c r="AI88" s="40"/>
      <c r="AJ88" s="39"/>
      <c r="AK88" s="40"/>
      <c r="AL88" s="39"/>
      <c r="AM88" s="40"/>
      <c r="AN88" s="39">
        <v>520</v>
      </c>
      <c r="AO88" s="40" t="s">
        <v>50</v>
      </c>
      <c r="AP88" s="39">
        <v>519</v>
      </c>
      <c r="AQ88" s="40" t="s">
        <v>46</v>
      </c>
      <c r="AR88" s="39"/>
      <c r="AS88" s="40"/>
      <c r="AT88" s="39"/>
      <c r="AU88" s="40"/>
      <c r="AV88" s="11"/>
      <c r="AW88" s="19">
        <f t="shared" ref="AW88:AW94" si="12">COUNT(D88:AU88)</f>
        <v>7</v>
      </c>
      <c r="AX88" s="20">
        <f t="shared" ref="AX88:AX94" si="13">IF(AW88&lt;3," ",(LARGE(D88:AU88,1)+LARGE(D88:AU88,2)+LARGE(D88:AU88,3))/3)</f>
        <v>520.33333333333337</v>
      </c>
      <c r="AY88" s="41" t="str">
        <f t="shared" ref="AY88:AY94" si="14">IF(COUNTIF(D88:AU88,"(1)")=0," ",COUNTIF(D88:AU88,"(1)"))</f>
        <v xml:space="preserve"> </v>
      </c>
      <c r="AZ88" s="41">
        <f t="shared" ref="AZ88:AZ94" si="15">IF(COUNTIF(D88:AU88,"(2)")=0," ",COUNTIF(D88:AU88,"(2)"))</f>
        <v>1</v>
      </c>
      <c r="BA88" s="41">
        <f t="shared" ref="BA88:BA94" si="16">IF(COUNTIF(D88:AU88,"(3)")=0," ",COUNTIF(D88:AU88,"(3)"))</f>
        <v>1</v>
      </c>
      <c r="BB88" s="42">
        <f t="shared" ref="BB88:BB94" si="17">IF(SUM(AY88:BA88)=0," ",SUM(AY88:BA88))</f>
        <v>2</v>
      </c>
      <c r="BC88" s="43" t="str">
        <f>IF(AW88=0,Var!$B$8,IF(LARGE(D88:AU88,1)&gt;=540,Var!$B$4," "))</f>
        <v xml:space="preserve"> </v>
      </c>
      <c r="BD88" s="43" t="str">
        <f>IF(AW88=0,Var!$B$8,IF(LARGE(D88:AU88,1)&gt;=550,Var!$B$4," "))</f>
        <v xml:space="preserve"> </v>
      </c>
      <c r="BE88" s="43" t="str">
        <f>IF(AW88=0,Var!$B$8,IF(LARGE(D88:AU88,1)&gt;=555,Var!$B$4," "))</f>
        <v xml:space="preserve"> </v>
      </c>
      <c r="BF88" s="43" t="str">
        <f>IF(AW88=0,Var!$B$8,IF(LARGE(D88:AU88,1)&gt;=560,Var!$B$4," "))</f>
        <v xml:space="preserve"> </v>
      </c>
      <c r="BG88" s="43" t="str">
        <f>IF(AW88=0,Var!$B$8,IF(LARGE(D88:AU88,1)&gt;=565,Var!$B$4," "))</f>
        <v xml:space="preserve"> </v>
      </c>
      <c r="BH88" s="43" t="str">
        <f>IF(AW88=0,Var!$B$8,IF(LARGE(D88:AU88,1)&gt;=570,Var!$B$4," "))</f>
        <v xml:space="preserve"> </v>
      </c>
      <c r="BI88" s="43" t="str">
        <f>IF(AW88=0,Var!$B$8,IF(LARGE(D88:AU88,1)&gt;=575,Var!$B$4," "))</f>
        <v xml:space="preserve"> </v>
      </c>
      <c r="BJ88" s="43" t="str">
        <f>IF(AW88=0,Var!$B$8,IF(LARGE(D88:AU88,1)&gt;=580,Var!$B$4," "))</f>
        <v xml:space="preserve"> </v>
      </c>
      <c r="BK88" s="43" t="str">
        <f>IF(AW88=0,Var!$B$8,IF(LARGE(D88:AU88,1)&gt;=585,Var!$B$4," "))</f>
        <v xml:space="preserve"> </v>
      </c>
    </row>
    <row r="89" spans="1:63">
      <c r="A89" s="11"/>
      <c r="B89" s="16">
        <v>2</v>
      </c>
      <c r="C89" s="38" t="s">
        <v>85</v>
      </c>
      <c r="D89" s="39">
        <v>542</v>
      </c>
      <c r="E89" s="40" t="s">
        <v>50</v>
      </c>
      <c r="F89" s="39"/>
      <c r="G89" s="40"/>
      <c r="H89" s="39"/>
      <c r="I89" s="40"/>
      <c r="J89" s="39">
        <v>551</v>
      </c>
      <c r="K89" s="40" t="s">
        <v>50</v>
      </c>
      <c r="L89" s="39"/>
      <c r="M89" s="40"/>
      <c r="N89" s="39"/>
      <c r="O89" s="40"/>
      <c r="P89" s="39"/>
      <c r="Q89" s="40"/>
      <c r="R89" s="39">
        <v>545</v>
      </c>
      <c r="S89" s="40" t="s">
        <v>46</v>
      </c>
      <c r="T89" s="39"/>
      <c r="U89" s="40"/>
      <c r="V89" s="39">
        <v>551</v>
      </c>
      <c r="W89" s="40" t="s">
        <v>46</v>
      </c>
      <c r="X89" s="39"/>
      <c r="Y89" s="40"/>
      <c r="Z89" s="39"/>
      <c r="AA89" s="40"/>
      <c r="AB89" s="39">
        <v>565</v>
      </c>
      <c r="AC89" s="40" t="s">
        <v>45</v>
      </c>
      <c r="AD89" s="39"/>
      <c r="AE89" s="40"/>
      <c r="AF89" s="39"/>
      <c r="AG89" s="40"/>
      <c r="AH89" s="39"/>
      <c r="AI89" s="40"/>
      <c r="AJ89" s="39"/>
      <c r="AK89" s="40"/>
      <c r="AL89" s="39"/>
      <c r="AM89" s="40"/>
      <c r="AN89" s="39">
        <v>556</v>
      </c>
      <c r="AO89" s="40" t="s">
        <v>46</v>
      </c>
      <c r="AP89" s="39"/>
      <c r="AQ89" s="40"/>
      <c r="AR89" s="39">
        <v>562</v>
      </c>
      <c r="AS89" s="40" t="s">
        <v>52</v>
      </c>
      <c r="AT89" s="39"/>
      <c r="AU89" s="40"/>
      <c r="AV89" s="11"/>
      <c r="AW89" s="19">
        <f t="shared" si="12"/>
        <v>7</v>
      </c>
      <c r="AX89" s="20">
        <f t="shared" si="13"/>
        <v>561</v>
      </c>
      <c r="AY89" s="41">
        <f t="shared" si="14"/>
        <v>1</v>
      </c>
      <c r="AZ89" s="41">
        <f t="shared" si="15"/>
        <v>3</v>
      </c>
      <c r="BA89" s="41">
        <f t="shared" si="16"/>
        <v>2</v>
      </c>
      <c r="BB89" s="42">
        <f t="shared" si="17"/>
        <v>6</v>
      </c>
      <c r="BC89" s="43">
        <f>IF(AW89=0,Var!$B$8,IF(LARGE(D89:AU89,1)&gt;=540,Var!$B$4," "))</f>
        <v>18</v>
      </c>
      <c r="BD89" s="43">
        <f>IF(AW89=0,Var!$B$8,IF(LARGE(D89:AU89,1)&gt;=550,Var!$B$4," "))</f>
        <v>18</v>
      </c>
      <c r="BE89" s="43">
        <f>IF(AW89=0,Var!$B$8,IF(LARGE(D89:AU89,1)&gt;=555,Var!$B$4," "))</f>
        <v>18</v>
      </c>
      <c r="BF89" s="43">
        <f>IF(AW89=0,Var!$B$8,IF(LARGE(D89:AU89,1)&gt;=560,Var!$B$4," "))</f>
        <v>18</v>
      </c>
      <c r="BG89" s="43">
        <f>IF(AW89=0,Var!$B$8,IF(LARGE(D89:AU89,1)&gt;=565,Var!$B$4," "))</f>
        <v>18</v>
      </c>
      <c r="BH89" s="43" t="str">
        <f>IF(AW89=0,Var!$B$8,IF(LARGE(D89:AU89,1)&gt;=570,Var!$B$4," "))</f>
        <v xml:space="preserve"> </v>
      </c>
      <c r="BI89" s="43" t="str">
        <f>IF(AW89=0,Var!$B$8,IF(LARGE(D89:AU89,1)&gt;=575,Var!$B$4," "))</f>
        <v xml:space="preserve"> </v>
      </c>
      <c r="BJ89" s="43" t="str">
        <f>IF(AW89=0,Var!$B$8,IF(LARGE(D89:AU89,1)&gt;=580,Var!$B$4," "))</f>
        <v xml:space="preserve"> </v>
      </c>
      <c r="BK89" s="43" t="str">
        <f>IF(AW89=0,Var!$B$8,IF(LARGE(D89:AU89,1)&gt;=585,Var!$B$4," "))</f>
        <v xml:space="preserve"> </v>
      </c>
    </row>
    <row r="90" spans="1:63">
      <c r="A90" s="11"/>
      <c r="B90" s="16">
        <v>3</v>
      </c>
      <c r="C90" s="38" t="s">
        <v>98</v>
      </c>
      <c r="D90" s="39">
        <v>422</v>
      </c>
      <c r="E90" s="40" t="s">
        <v>82</v>
      </c>
      <c r="F90" s="39"/>
      <c r="G90" s="40"/>
      <c r="H90" s="39">
        <v>463</v>
      </c>
      <c r="I90" s="40" t="s">
        <v>82</v>
      </c>
      <c r="J90" s="39"/>
      <c r="K90" s="40"/>
      <c r="L90" s="39"/>
      <c r="M90" s="40"/>
      <c r="N90" s="39">
        <v>484</v>
      </c>
      <c r="O90" s="40" t="s">
        <v>82</v>
      </c>
      <c r="P90" s="39"/>
      <c r="Q90" s="40"/>
      <c r="R90" s="39"/>
      <c r="S90" s="40"/>
      <c r="T90" s="39"/>
      <c r="U90" s="40"/>
      <c r="V90" s="39">
        <v>496</v>
      </c>
      <c r="W90" s="40" t="s">
        <v>71</v>
      </c>
      <c r="X90" s="39"/>
      <c r="Y90" s="40"/>
      <c r="Z90" s="39">
        <v>478</v>
      </c>
      <c r="AA90" s="40" t="s">
        <v>94</v>
      </c>
      <c r="AB90" s="39"/>
      <c r="AC90" s="40"/>
      <c r="AD90" s="39"/>
      <c r="AE90" s="40"/>
      <c r="AF90" s="39"/>
      <c r="AG90" s="40"/>
      <c r="AH90" s="39"/>
      <c r="AI90" s="40"/>
      <c r="AJ90" s="39"/>
      <c r="AK90" s="40"/>
      <c r="AL90" s="39"/>
      <c r="AM90" s="40"/>
      <c r="AN90" s="39"/>
      <c r="AO90" s="40"/>
      <c r="AP90" s="39"/>
      <c r="AQ90" s="40"/>
      <c r="AR90" s="39"/>
      <c r="AS90" s="40"/>
      <c r="AT90" s="39"/>
      <c r="AU90" s="40"/>
      <c r="AV90" s="11"/>
      <c r="AW90" s="19">
        <f t="shared" si="12"/>
        <v>5</v>
      </c>
      <c r="AX90" s="20">
        <f t="shared" si="13"/>
        <v>486</v>
      </c>
      <c r="AY90" s="41" t="str">
        <f t="shared" si="14"/>
        <v xml:space="preserve"> </v>
      </c>
      <c r="AZ90" s="41" t="str">
        <f t="shared" si="15"/>
        <v xml:space="preserve"> </v>
      </c>
      <c r="BA90" s="41" t="str">
        <f t="shared" si="16"/>
        <v xml:space="preserve"> </v>
      </c>
      <c r="BB90" s="42" t="str">
        <f t="shared" si="17"/>
        <v xml:space="preserve"> </v>
      </c>
      <c r="BC90" s="43" t="str">
        <f>IF(AW90=0,Var!$B$8,IF(LARGE(D90:AU90,1)&gt;=540,Var!$B$4," "))</f>
        <v xml:space="preserve"> </v>
      </c>
      <c r="BD90" s="43" t="str">
        <f>IF(AW90=0,Var!$B$8,IF(LARGE(D90:AU90,1)&gt;=550,Var!$B$4," "))</f>
        <v xml:space="preserve"> </v>
      </c>
      <c r="BE90" s="43" t="str">
        <f>IF(AW90=0,Var!$B$8,IF(LARGE(D90:AU90,1)&gt;=555,Var!$B$4," "))</f>
        <v xml:space="preserve"> </v>
      </c>
      <c r="BF90" s="43" t="str">
        <f>IF(AW90=0,Var!$B$8,IF(LARGE(D90:AU90,1)&gt;=560,Var!$B$4," "))</f>
        <v xml:space="preserve"> </v>
      </c>
      <c r="BG90" s="43" t="str">
        <f>IF(AW90=0,Var!$B$8,IF(LARGE(D90:AU90,1)&gt;=565,Var!$B$4," "))</f>
        <v xml:space="preserve"> </v>
      </c>
      <c r="BH90" s="43" t="str">
        <f>IF(AW90=0,Var!$B$8,IF(LARGE(D90:AU90,1)&gt;=570,Var!$B$4," "))</f>
        <v xml:space="preserve"> </v>
      </c>
      <c r="BI90" s="43" t="str">
        <f>IF(AW90=0,Var!$B$8,IF(LARGE(D90:AU90,1)&gt;=575,Var!$B$4," "))</f>
        <v xml:space="preserve"> </v>
      </c>
      <c r="BJ90" s="43" t="str">
        <f>IF(AW90=0,Var!$B$8,IF(LARGE(D90:AU90,1)&gt;=580,Var!$B$4," "))</f>
        <v xml:space="preserve"> </v>
      </c>
      <c r="BK90" s="43" t="str">
        <f>IF(AW90=0,Var!$B$8,IF(LARGE(D90:AU90,1)&gt;=585,Var!$B$4," "))</f>
        <v xml:space="preserve"> </v>
      </c>
    </row>
    <row r="91" spans="1:63">
      <c r="A91" s="11"/>
      <c r="B91" s="16">
        <v>4</v>
      </c>
      <c r="C91" s="38" t="s">
        <v>125</v>
      </c>
      <c r="D91" s="39"/>
      <c r="E91" s="40"/>
      <c r="F91" s="39"/>
      <c r="G91" s="40"/>
      <c r="H91" s="39"/>
      <c r="I91" s="40"/>
      <c r="J91" s="39"/>
      <c r="K91" s="40"/>
      <c r="L91" s="39"/>
      <c r="M91" s="40"/>
      <c r="N91" s="39"/>
      <c r="O91" s="40"/>
      <c r="P91" s="39"/>
      <c r="Q91" s="40"/>
      <c r="R91" s="39"/>
      <c r="S91" s="40"/>
      <c r="T91" s="39"/>
      <c r="U91" s="40"/>
      <c r="V91" s="39">
        <v>282</v>
      </c>
      <c r="W91" s="40" t="s">
        <v>94</v>
      </c>
      <c r="X91" s="39"/>
      <c r="Y91" s="40"/>
      <c r="Z91" s="39"/>
      <c r="AA91" s="40"/>
      <c r="AB91" s="39"/>
      <c r="AC91" s="40"/>
      <c r="AD91" s="39"/>
      <c r="AE91" s="40"/>
      <c r="AF91" s="39"/>
      <c r="AG91" s="40"/>
      <c r="AH91" s="39"/>
      <c r="AI91" s="40"/>
      <c r="AJ91" s="39"/>
      <c r="AK91" s="40"/>
      <c r="AL91" s="39"/>
      <c r="AM91" s="40"/>
      <c r="AN91" s="39"/>
      <c r="AO91" s="40"/>
      <c r="AP91" s="39"/>
      <c r="AQ91" s="40"/>
      <c r="AR91" s="39"/>
      <c r="AS91" s="40"/>
      <c r="AT91" s="39"/>
      <c r="AU91" s="40"/>
      <c r="AV91" s="11"/>
      <c r="AW91" s="19">
        <f t="shared" si="12"/>
        <v>1</v>
      </c>
      <c r="AX91" s="20" t="str">
        <f t="shared" si="13"/>
        <v xml:space="preserve"> </v>
      </c>
      <c r="AY91" s="41" t="str">
        <f t="shared" si="14"/>
        <v xml:space="preserve"> </v>
      </c>
      <c r="AZ91" s="41" t="str">
        <f t="shared" si="15"/>
        <v xml:space="preserve"> </v>
      </c>
      <c r="BA91" s="41" t="str">
        <f t="shared" si="16"/>
        <v xml:space="preserve"> </v>
      </c>
      <c r="BB91" s="42" t="str">
        <f t="shared" si="17"/>
        <v xml:space="preserve"> </v>
      </c>
      <c r="BC91" s="43" t="str">
        <f>IF(AW91=0,Var!$B$8,IF(LARGE(D91:AU91,1)&gt;=540,Var!$B$4," "))</f>
        <v xml:space="preserve"> </v>
      </c>
      <c r="BD91" s="43" t="str">
        <f>IF(AW91=0,Var!$B$8,IF(LARGE(D91:AU91,1)&gt;=550,Var!$B$4," "))</f>
        <v xml:space="preserve"> </v>
      </c>
      <c r="BE91" s="43" t="str">
        <f>IF(AW91=0,Var!$B$8,IF(LARGE(D91:AU91,1)&gt;=555,Var!$B$4," "))</f>
        <v xml:space="preserve"> </v>
      </c>
      <c r="BF91" s="43" t="str">
        <f>IF(AW91=0,Var!$B$8,IF(LARGE(D91:AU91,1)&gt;=560,Var!$B$4," "))</f>
        <v xml:space="preserve"> </v>
      </c>
      <c r="BG91" s="43" t="str">
        <f>IF(AW91=0,Var!$B$8,IF(LARGE(D91:AU91,1)&gt;=565,Var!$B$4," "))</f>
        <v xml:space="preserve"> </v>
      </c>
      <c r="BH91" s="43" t="str">
        <f>IF(AW91=0,Var!$B$8,IF(LARGE(D91:AU91,1)&gt;=570,Var!$B$4," "))</f>
        <v xml:space="preserve"> </v>
      </c>
      <c r="BI91" s="43" t="str">
        <f>IF(AW91=0,Var!$B$8,IF(LARGE(D91:AU91,1)&gt;=575,Var!$B$4," "))</f>
        <v xml:space="preserve"> </v>
      </c>
      <c r="BJ91" s="43" t="str">
        <f>IF(AW91=0,Var!$B$8,IF(LARGE(D91:AU91,1)&gt;=580,Var!$B$4," "))</f>
        <v xml:space="preserve"> </v>
      </c>
      <c r="BK91" s="43" t="str">
        <f>IF(AW91=0,Var!$B$8,IF(LARGE(D91:AU91,1)&gt;=585,Var!$B$4," "))</f>
        <v xml:space="preserve"> </v>
      </c>
    </row>
    <row r="92" spans="1:63">
      <c r="A92" s="11"/>
      <c r="B92" s="16">
        <v>5</v>
      </c>
      <c r="C92" s="38" t="s">
        <v>124</v>
      </c>
      <c r="D92" s="39">
        <v>489</v>
      </c>
      <c r="E92" s="40" t="s">
        <v>53</v>
      </c>
      <c r="F92" s="39"/>
      <c r="G92" s="40"/>
      <c r="H92" s="39">
        <v>508</v>
      </c>
      <c r="I92" s="40" t="s">
        <v>53</v>
      </c>
      <c r="J92" s="39">
        <v>510</v>
      </c>
      <c r="K92" s="40" t="s">
        <v>53</v>
      </c>
      <c r="L92" s="39"/>
      <c r="M92" s="40"/>
      <c r="N92" s="39">
        <v>516</v>
      </c>
      <c r="O92" s="40" t="s">
        <v>49</v>
      </c>
      <c r="P92" s="39"/>
      <c r="Q92" s="40"/>
      <c r="R92" s="39">
        <v>504</v>
      </c>
      <c r="S92" s="40" t="s">
        <v>49</v>
      </c>
      <c r="T92" s="39"/>
      <c r="U92" s="40"/>
      <c r="V92" s="39">
        <v>512</v>
      </c>
      <c r="W92" s="40" t="s">
        <v>82</v>
      </c>
      <c r="X92" s="39"/>
      <c r="Y92" s="40"/>
      <c r="Z92" s="39">
        <v>514</v>
      </c>
      <c r="AA92" s="40" t="s">
        <v>52</v>
      </c>
      <c r="AB92" s="39">
        <v>529</v>
      </c>
      <c r="AC92" s="40" t="s">
        <v>52</v>
      </c>
      <c r="AD92" s="39"/>
      <c r="AE92" s="40"/>
      <c r="AF92" s="39"/>
      <c r="AG92" s="40"/>
      <c r="AH92" s="39"/>
      <c r="AI92" s="40"/>
      <c r="AJ92" s="39"/>
      <c r="AK92" s="40"/>
      <c r="AL92" s="39"/>
      <c r="AM92" s="40"/>
      <c r="AN92" s="39">
        <v>479</v>
      </c>
      <c r="AO92" s="40" t="s">
        <v>53</v>
      </c>
      <c r="AP92" s="39"/>
      <c r="AQ92" s="40"/>
      <c r="AR92" s="39"/>
      <c r="AS92" s="40"/>
      <c r="AT92" s="39"/>
      <c r="AU92" s="40"/>
      <c r="AV92" s="11"/>
      <c r="AW92" s="19">
        <f t="shared" si="12"/>
        <v>9</v>
      </c>
      <c r="AX92" s="20">
        <f t="shared" si="13"/>
        <v>519.66666666666663</v>
      </c>
      <c r="AY92" s="41" t="str">
        <f t="shared" si="14"/>
        <v xml:space="preserve"> </v>
      </c>
      <c r="AZ92" s="41" t="str">
        <f t="shared" si="15"/>
        <v xml:space="preserve"> </v>
      </c>
      <c r="BA92" s="41" t="str">
        <f t="shared" si="16"/>
        <v xml:space="preserve"> </v>
      </c>
      <c r="BB92" s="42" t="str">
        <f t="shared" si="17"/>
        <v xml:space="preserve"> </v>
      </c>
      <c r="BC92" s="43" t="str">
        <f>IF(AW92=0,Var!$B$8,IF(LARGE(D92:AU92,1)&gt;=540,Var!$B$4," "))</f>
        <v xml:space="preserve"> </v>
      </c>
      <c r="BD92" s="43" t="str">
        <f>IF(AW92=0,Var!$B$8,IF(LARGE(D92:AU92,1)&gt;=550,Var!$B$4," "))</f>
        <v xml:space="preserve"> </v>
      </c>
      <c r="BE92" s="43" t="str">
        <f>IF(AW92=0,Var!$B$8,IF(LARGE(D92:AU92,1)&gt;=555,Var!$B$4," "))</f>
        <v xml:space="preserve"> </v>
      </c>
      <c r="BF92" s="43" t="str">
        <f>IF(AW92=0,Var!$B$8,IF(LARGE(D92:AU92,1)&gt;=560,Var!$B$4," "))</f>
        <v xml:space="preserve"> </v>
      </c>
      <c r="BG92" s="43" t="str">
        <f>IF(AW92=0,Var!$B$8,IF(LARGE(D92:AU92,1)&gt;=565,Var!$B$4," "))</f>
        <v xml:space="preserve"> </v>
      </c>
      <c r="BH92" s="43" t="str">
        <f>IF(AW92=0,Var!$B$8,IF(LARGE(D92:AU92,1)&gt;=570,Var!$B$4," "))</f>
        <v xml:space="preserve"> </v>
      </c>
      <c r="BI92" s="43" t="str">
        <f>IF(AW92=0,Var!$B$8,IF(LARGE(D92:AU92,1)&gt;=575,Var!$B$4," "))</f>
        <v xml:space="preserve"> </v>
      </c>
      <c r="BJ92" s="43" t="str">
        <f>IF(AW92=0,Var!$B$8,IF(LARGE(D92:AU92,1)&gt;=580,Var!$B$4," "))</f>
        <v xml:space="preserve"> </v>
      </c>
      <c r="BK92" s="43" t="str">
        <f>IF(AW92=0,Var!$B$8,IF(LARGE(D92:AU92,1)&gt;=585,Var!$B$4," "))</f>
        <v xml:space="preserve"> </v>
      </c>
    </row>
    <row r="93" spans="1:63">
      <c r="A93" s="11"/>
      <c r="B93" s="16">
        <v>6</v>
      </c>
      <c r="C93" s="38" t="s">
        <v>126</v>
      </c>
      <c r="D93" s="39"/>
      <c r="E93" s="40"/>
      <c r="F93" s="39"/>
      <c r="G93" s="40"/>
      <c r="H93" s="39"/>
      <c r="I93" s="40"/>
      <c r="J93" s="39">
        <v>551</v>
      </c>
      <c r="K93" s="40" t="s">
        <v>46</v>
      </c>
      <c r="L93" s="39"/>
      <c r="M93" s="40"/>
      <c r="N93" s="39">
        <v>550</v>
      </c>
      <c r="O93" s="40" t="s">
        <v>46</v>
      </c>
      <c r="P93" s="39"/>
      <c r="Q93" s="40"/>
      <c r="R93" s="39"/>
      <c r="S93" s="40"/>
      <c r="T93" s="39"/>
      <c r="U93" s="40"/>
      <c r="V93" s="39"/>
      <c r="W93" s="40"/>
      <c r="X93" s="39"/>
      <c r="Y93" s="40"/>
      <c r="Z93" s="39"/>
      <c r="AA93" s="40"/>
      <c r="AB93" s="39"/>
      <c r="AC93" s="40"/>
      <c r="AD93" s="39"/>
      <c r="AE93" s="40"/>
      <c r="AF93" s="39"/>
      <c r="AG93" s="40"/>
      <c r="AH93" s="39"/>
      <c r="AI93" s="40"/>
      <c r="AJ93" s="39"/>
      <c r="AK93" s="40"/>
      <c r="AL93" s="39"/>
      <c r="AM93" s="40"/>
      <c r="AN93" s="39"/>
      <c r="AO93" s="40"/>
      <c r="AP93" s="39"/>
      <c r="AQ93" s="40"/>
      <c r="AR93" s="39"/>
      <c r="AS93" s="40"/>
      <c r="AT93" s="39"/>
      <c r="AU93" s="40"/>
      <c r="AV93" s="11"/>
      <c r="AW93" s="19">
        <f t="shared" si="12"/>
        <v>2</v>
      </c>
      <c r="AX93" s="20" t="str">
        <f t="shared" si="13"/>
        <v xml:space="preserve"> </v>
      </c>
      <c r="AY93" s="41" t="str">
        <f t="shared" si="14"/>
        <v xml:space="preserve"> </v>
      </c>
      <c r="AZ93" s="41">
        <f t="shared" si="15"/>
        <v>2</v>
      </c>
      <c r="BA93" s="41" t="str">
        <f t="shared" si="16"/>
        <v xml:space="preserve"> </v>
      </c>
      <c r="BB93" s="42">
        <f t="shared" si="17"/>
        <v>2</v>
      </c>
      <c r="BC93" s="43">
        <f>IF(AW93=0,Var!$B$8,IF(LARGE(D93:AU93,1)&gt;=540,Var!$B$4," "))</f>
        <v>18</v>
      </c>
      <c r="BD93" s="43">
        <f>IF(AW93=0,Var!$B$8,IF(LARGE(D93:AU93,1)&gt;=550,Var!$B$4," "))</f>
        <v>18</v>
      </c>
      <c r="BE93" s="43" t="str">
        <f>IF(AW93=0,Var!$B$8,IF(LARGE(D93:AU93,1)&gt;=555,Var!$B$4," "))</f>
        <v xml:space="preserve"> </v>
      </c>
      <c r="BF93" s="43" t="str">
        <f>IF(AW93=0,Var!$B$8,IF(LARGE(D93:AU93,1)&gt;=560,Var!$B$4," "))</f>
        <v xml:space="preserve"> </v>
      </c>
      <c r="BG93" s="43" t="str">
        <f>IF(AW93=0,Var!$B$8,IF(LARGE(D93:AU93,1)&gt;=565,Var!$B$4," "))</f>
        <v xml:space="preserve"> </v>
      </c>
      <c r="BH93" s="43" t="str">
        <f>IF(AW93=0,Var!$B$8,IF(LARGE(D93:AU93,1)&gt;=570,Var!$B$4," "))</f>
        <v xml:space="preserve"> </v>
      </c>
      <c r="BI93" s="43" t="str">
        <f>IF(AW93=0,Var!$B$8,IF(LARGE(D93:AU93,1)&gt;=575,Var!$B$4," "))</f>
        <v xml:space="preserve"> </v>
      </c>
      <c r="BJ93" s="43" t="str">
        <f>IF(AW93=0,Var!$B$8,IF(LARGE(D93:AU93,1)&gt;=580,Var!$B$4," "))</f>
        <v xml:space="preserve"> </v>
      </c>
      <c r="BK93" s="43" t="str">
        <f>IF(AW93=0,Var!$B$8,IF(LARGE(D93:AU93,1)&gt;=585,Var!$B$4," "))</f>
        <v xml:space="preserve"> </v>
      </c>
    </row>
    <row r="94" spans="1:63">
      <c r="A94" s="11"/>
      <c r="B94" s="16">
        <v>7</v>
      </c>
      <c r="C94" s="38" t="s">
        <v>99</v>
      </c>
      <c r="D94" s="39">
        <v>482</v>
      </c>
      <c r="E94" s="40" t="s">
        <v>52</v>
      </c>
      <c r="F94" s="39"/>
      <c r="G94" s="40"/>
      <c r="H94" s="39">
        <v>505</v>
      </c>
      <c r="I94" s="40" t="s">
        <v>52</v>
      </c>
      <c r="J94" s="39"/>
      <c r="K94" s="40"/>
      <c r="L94" s="39"/>
      <c r="M94" s="40"/>
      <c r="N94" s="39">
        <v>528</v>
      </c>
      <c r="O94" s="40" t="s">
        <v>50</v>
      </c>
      <c r="P94" s="39"/>
      <c r="Q94" s="40"/>
      <c r="R94" s="39"/>
      <c r="S94" s="40"/>
      <c r="T94" s="39"/>
      <c r="U94" s="40"/>
      <c r="V94" s="39">
        <v>523</v>
      </c>
      <c r="W94" s="40" t="s">
        <v>53</v>
      </c>
      <c r="X94" s="39"/>
      <c r="Y94" s="40"/>
      <c r="Z94" s="39">
        <v>502</v>
      </c>
      <c r="AA94" s="40" t="s">
        <v>71</v>
      </c>
      <c r="AB94" s="39">
        <v>496</v>
      </c>
      <c r="AC94" s="40" t="s">
        <v>71</v>
      </c>
      <c r="AD94" s="39"/>
      <c r="AE94" s="40"/>
      <c r="AF94" s="39"/>
      <c r="AG94" s="40"/>
      <c r="AH94" s="39"/>
      <c r="AI94" s="40"/>
      <c r="AJ94" s="39"/>
      <c r="AK94" s="40"/>
      <c r="AL94" s="39"/>
      <c r="AM94" s="40"/>
      <c r="AN94" s="39">
        <v>517</v>
      </c>
      <c r="AO94" s="40" t="s">
        <v>49</v>
      </c>
      <c r="AP94" s="39"/>
      <c r="AQ94" s="40"/>
      <c r="AR94" s="39"/>
      <c r="AS94" s="40"/>
      <c r="AT94" s="39"/>
      <c r="AU94" s="40"/>
      <c r="AV94" s="11"/>
      <c r="AW94" s="19">
        <f t="shared" si="12"/>
        <v>7</v>
      </c>
      <c r="AX94" s="20">
        <f t="shared" si="13"/>
        <v>522.66666666666663</v>
      </c>
      <c r="AY94" s="41" t="str">
        <f t="shared" si="14"/>
        <v xml:space="preserve"> </v>
      </c>
      <c r="AZ94" s="41" t="str">
        <f t="shared" si="15"/>
        <v xml:space="preserve"> </v>
      </c>
      <c r="BA94" s="41">
        <f t="shared" si="16"/>
        <v>1</v>
      </c>
      <c r="BB94" s="42">
        <f t="shared" si="17"/>
        <v>1</v>
      </c>
      <c r="BC94" s="43" t="str">
        <f>IF(AW94=0,Var!$B$8,IF(LARGE(D94:AU94,1)&gt;=540,Var!$B$4," "))</f>
        <v xml:space="preserve"> </v>
      </c>
      <c r="BD94" s="43" t="str">
        <f>IF(AW94=0,Var!$B$8,IF(LARGE(D94:AU94,1)&gt;=550,Var!$B$4," "))</f>
        <v xml:space="preserve"> </v>
      </c>
      <c r="BE94" s="43" t="str">
        <f>IF(AW94=0,Var!$B$8,IF(LARGE(D94:AU94,1)&gt;=555,Var!$B$4," "))</f>
        <v xml:space="preserve"> </v>
      </c>
      <c r="BF94" s="43" t="str">
        <f>IF(AW94=0,Var!$B$8,IF(LARGE(D94:AU94,1)&gt;=560,Var!$B$4," "))</f>
        <v xml:space="preserve"> </v>
      </c>
      <c r="BG94" s="43" t="str">
        <f>IF(AW94=0,Var!$B$8,IF(LARGE(D94:AU94,1)&gt;=565,Var!$B$4," "))</f>
        <v xml:space="preserve"> </v>
      </c>
      <c r="BH94" s="43" t="str">
        <f>IF(AW94=0,Var!$B$8,IF(LARGE(D94:AU94,1)&gt;=570,Var!$B$4," "))</f>
        <v xml:space="preserve"> </v>
      </c>
      <c r="BI94" s="43" t="str">
        <f>IF(AW94=0,Var!$B$8,IF(LARGE(D94:AU94,1)&gt;=575,Var!$B$4," "))</f>
        <v xml:space="preserve"> </v>
      </c>
      <c r="BJ94" s="43" t="str">
        <f>IF(AW94=0,Var!$B$8,IF(LARGE(D94:AU94,1)&gt;=580,Var!$B$4," "))</f>
        <v xml:space="preserve"> </v>
      </c>
      <c r="BK94" s="43" t="str">
        <f>IF(AW94=0,Var!$B$8,IF(LARGE(D94:AU94,1)&gt;=585,Var!$B$4," "))</f>
        <v xml:space="preserve"> </v>
      </c>
    </row>
    <row r="95" spans="1:63">
      <c r="A95" s="11"/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7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8"/>
      <c r="AC95" s="46"/>
      <c r="AD95" s="46"/>
      <c r="AE95" s="46"/>
      <c r="AF95" s="46"/>
      <c r="AG95" s="46"/>
      <c r="AH95" s="49"/>
      <c r="AI95" s="49"/>
      <c r="AJ95" s="49"/>
      <c r="AK95" s="49"/>
      <c r="AL95" s="49"/>
      <c r="AM95" s="49"/>
      <c r="AN95" s="46"/>
      <c r="AO95" s="49"/>
      <c r="AP95" s="49"/>
      <c r="AQ95" s="49"/>
      <c r="AR95" s="50"/>
      <c r="AS95" s="50"/>
      <c r="AT95" s="50"/>
      <c r="AU95" s="50"/>
      <c r="AV95" s="11"/>
      <c r="AW95" s="19"/>
      <c r="AX95" s="20"/>
      <c r="AY95" s="19"/>
      <c r="AZ95" s="19"/>
      <c r="BA95" s="19"/>
      <c r="BB95" s="30"/>
      <c r="BC95" s="19"/>
      <c r="BD95" s="19"/>
      <c r="BE95" s="30"/>
      <c r="BF95" s="19"/>
      <c r="BG95" s="19"/>
      <c r="BH95" s="19"/>
      <c r="BI95" s="30"/>
      <c r="BJ95" s="19"/>
      <c r="BK95" s="19"/>
    </row>
    <row r="96" spans="1:63" ht="12.75">
      <c r="A96" s="11"/>
      <c r="B96" s="51"/>
      <c r="C96" s="11" t="s">
        <v>127</v>
      </c>
      <c r="J96" s="500">
        <f>COUNT(B8:B94)</f>
        <v>31</v>
      </c>
      <c r="K96" s="500"/>
      <c r="AV96" s="11"/>
      <c r="AW96" s="19">
        <f>SUM(AW8:AW95)</f>
        <v>162</v>
      </c>
      <c r="AX96" s="20"/>
      <c r="AY96" s="21">
        <f>SUM(AY8:AY95)</f>
        <v>18</v>
      </c>
      <c r="AZ96" s="60">
        <f>SUM(AZ8:AZ95)</f>
        <v>18</v>
      </c>
      <c r="BA96" s="61">
        <f>SUM(BA8:BA95)</f>
        <v>17</v>
      </c>
      <c r="BB96" s="62">
        <f>SUM(BB8:BB95)</f>
        <v>53</v>
      </c>
      <c r="BC96" s="30"/>
      <c r="BD96" s="63"/>
      <c r="BE96" s="64"/>
      <c r="BF96" s="63"/>
      <c r="BG96" s="30" t="str">
        <f>IF((LARGE(J96:AY96,1))&gt;=450,"12"," ")</f>
        <v xml:space="preserve"> </v>
      </c>
      <c r="BH96" s="63"/>
      <c r="BI96" s="64"/>
      <c r="BJ96" s="63"/>
      <c r="BK96" s="63"/>
    </row>
    <row r="97" spans="1:63">
      <c r="A97" s="11"/>
      <c r="B97" s="51"/>
      <c r="C97" s="11"/>
      <c r="AV97" s="11"/>
      <c r="AW97" s="11"/>
      <c r="AX97" s="13"/>
      <c r="AY97" s="11"/>
      <c r="AZ97" s="11"/>
      <c r="BA97" s="11"/>
      <c r="BB97" s="11"/>
      <c r="BC97" s="11"/>
      <c r="BD97" s="11"/>
      <c r="BE97" s="14"/>
      <c r="BF97" s="11"/>
      <c r="BG97" s="11"/>
      <c r="BH97" s="11"/>
      <c r="BI97" s="14"/>
      <c r="BJ97" s="11"/>
      <c r="BK97" s="11"/>
    </row>
    <row r="98" spans="1:63">
      <c r="A98" s="11"/>
      <c r="B98" s="51"/>
      <c r="C98" s="11"/>
      <c r="AV98" s="11"/>
      <c r="AW98" s="11"/>
      <c r="AX98" s="13"/>
      <c r="AY98" s="11"/>
      <c r="AZ98" s="11"/>
      <c r="BA98" s="11"/>
      <c r="BB98" s="11"/>
      <c r="BC98" s="11"/>
      <c r="BD98" s="11"/>
      <c r="BE98" s="14"/>
      <c r="BF98" s="11"/>
      <c r="BG98" s="11"/>
      <c r="BH98" s="11"/>
      <c r="BI98" s="14"/>
      <c r="BJ98" s="11"/>
      <c r="BK98" s="11"/>
    </row>
    <row r="99" spans="1:63">
      <c r="A99" s="11"/>
      <c r="B99" s="51"/>
      <c r="C99" s="11"/>
      <c r="AV99" s="11"/>
      <c r="AW99" s="11"/>
      <c r="AX99" s="13"/>
      <c r="AY99" s="11"/>
      <c r="AZ99" s="11"/>
      <c r="BA99" s="11"/>
      <c r="BB99" s="11"/>
      <c r="BC99" s="11"/>
      <c r="BD99" s="11"/>
      <c r="BE99" s="14"/>
      <c r="BF99" s="11"/>
      <c r="BG99" s="11"/>
      <c r="BH99" s="11"/>
      <c r="BI99" s="14"/>
      <c r="BJ99" s="11"/>
      <c r="BK99" s="11"/>
    </row>
    <row r="101" spans="1:63">
      <c r="AZ101" s="53"/>
      <c r="BA101" s="53"/>
      <c r="BB101" s="53"/>
    </row>
    <row r="104" spans="1:63">
      <c r="B104" s="1"/>
      <c r="D104" s="1"/>
      <c r="E104" s="1"/>
      <c r="F104" s="1"/>
      <c r="G104" s="1"/>
      <c r="H104" s="1"/>
      <c r="I104" s="1"/>
      <c r="J104" s="1"/>
      <c r="K104" s="1"/>
      <c r="L104" s="6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X104" s="66"/>
      <c r="BE104" s="1"/>
      <c r="BI104" s="1"/>
    </row>
    <row r="105" spans="1:63">
      <c r="B105" s="1"/>
      <c r="D105" s="1"/>
      <c r="E105" s="1"/>
      <c r="F105" s="1"/>
      <c r="G105" s="1"/>
      <c r="H105" s="1"/>
      <c r="I105" s="1"/>
      <c r="J105" s="1"/>
      <c r="K105" s="1"/>
      <c r="L105" s="6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X105" s="66"/>
      <c r="BE105" s="1"/>
      <c r="BI105" s="1"/>
    </row>
    <row r="106" spans="1:63">
      <c r="B106" s="1"/>
      <c r="D106" s="1"/>
      <c r="E106" s="1"/>
      <c r="F106" s="1"/>
      <c r="G106" s="1"/>
      <c r="H106" s="1"/>
      <c r="I106" s="1"/>
      <c r="J106" s="1"/>
      <c r="K106" s="1"/>
      <c r="L106" s="6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X106" s="66"/>
      <c r="BE106" s="1"/>
      <c r="BI106" s="1"/>
    </row>
    <row r="107" spans="1:63">
      <c r="B107" s="1"/>
      <c r="D107" s="1"/>
      <c r="E107" s="1"/>
      <c r="F107" s="1"/>
      <c r="G107" s="1"/>
      <c r="H107" s="1"/>
      <c r="I107" s="1"/>
      <c r="J107" s="1"/>
      <c r="K107" s="1"/>
      <c r="L107" s="6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X107" s="66"/>
      <c r="BE107" s="1"/>
      <c r="BI107" s="1"/>
    </row>
    <row r="108" spans="1:63">
      <c r="B108" s="1"/>
      <c r="D108" s="1"/>
      <c r="E108" s="1"/>
      <c r="F108" s="1"/>
      <c r="G108" s="1"/>
      <c r="H108" s="1"/>
      <c r="I108" s="1"/>
      <c r="J108" s="1"/>
      <c r="K108" s="1"/>
      <c r="L108" s="6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X108" s="66"/>
      <c r="BE108" s="1"/>
      <c r="BI108" s="1"/>
    </row>
    <row r="109" spans="1:63">
      <c r="B109" s="1"/>
      <c r="D109" s="1"/>
      <c r="E109" s="1"/>
      <c r="F109" s="1"/>
      <c r="G109" s="1"/>
      <c r="H109" s="1"/>
      <c r="I109" s="1"/>
      <c r="J109" s="1"/>
      <c r="K109" s="1"/>
      <c r="L109" s="6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X109" s="66"/>
      <c r="BE109" s="1"/>
      <c r="BI109" s="1"/>
    </row>
    <row r="110" spans="1:63">
      <c r="B110" s="1"/>
      <c r="D110" s="1"/>
      <c r="E110" s="1"/>
      <c r="F110" s="1"/>
      <c r="G110" s="1"/>
      <c r="H110" s="1"/>
      <c r="I110" s="1"/>
      <c r="J110" s="1"/>
      <c r="K110" s="1"/>
      <c r="L110" s="6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X110" s="66"/>
      <c r="BE110" s="1"/>
      <c r="BI110" s="1"/>
    </row>
    <row r="111" spans="1:63">
      <c r="B111" s="1"/>
      <c r="D111" s="1"/>
      <c r="E111" s="1"/>
      <c r="F111" s="1"/>
      <c r="G111" s="1"/>
      <c r="H111" s="1"/>
      <c r="I111" s="1"/>
      <c r="J111" s="1"/>
      <c r="K111" s="1"/>
      <c r="L111" s="6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X111" s="66"/>
      <c r="BE111" s="1"/>
      <c r="BI111" s="1"/>
    </row>
    <row r="112" spans="1:63">
      <c r="B112" s="1"/>
      <c r="D112" s="1"/>
      <c r="E112" s="1"/>
      <c r="F112" s="1"/>
      <c r="G112" s="1"/>
      <c r="H112" s="1"/>
      <c r="I112" s="1"/>
      <c r="J112" s="1"/>
      <c r="K112" s="1"/>
      <c r="L112" s="6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X112" s="66"/>
      <c r="BE112" s="1"/>
      <c r="BI112" s="1"/>
    </row>
    <row r="113" spans="12:50" s="1" customFormat="1">
      <c r="L113" s="65"/>
      <c r="AX113" s="66"/>
    </row>
    <row r="114" spans="12:50" s="1" customFormat="1">
      <c r="L114" s="65"/>
      <c r="AX114" s="66"/>
    </row>
    <row r="115" spans="12:50" s="1" customFormat="1">
      <c r="L115" s="65"/>
      <c r="AX115" s="66"/>
    </row>
    <row r="116" spans="12:50" s="1" customFormat="1">
      <c r="L116" s="65"/>
      <c r="AX116" s="66"/>
    </row>
    <row r="117" spans="12:50" s="1" customFormat="1">
      <c r="L117" s="65"/>
      <c r="AX117" s="66"/>
    </row>
    <row r="118" spans="12:50" s="1" customFormat="1">
      <c r="L118" s="65"/>
      <c r="AX118" s="66"/>
    </row>
    <row r="119" spans="12:50" s="1" customFormat="1">
      <c r="L119" s="65"/>
      <c r="AX119" s="66"/>
    </row>
    <row r="120" spans="12:50" s="1" customFormat="1">
      <c r="L120" s="65"/>
      <c r="AX120" s="66"/>
    </row>
    <row r="121" spans="12:50" s="1" customFormat="1">
      <c r="L121" s="65"/>
      <c r="AX121" s="66"/>
    </row>
    <row r="122" spans="12:50" s="1" customFormat="1">
      <c r="L122" s="65"/>
      <c r="AX122" s="66"/>
    </row>
    <row r="123" spans="12:50" s="1" customFormat="1">
      <c r="L123" s="65"/>
      <c r="AX123" s="66"/>
    </row>
    <row r="124" spans="12:50" s="1" customFormat="1">
      <c r="L124" s="65"/>
      <c r="AX124" s="66"/>
    </row>
    <row r="125" spans="12:50" s="1" customFormat="1">
      <c r="L125" s="65"/>
      <c r="AX125" s="66"/>
    </row>
    <row r="126" spans="12:50" s="1" customFormat="1">
      <c r="L126" s="65"/>
      <c r="AX126" s="66"/>
    </row>
    <row r="127" spans="12:50" s="1" customFormat="1">
      <c r="L127" s="65"/>
      <c r="AX127" s="66"/>
    </row>
    <row r="128" spans="12:50" s="1" customFormat="1">
      <c r="L128" s="65"/>
      <c r="AX128" s="66"/>
    </row>
    <row r="129" spans="12:50" s="1" customFormat="1">
      <c r="L129" s="65"/>
      <c r="AX129" s="66"/>
    </row>
    <row r="130" spans="12:50" s="1" customFormat="1">
      <c r="L130" s="65"/>
      <c r="AX130" s="66"/>
    </row>
    <row r="131" spans="12:50" s="1" customFormat="1">
      <c r="L131" s="65"/>
      <c r="AX131" s="66"/>
    </row>
    <row r="132" spans="12:50" s="1" customFormat="1">
      <c r="L132" s="65"/>
      <c r="AX132" s="66"/>
    </row>
    <row r="133" spans="12:50" s="1" customFormat="1">
      <c r="L133" s="65"/>
      <c r="AX133" s="66"/>
    </row>
    <row r="134" spans="12:50" s="1" customFormat="1">
      <c r="L134" s="65"/>
      <c r="AX134" s="66"/>
    </row>
    <row r="135" spans="12:50" s="1" customFormat="1">
      <c r="L135" s="65"/>
      <c r="AX135" s="66"/>
    </row>
    <row r="136" spans="12:50" s="1" customFormat="1">
      <c r="L136" s="65"/>
      <c r="AX136" s="66"/>
    </row>
    <row r="137" spans="12:50" s="1" customFormat="1">
      <c r="L137" s="65"/>
      <c r="AX137" s="66"/>
    </row>
    <row r="138" spans="12:50" s="1" customFormat="1">
      <c r="L138" s="65"/>
      <c r="AX138" s="66"/>
    </row>
    <row r="139" spans="12:50" s="1" customFormat="1">
      <c r="L139" s="65"/>
      <c r="AX139" s="66"/>
    </row>
    <row r="140" spans="12:50" s="1" customFormat="1">
      <c r="L140" s="65"/>
      <c r="AX140" s="66"/>
    </row>
    <row r="141" spans="12:50" s="1" customFormat="1">
      <c r="L141" s="65"/>
      <c r="AX141" s="66"/>
    </row>
    <row r="142" spans="12:50" s="1" customFormat="1">
      <c r="L142" s="65"/>
      <c r="AX142" s="66"/>
    </row>
    <row r="143" spans="12:50" s="1" customFormat="1">
      <c r="L143" s="65"/>
      <c r="AX143" s="66"/>
    </row>
    <row r="144" spans="12:50" s="1" customFormat="1">
      <c r="L144" s="65"/>
      <c r="AX144" s="66"/>
    </row>
    <row r="145" spans="12:50" s="1" customFormat="1">
      <c r="L145" s="65"/>
      <c r="AX145" s="66"/>
    </row>
    <row r="146" spans="12:50" s="1" customFormat="1">
      <c r="L146" s="65"/>
      <c r="AX146" s="66"/>
    </row>
    <row r="147" spans="12:50" s="1" customFormat="1">
      <c r="L147" s="65"/>
      <c r="AX147" s="66"/>
    </row>
    <row r="148" spans="12:50" s="1" customFormat="1">
      <c r="L148" s="65"/>
      <c r="AX148" s="66"/>
    </row>
    <row r="149" spans="12:50" s="1" customFormat="1">
      <c r="L149" s="65"/>
      <c r="AX149" s="66"/>
    </row>
    <row r="150" spans="12:50" s="1" customFormat="1">
      <c r="L150" s="65"/>
      <c r="AX150" s="66"/>
    </row>
    <row r="151" spans="12:50" s="1" customFormat="1">
      <c r="L151" s="65"/>
      <c r="AX151" s="66"/>
    </row>
    <row r="152" spans="12:50" s="1" customFormat="1">
      <c r="L152" s="65"/>
      <c r="AX152" s="66"/>
    </row>
    <row r="153" spans="12:50" s="1" customFormat="1">
      <c r="L153" s="65"/>
      <c r="AX153" s="66"/>
    </row>
    <row r="154" spans="12:50" s="1" customFormat="1">
      <c r="L154" s="65"/>
      <c r="AX154" s="66"/>
    </row>
    <row r="155" spans="12:50" s="1" customFormat="1">
      <c r="L155" s="65"/>
      <c r="AX155" s="66"/>
    </row>
    <row r="156" spans="12:50" s="1" customFormat="1">
      <c r="L156" s="65"/>
      <c r="AX156" s="66"/>
    </row>
    <row r="157" spans="12:50" s="1" customFormat="1">
      <c r="L157" s="65"/>
      <c r="AX157" s="66"/>
    </row>
    <row r="158" spans="12:50" s="1" customFormat="1">
      <c r="L158" s="65"/>
      <c r="AX158" s="66"/>
    </row>
    <row r="159" spans="12:50" s="1" customFormat="1">
      <c r="L159" s="65"/>
      <c r="AX159" s="66"/>
    </row>
    <row r="160" spans="12:50" s="1" customFormat="1">
      <c r="L160" s="65"/>
      <c r="AX160" s="66"/>
    </row>
    <row r="161" spans="12:50" s="1" customFormat="1">
      <c r="L161" s="65"/>
      <c r="AX161" s="66"/>
    </row>
    <row r="162" spans="12:50" s="1" customFormat="1">
      <c r="L162" s="65"/>
      <c r="AX162" s="66"/>
    </row>
    <row r="163" spans="12:50" s="1" customFormat="1">
      <c r="L163" s="65"/>
      <c r="AX163" s="66"/>
    </row>
    <row r="164" spans="12:50" s="1" customFormat="1">
      <c r="L164" s="65"/>
      <c r="AX164" s="66"/>
    </row>
    <row r="165" spans="12:50" s="1" customFormat="1">
      <c r="L165" s="65"/>
      <c r="AX165" s="66"/>
    </row>
    <row r="166" spans="12:50" s="1" customFormat="1">
      <c r="L166" s="65"/>
      <c r="AX166" s="66"/>
    </row>
    <row r="167" spans="12:50" s="1" customFormat="1">
      <c r="L167" s="65"/>
      <c r="AX167" s="66"/>
    </row>
    <row r="168" spans="12:50" s="1" customFormat="1">
      <c r="L168" s="65"/>
      <c r="AX168" s="66"/>
    </row>
    <row r="169" spans="12:50" s="1" customFormat="1">
      <c r="L169" s="65"/>
      <c r="AX169" s="66"/>
    </row>
    <row r="170" spans="12:50" s="1" customFormat="1">
      <c r="L170" s="65"/>
      <c r="AX170" s="66"/>
    </row>
    <row r="171" spans="12:50" s="1" customFormat="1">
      <c r="L171" s="65"/>
      <c r="AX171" s="66"/>
    </row>
    <row r="172" spans="12:50" s="1" customFormat="1">
      <c r="L172" s="65"/>
      <c r="AX172" s="66"/>
    </row>
    <row r="173" spans="12:50" s="1" customFormat="1">
      <c r="L173" s="65"/>
      <c r="AX173" s="66"/>
    </row>
    <row r="174" spans="12:50" s="1" customFormat="1">
      <c r="L174" s="65"/>
      <c r="AX174" s="66"/>
    </row>
    <row r="175" spans="12:50" s="1" customFormat="1">
      <c r="L175" s="65"/>
      <c r="AX175" s="66"/>
    </row>
    <row r="176" spans="12:50" s="1" customFormat="1">
      <c r="L176" s="65"/>
      <c r="AX176" s="66"/>
    </row>
    <row r="177" spans="12:50" s="1" customFormat="1">
      <c r="L177" s="65"/>
      <c r="AX177" s="66"/>
    </row>
    <row r="178" spans="12:50" s="1" customFormat="1" ht="12.75" customHeight="1">
      <c r="L178" s="65"/>
      <c r="AX178" s="66"/>
    </row>
    <row r="179" spans="12:50" s="1" customFormat="1">
      <c r="L179" s="65"/>
      <c r="AX179" s="66"/>
    </row>
    <row r="180" spans="12:50" s="1" customFormat="1">
      <c r="L180" s="65"/>
      <c r="AX180" s="66"/>
    </row>
    <row r="181" spans="12:50" s="1" customFormat="1">
      <c r="L181" s="65"/>
      <c r="AX181" s="66"/>
    </row>
    <row r="182" spans="12:50" s="1" customFormat="1" ht="12.75" customHeight="1">
      <c r="L182" s="65"/>
      <c r="AX182" s="66"/>
    </row>
  </sheetData>
  <sheetProtection selectLockedCells="1" selectUnlockedCells="1"/>
  <sortState ref="B88:BK94">
    <sortCondition ref="C88:C94"/>
  </sortState>
  <mergeCells count="111">
    <mergeCell ref="AR6:AS6"/>
    <mergeCell ref="AT6:AU6"/>
    <mergeCell ref="J96:K96"/>
    <mergeCell ref="AD6:AE6"/>
    <mergeCell ref="AF6:AG6"/>
    <mergeCell ref="AH6:AI6"/>
    <mergeCell ref="AJ6:AK6"/>
    <mergeCell ref="AN6:AO6"/>
    <mergeCell ref="AP6:AQ6"/>
    <mergeCell ref="R6:S6"/>
    <mergeCell ref="T6:U6"/>
    <mergeCell ref="V6:W6"/>
    <mergeCell ref="X6:Y6"/>
    <mergeCell ref="Z6:AA6"/>
    <mergeCell ref="AB6:AC6"/>
    <mergeCell ref="AN5:AO5"/>
    <mergeCell ref="AP5:AQ5"/>
    <mergeCell ref="AR5:AS5"/>
    <mergeCell ref="AT5:AU5"/>
    <mergeCell ref="D6:E6"/>
    <mergeCell ref="H6:I6"/>
    <mergeCell ref="J6:K6"/>
    <mergeCell ref="L6:M6"/>
    <mergeCell ref="N6:O6"/>
    <mergeCell ref="P6:Q6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P4:Q4"/>
    <mergeCell ref="R4:S4"/>
    <mergeCell ref="T4:U4"/>
    <mergeCell ref="V4:W4"/>
    <mergeCell ref="X4:Y4"/>
    <mergeCell ref="Z4:AA4"/>
    <mergeCell ref="H5:I5"/>
    <mergeCell ref="J5:K5"/>
    <mergeCell ref="L5:M5"/>
    <mergeCell ref="N5:O5"/>
    <mergeCell ref="X3:Y3"/>
    <mergeCell ref="Z3:AA3"/>
    <mergeCell ref="BC4:BK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Y4:BB4"/>
    <mergeCell ref="X2:Y2"/>
    <mergeCell ref="Z2:AA2"/>
    <mergeCell ref="D2:E2"/>
    <mergeCell ref="F2:G2"/>
    <mergeCell ref="AN3:AO3"/>
    <mergeCell ref="AP3:AQ3"/>
    <mergeCell ref="AR3:AS3"/>
    <mergeCell ref="AT3:AU3"/>
    <mergeCell ref="D4:E4"/>
    <mergeCell ref="F4:G4"/>
    <mergeCell ref="H4:I4"/>
    <mergeCell ref="J4:K4"/>
    <mergeCell ref="L4:M4"/>
    <mergeCell ref="N4:O4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H2:I2"/>
    <mergeCell ref="J2:K2"/>
    <mergeCell ref="L2:M2"/>
    <mergeCell ref="N2:O2"/>
    <mergeCell ref="AN2:AO2"/>
    <mergeCell ref="AP2:AQ2"/>
    <mergeCell ref="AR2:AS2"/>
    <mergeCell ref="AT2:AU2"/>
    <mergeCell ref="D3:E3"/>
    <mergeCell ref="F3:G3"/>
    <mergeCell ref="H3:I3"/>
    <mergeCell ref="J3:K3"/>
    <mergeCell ref="L3:M3"/>
    <mergeCell ref="N3:O3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</mergeCells>
  <conditionalFormatting sqref="BC6:BF6">
    <cfRule type="cellIs" priority="1" stopIfTrue="1" operator="equal">
      <formula>"04"</formula>
    </cfRule>
  </conditionalFormatting>
  <conditionalFormatting sqref="BC8:BK9 BC11:BK11 BC13:BK13 BC15:BK16 BC18:BK18 BC20:BK21 BC23:BK24 BC26:BK27 BC29:BK29 BC31:BK31 BC33:BK40 BC42:BK44 BC46:BK47 BC49:BK50 BC52:BK55 BC57:BK65 BC69:BK69 BC71:BK71 BC73:BK74 BC76:BK79 BC81:BK83 BC85:BK86 BC88:BK94">
    <cfRule type="cellIs" dxfId="128" priority="3" stopIfTrue="1" operator="greaterThan">
      <formula>0</formula>
    </cfRule>
  </conditionalFormatting>
  <conditionalFormatting sqref="BC96">
    <cfRule type="cellIs" priority="4" stopIfTrue="1" operator="equal">
      <formula>"04"</formula>
    </cfRule>
    <cfRule type="cellIs" priority="5" stopIfTrue="1" operator="equal">
      <formula>"04"</formula>
    </cfRule>
  </conditionalFormatting>
  <conditionalFormatting sqref="BG6:BJ6">
    <cfRule type="cellIs" priority="6" stopIfTrue="1" operator="equal">
      <formula>"04"</formula>
    </cfRule>
  </conditionalFormatting>
  <conditionalFormatting sqref="BG96">
    <cfRule type="cellIs" priority="7" stopIfTrue="1" operator="equal">
      <formula>"04"</formula>
    </cfRule>
    <cfRule type="cellIs" priority="8" stopIfTrue="1" operator="equal">
      <formula>"04"</formula>
    </cfRule>
  </conditionalFormatting>
  <conditionalFormatting sqref="BK6">
    <cfRule type="cellIs" priority="9" stopIfTrue="1" operator="equal">
      <formula>"04"</formula>
    </cfRule>
  </conditionalFormatting>
  <pageMargins left="0.15763888888888888" right="0.2298611111111111" top="0.31527777777777777" bottom="0.27013888888888887" header="0.51180555555555551" footer="0.51180555555555551"/>
  <pageSetup paperSize="9" firstPageNumber="0" fitToWidth="2" orientation="portrait" horizontalDpi="300" verticalDpi="300"/>
  <headerFooter alignWithMargin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D645A272-6906-4299-8D8F-F0930A04C1D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BC8:BK9 BC11:BK11 BC13:BK13 BC15:BK16 BC18:BK18 BC20:BK21 BC23:BK24 BC26:BK27 BC29:BK29 BC31:BK31 BC33:BK40 BC42:BK44 BC46:BK47 BC49:BK50 BC52:BK55 BC57:BK65 BC69:BK69 BC71:BK71 BC73:BK74 BC76:BK79 BC81:BK83 BC85:BK86 BC88:BK94</xm:sqref>
        </x14:conditionalFormatting>
        <x14:conditionalFormatting xmlns:xm="http://schemas.microsoft.com/office/excel/2006/main">
          <x14:cfRule type="cellIs" priority="10" stopIfTrue="1" operator="equal" id="{A872215E-5772-4664-8885-65678F22E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6066318C-1FF8-4E46-82DE-00437C5779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AC4A866E-63E8-435C-BADE-A215F31595A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E11 E13 E15:E16 E18 E20:E21 E23:E24 E26:E27 E29 E31 E33:E40 E42:E44 E46:E47 E49:E50 E52:E55 E57:E65 E69 E71 E73:E74 E76:E79 E81:E83 E85:E86 E88:E94 G8:G9 G11 G13 G15:G16 G18 G20:G21 G23:G24 G26:G27 G29 G31 G33:G40 G42:G44 G46:G47 G49:G50 G52:G55 G57:G65 G69 G71 G73:G74 G76:G79 G81:G83 G85:G86 G88:G94 I8:I9 I11 I13 I15:I16 I18 I20:I21 I23:I24 I26:I27 I29 I31 I33:I40 I42:I44 I46:I47 I49:I50 I52:I55 I57:I65 I69 I71 I73:I74 I76:I79 I81:I83 I85:I86 I88:I94 K8:K9 K11 K13 K15:K16 K18 K20:K21 K23:K24 K26:K27 K29 K31 K33:K40 K42:K44 K46:K47 K49:K50 K52:K55 K57:K65 K69 K71 K73:K74 K76:K79 K81:K83 K85:K86 K88:K94 M8:M9 M11 M13 M15:M16 M18 M20:M21 M23:M24 M26:M27 M29 M31 M33:M40 M42:M44 M46:M47 M49:M50 M52:M55 M57:M65 M69 M71 M73:M74 M76:M79 M81:M83 M85:M86 M88:M94</xm:sqref>
        </x14:conditionalFormatting>
        <x14:conditionalFormatting xmlns:xm="http://schemas.microsoft.com/office/excel/2006/main">
          <x14:cfRule type="cellIs" priority="13" stopIfTrue="1" operator="equal" id="{CDEE1D4B-82CE-436E-B793-A5B7E46E97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90DB9AA0-4196-4D94-96B4-757B324934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99819E7F-2D64-4740-88A2-9D980616CD1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O8:O9 O11 O13 O15:O16 O18 O20:O21 O23:O24 O26:O27 O29 O31 O33:O40 O42:O44 O46:O47 O49:O50 O52:O55 O57:O65 O69 O71 O73:O74 O76:O79 O81:O83 O85:O86 O88:O94 Q8:Q9 Q11 Q13 Q15:Q16 Q18 Q20:Q21 Q23:Q24 Q26:Q27 Q29 Q31 Q33:Q40 Q42:Q44 Q46:Q47 Q49:Q50 Q52:Q55 Q57:Q65 Q69 Q71 Q73:Q74 Q76:Q79 Q81:Q83 Q85:Q86 Q88:Q94 S8:S9 S11 S13 S15:S16 S18 S20:S21 S23:S24 S26:S27 S29 S31 S33:S40 S42:S44 S46:S47 S49:S50 S52:S55 S57:S65 S69 S71 S73:S74 S76:S79 S81:S83 S85:S86 S88:S94 U8:U9 U11 U13 U15:U16 U18 U20:U21 U23:U24 U26:U27 U29 U31 U33:U40 U42:U44 U46:U47 U49:U50 U52:U55 U57:U65 U69 U71 U73:U74 U76:U79 U81:U83 U85:U86 U88:U94 W8:W9 W11 W13 W15:W16 W18 W20:W21 W23:W24 W26:W27 W29 W31 W33:W40 W42:W44 W46:W47 W49:W50 W52:W55 W57:W65 W69 W71 W73:W74 W76:W79 W81:W83 W85:W86 W88:W94 Y8:Y9 Y11 Y13 Y15:Y16 Y18 Y20:Y21 Y23:Y24 Y26:Y27 Y29 Y31 Y33:Y40 Y42:Y44 Y46:Y47 Y49:Y50 Y52:Y55 Y57:Y65 Y69 Y71 Y73:Y74 Y76:Y79 Y81:Y83 Y85:Y86 Y88:Y94 AA8:AA9 AA11 AA13 AA15:AA16 AA18 AA20:AA21 AA23:AA24 AA26:AA27 AA29 AA31 AA33:AA40 AA42:AA44 AA46:AA47 AA49:AA50 AA52:AA55 AA57:AA65 AA69 AA71 AA73:AA74 AA76:AA79 AA81:AA83 AA85:AA86 AA88:AA94 AC8:AC9 AC11 AC13 AC15:AC16 AC18 AC20:AC21 AC23:AC24 AC26:AC27 AC29 AC31 AC33:AC40 AC42:AC44 AC46:AC47 AC49:AC50 AC52:AC55 AC57:AC65 AC69 AC71 AC73:AC74 AC76:AC79 AC81:AC83 AC85:AC86 AC88:AC94 AE8:AE9 AE11 AE13 AE15:AE16 AE18 AE20:AE21 AE23:AE24 AE26:AE27 AE29 AE31 AE33:AE40 AE42:AE44 AE46:AE47 AE49:AE50 AE52:AE55 AE57:AE65 AE69 AE71 AE73:AE74 AE76:AE79 AE81:AE83 AE85:AE86 AE88:AE94 AG8:AG9 AG11 AG13 AG15:AG16 AG18 AG20:AG21 AG23:AG24 AG26:AG27 AG29 AG31 AG33:AG40 AG42:AG44 AG46:AG47 AG49:AG50 AG52:AG55 AG57:AG65 AG69 AG71 AG73:AG74 AG76:AG79 AG81:AG83 AG85:AG86 AG88:AG94 AI8:AI9 AI11 AI13 AI15:AI16 AI18 AI20:AI21 AI23:AI24 AI26:AI27 AI29 AI31 AI33:AI40 AI42:AI44 AI46:AI47 AI49:AI50 AI52:AI55 AI57:AI65 AI69 AI71 AI73:AI74 AI76:AI79 AI81:AI83 AI85:AI86 AI88:AI94 AK8:AK9 AK11 AK13 AK15:AK16 AK18 AK20:AK21 AK23:AK24 AK26:AK27 AK29 AK31 AK33:AK40 AK42:AK44 AK46:AK47 AK49:AK50 AK52:AK55 AK57:AK65 AK69 AK71 AK73:AK74 AK76:AK79 AK81:AK83 AK85:AK86 AK88:AK94 AM8:AM9 AM11 AM13 AM15:AM16 AM18 AM20:AM21 AM23:AM24 AM26:AM27 AM29 AM31 AM33:AM40 AM42:AM44 AM46:AM47 AM49:AM50 AM52:AM55 AM57:AM65 AM69 AM71 AM73:AM74 AM76:AM79 AM81:AM83 AM85:AM86 AM88:AM94 AO8:AO9 AO11 AO13 AO15:AO16 AO18 AO20:AO21 AO23:AO24 AO26:AO27 AO29 AO31 AO33:AO40 AO42:AO44 AO46:AO47 AO49:AO50 AO52:AO55 AO57:AO65 AO69 AO71 AO73:AO74 AO76:AO79 AO81:AO83 AO85:AO86 AO88:AO94 AQ8:AQ9 AQ11 AQ13 AQ15:AQ16 AQ18 AQ20:AQ21 AQ23:AQ24 AQ26:AQ27 AQ29 AQ31 AQ33:AQ40 AQ42:AQ44 AQ46:AQ47 AQ49:AQ50 AQ52:AQ55 AQ57:AQ65 AQ69 AQ71 AQ73:AQ74 AQ76:AQ79 AQ81:AQ83 AQ85:AQ86 AQ88:AQ94 AS8:AS9 AS11 AS13 AS15:AS16 AS18 AS20:AS21 AS23:AS24 AS26:AS27 AS29 AS31 AS33:AS40 AS42:AS44 AS46:AS47 AS49:AS50 AS52:AS55 AS57:AS65 AS69 AS71 AS73:AS74 AS76:AS79 AS81:AS83 AS85:AS86 AS88:AS94 AU8:AU9 AU11 AU13 AU15:AU16 AU18 AU20:AU21 AU23:AU24 AU26:AU27 AU29 AU31 AU33:AU40 AU42:AU44 AU46:AU47 AU49:AU50 AU52:AU55 AU57:AU65 AU69 AU71 AU73:AU74 AU76:AU79 AU81:AU83 AU85:AU86 AU88:AU94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A49" zoomScale="85" zoomScaleNormal="85" workbookViewId="0">
      <selection activeCell="G79" sqref="G79"/>
    </sheetView>
  </sheetViews>
  <sheetFormatPr baseColWidth="10" defaultRowHeight="12"/>
  <cols>
    <col min="1" max="1" width="11.42578125" style="67"/>
    <col min="2" max="4" width="32.7109375" style="68" customWidth="1"/>
    <col min="5" max="5" width="32.7109375" style="387" customWidth="1"/>
    <col min="6" max="8" width="32.7109375" style="68" customWidth="1"/>
    <col min="9" max="9" width="32.7109375" style="67" customWidth="1"/>
    <col min="10" max="16384" width="11.42578125" style="67"/>
  </cols>
  <sheetData>
    <row r="1" spans="1:10" s="391" customFormat="1" ht="51.75" customHeight="1">
      <c r="A1" s="388" t="s">
        <v>409</v>
      </c>
      <c r="B1" s="389"/>
      <c r="C1" s="389"/>
      <c r="D1" s="389"/>
      <c r="E1" s="390"/>
      <c r="F1" s="389"/>
      <c r="G1" s="389"/>
      <c r="H1" s="389"/>
      <c r="I1" s="389"/>
    </row>
    <row r="7" spans="1:10">
      <c r="A7" s="387"/>
    </row>
    <row r="15" spans="1:10" ht="15">
      <c r="A15" s="392"/>
      <c r="B15" s="393"/>
      <c r="C15" s="393"/>
      <c r="D15" s="393"/>
      <c r="E15" s="394"/>
      <c r="F15" s="393"/>
      <c r="G15" s="393"/>
      <c r="H15" s="393"/>
      <c r="I15" s="392"/>
      <c r="J15" s="392"/>
    </row>
    <row r="16" spans="1:10" ht="15">
      <c r="A16" s="392"/>
      <c r="B16" s="393"/>
      <c r="C16" s="393"/>
      <c r="D16" s="393"/>
      <c r="E16" s="394"/>
      <c r="F16" s="393"/>
      <c r="G16" s="393"/>
      <c r="H16" s="393"/>
      <c r="I16" s="392"/>
      <c r="J16" s="392"/>
    </row>
    <row r="17" spans="1:10" ht="15">
      <c r="A17" s="392"/>
      <c r="B17" s="393"/>
      <c r="C17" s="393"/>
      <c r="D17" s="393"/>
      <c r="E17" s="394"/>
      <c r="F17" s="393"/>
      <c r="G17" s="393"/>
      <c r="H17" s="393"/>
      <c r="I17" s="392"/>
      <c r="J17" s="392"/>
    </row>
    <row r="18" spans="1:10" ht="15">
      <c r="A18" s="392"/>
      <c r="B18" s="393"/>
      <c r="C18" s="393"/>
      <c r="D18" s="393"/>
      <c r="E18" s="394"/>
      <c r="F18" s="393"/>
      <c r="G18" s="393"/>
      <c r="H18" s="393"/>
      <c r="I18" s="392"/>
      <c r="J18" s="392"/>
    </row>
    <row r="19" spans="1:10" ht="15">
      <c r="A19" s="392"/>
      <c r="B19" s="393"/>
      <c r="C19" s="393"/>
      <c r="D19" s="393"/>
      <c r="E19" s="394"/>
      <c r="F19" s="393"/>
      <c r="G19" s="393"/>
      <c r="H19" s="393"/>
      <c r="I19" s="392"/>
      <c r="J19" s="392"/>
    </row>
    <row r="20" spans="1:10" ht="15">
      <c r="A20" s="392"/>
      <c r="B20" s="393"/>
      <c r="C20" s="395"/>
      <c r="D20" s="393"/>
      <c r="E20" s="394"/>
      <c r="F20" s="393"/>
      <c r="G20" s="395"/>
      <c r="H20" s="393"/>
      <c r="I20" s="392"/>
      <c r="J20" s="392"/>
    </row>
    <row r="21" spans="1:10" ht="15">
      <c r="A21" s="392"/>
      <c r="B21" s="393"/>
      <c r="C21" s="396" t="s">
        <v>410</v>
      </c>
      <c r="D21" s="393"/>
      <c r="E21" s="394"/>
      <c r="F21" s="393"/>
      <c r="G21" s="396" t="s">
        <v>410</v>
      </c>
      <c r="H21" s="393"/>
      <c r="I21" s="392"/>
      <c r="J21" s="392"/>
    </row>
    <row r="22" spans="1:10" ht="15">
      <c r="A22" s="392"/>
      <c r="B22" s="393"/>
      <c r="C22" s="397" t="s">
        <v>44</v>
      </c>
      <c r="D22" s="393"/>
      <c r="E22" s="394"/>
      <c r="F22" s="393"/>
      <c r="G22" s="397" t="s">
        <v>97</v>
      </c>
      <c r="H22" s="393"/>
      <c r="I22" s="392"/>
      <c r="J22" s="392"/>
    </row>
    <row r="23" spans="1:10" ht="15">
      <c r="A23" s="392"/>
      <c r="B23" s="393"/>
      <c r="C23" s="397" t="s">
        <v>92</v>
      </c>
      <c r="D23" s="393"/>
      <c r="E23" s="394"/>
      <c r="F23" s="393"/>
      <c r="G23" s="397"/>
      <c r="H23" s="393"/>
      <c r="I23" s="392"/>
      <c r="J23" s="392"/>
    </row>
    <row r="24" spans="1:10" ht="15">
      <c r="A24" s="392"/>
      <c r="B24" s="393"/>
      <c r="C24" s="397" t="s">
        <v>86</v>
      </c>
      <c r="D24" s="393"/>
      <c r="E24" s="394"/>
      <c r="F24" s="393"/>
      <c r="G24" s="397"/>
      <c r="H24" s="393"/>
      <c r="I24" s="392"/>
      <c r="J24" s="392"/>
    </row>
    <row r="25" spans="1:10" ht="15">
      <c r="A25" s="392"/>
      <c r="B25" s="398"/>
      <c r="C25" s="397"/>
      <c r="D25" s="393"/>
      <c r="E25" s="394"/>
      <c r="F25" s="398"/>
      <c r="G25" s="397"/>
      <c r="H25" s="393"/>
      <c r="I25" s="392"/>
      <c r="J25" s="392"/>
    </row>
    <row r="26" spans="1:10" ht="15">
      <c r="A26" s="392"/>
      <c r="B26" s="396" t="s">
        <v>410</v>
      </c>
      <c r="C26" s="399"/>
      <c r="D26" s="400"/>
      <c r="E26" s="394"/>
      <c r="F26" s="396" t="s">
        <v>410</v>
      </c>
      <c r="G26" s="397"/>
      <c r="H26" s="398"/>
      <c r="I26" s="392"/>
      <c r="J26" s="392"/>
    </row>
    <row r="27" spans="1:10" ht="15">
      <c r="A27" s="392"/>
      <c r="B27" s="397" t="s">
        <v>48</v>
      </c>
      <c r="C27" s="393"/>
      <c r="D27" s="396" t="s">
        <v>410</v>
      </c>
      <c r="E27" s="394"/>
      <c r="F27" s="397"/>
      <c r="G27" s="393"/>
      <c r="H27" s="396" t="s">
        <v>410</v>
      </c>
      <c r="I27" s="392"/>
      <c r="J27" s="392"/>
    </row>
    <row r="28" spans="1:10" ht="15">
      <c r="A28" s="392"/>
      <c r="B28" s="397" t="s">
        <v>67</v>
      </c>
      <c r="C28" s="399"/>
      <c r="D28" s="397"/>
      <c r="E28" s="394"/>
      <c r="F28" s="397"/>
      <c r="G28" s="397"/>
      <c r="H28" s="397"/>
      <c r="I28" s="392"/>
      <c r="J28" s="392"/>
    </row>
    <row r="29" spans="1:10" ht="15">
      <c r="A29" s="392"/>
      <c r="B29" s="397" t="s">
        <v>116</v>
      </c>
      <c r="C29" s="399"/>
      <c r="D29" s="397"/>
      <c r="E29" s="394"/>
      <c r="F29" s="397"/>
      <c r="G29" s="397"/>
      <c r="H29" s="397"/>
      <c r="I29" s="392"/>
      <c r="J29" s="392"/>
    </row>
    <row r="30" spans="1:10" ht="15">
      <c r="A30" s="392"/>
      <c r="B30" s="401" t="s">
        <v>411</v>
      </c>
      <c r="C30" s="402" t="s">
        <v>411</v>
      </c>
      <c r="D30" s="401" t="s">
        <v>411</v>
      </c>
      <c r="E30" s="394"/>
      <c r="F30" s="401" t="s">
        <v>411</v>
      </c>
      <c r="G30" s="401" t="s">
        <v>411</v>
      </c>
      <c r="H30" s="401" t="s">
        <v>411</v>
      </c>
      <c r="I30" s="392"/>
      <c r="J30" s="392"/>
    </row>
    <row r="31" spans="1:10" ht="15">
      <c r="A31" s="392"/>
      <c r="B31" s="397"/>
      <c r="C31" s="397" t="s">
        <v>44</v>
      </c>
      <c r="D31" s="397" t="s">
        <v>476</v>
      </c>
      <c r="E31" s="394"/>
      <c r="F31" s="397"/>
      <c r="G31" s="397"/>
      <c r="H31" s="397"/>
      <c r="I31" s="392"/>
      <c r="J31" s="392"/>
    </row>
    <row r="32" spans="1:10" ht="15">
      <c r="A32" s="392"/>
      <c r="B32" s="397"/>
      <c r="C32" s="403" t="s">
        <v>136</v>
      </c>
      <c r="D32" s="397"/>
      <c r="E32" s="394"/>
      <c r="F32" s="397"/>
      <c r="G32" s="397"/>
      <c r="H32" s="397"/>
      <c r="I32" s="392"/>
      <c r="J32" s="392"/>
    </row>
    <row r="33" spans="1:10" ht="15">
      <c r="A33" s="392"/>
      <c r="B33" s="397"/>
      <c r="C33" s="403" t="s">
        <v>97</v>
      </c>
      <c r="D33" s="397"/>
      <c r="E33" s="394"/>
      <c r="F33" s="397"/>
      <c r="G33" s="403"/>
      <c r="H33" s="404"/>
      <c r="I33" s="392"/>
      <c r="J33" s="392"/>
    </row>
    <row r="34" spans="1:10" ht="15">
      <c r="A34" s="392"/>
      <c r="B34" s="397"/>
      <c r="C34" s="397"/>
      <c r="D34" s="397"/>
      <c r="E34" s="394"/>
      <c r="F34" s="397"/>
      <c r="G34" s="404"/>
      <c r="H34" s="399"/>
      <c r="I34" s="392"/>
      <c r="J34" s="392"/>
    </row>
    <row r="35" spans="1:10" ht="15">
      <c r="A35" s="392"/>
      <c r="B35" s="404" t="s">
        <v>262</v>
      </c>
      <c r="C35" s="405" t="s">
        <v>262</v>
      </c>
      <c r="D35" s="404" t="s">
        <v>262</v>
      </c>
      <c r="E35" s="394"/>
      <c r="F35" s="404" t="s">
        <v>262</v>
      </c>
      <c r="G35" s="404" t="s">
        <v>262</v>
      </c>
      <c r="H35" s="404" t="s">
        <v>262</v>
      </c>
      <c r="I35" s="392"/>
      <c r="J35" s="392"/>
    </row>
    <row r="36" spans="1:10" ht="15">
      <c r="A36" s="392"/>
      <c r="B36" s="397" t="s">
        <v>44</v>
      </c>
      <c r="C36" s="403" t="s">
        <v>136</v>
      </c>
      <c r="D36" s="397" t="s">
        <v>90</v>
      </c>
      <c r="E36" s="394"/>
      <c r="F36" s="397"/>
      <c r="G36" s="403"/>
      <c r="H36" s="397"/>
      <c r="I36" s="392"/>
      <c r="J36" s="392"/>
    </row>
    <row r="37" spans="1:10" ht="15">
      <c r="A37" s="392"/>
      <c r="B37" s="397" t="s">
        <v>92</v>
      </c>
      <c r="C37" s="403"/>
      <c r="D37" s="397"/>
      <c r="E37" s="394"/>
      <c r="F37" s="397"/>
      <c r="G37" s="397"/>
      <c r="H37" s="397"/>
      <c r="I37" s="392"/>
      <c r="J37" s="392"/>
    </row>
    <row r="38" spans="1:10" ht="15">
      <c r="A38" s="392"/>
      <c r="B38" s="397" t="s">
        <v>116</v>
      </c>
      <c r="C38" s="397"/>
      <c r="D38" s="397"/>
      <c r="E38" s="394"/>
      <c r="F38" s="397"/>
      <c r="G38" s="403"/>
      <c r="H38" s="397"/>
      <c r="I38" s="392"/>
      <c r="J38" s="392"/>
    </row>
    <row r="39" spans="1:10" ht="15">
      <c r="A39" s="392"/>
      <c r="B39" s="397" t="s">
        <v>123</v>
      </c>
      <c r="C39" s="403"/>
      <c r="D39" s="397"/>
      <c r="E39" s="394"/>
      <c r="F39" s="406"/>
      <c r="G39" s="406"/>
      <c r="H39" s="406"/>
      <c r="I39" s="392"/>
      <c r="J39" s="392"/>
    </row>
    <row r="40" spans="1:10" ht="15">
      <c r="A40" s="392"/>
      <c r="B40" s="406" t="s">
        <v>282</v>
      </c>
      <c r="C40" s="407" t="s">
        <v>282</v>
      </c>
      <c r="D40" s="406" t="s">
        <v>282</v>
      </c>
      <c r="E40" s="394"/>
      <c r="F40" s="406" t="s">
        <v>282</v>
      </c>
      <c r="G40" s="406" t="s">
        <v>282</v>
      </c>
      <c r="H40" s="406" t="s">
        <v>282</v>
      </c>
      <c r="I40" s="392"/>
      <c r="J40" s="392"/>
    </row>
    <row r="41" spans="1:10" ht="15">
      <c r="A41" s="392"/>
      <c r="B41" s="397" t="s">
        <v>92</v>
      </c>
      <c r="C41" s="397" t="s">
        <v>116</v>
      </c>
      <c r="D41" s="397" t="s">
        <v>119</v>
      </c>
      <c r="E41" s="394"/>
      <c r="F41" s="397"/>
      <c r="G41" s="397"/>
      <c r="H41" s="408"/>
      <c r="I41" s="392"/>
      <c r="J41" s="392"/>
    </row>
    <row r="42" spans="1:10" ht="15">
      <c r="A42" s="392"/>
      <c r="B42" s="397"/>
      <c r="C42" s="397" t="s">
        <v>86</v>
      </c>
      <c r="D42" s="397"/>
      <c r="E42" s="394"/>
      <c r="F42" s="397"/>
      <c r="G42" s="397"/>
      <c r="H42" s="397"/>
      <c r="I42" s="392"/>
      <c r="J42" s="392"/>
    </row>
    <row r="43" spans="1:10" ht="15">
      <c r="A43" s="392"/>
      <c r="B43" s="397"/>
      <c r="C43" s="397"/>
      <c r="D43" s="397"/>
      <c r="E43" s="394"/>
      <c r="F43" s="397"/>
      <c r="G43" s="397"/>
      <c r="H43" s="397"/>
      <c r="I43" s="392"/>
      <c r="J43" s="392"/>
    </row>
    <row r="44" spans="1:10" ht="15">
      <c r="A44" s="392"/>
      <c r="B44" s="408" t="s">
        <v>412</v>
      </c>
      <c r="C44" s="409" t="s">
        <v>412</v>
      </c>
      <c r="D44" s="408" t="s">
        <v>412</v>
      </c>
      <c r="E44" s="394"/>
      <c r="F44" s="408" t="s">
        <v>412</v>
      </c>
      <c r="G44" s="410" t="s">
        <v>412</v>
      </c>
      <c r="H44" s="408" t="s">
        <v>412</v>
      </c>
      <c r="I44" s="392"/>
      <c r="J44" s="392"/>
    </row>
    <row r="45" spans="1:10" ht="15">
      <c r="A45" s="392"/>
      <c r="B45" s="397" t="s">
        <v>90</v>
      </c>
      <c r="C45" s="397" t="s">
        <v>502</v>
      </c>
      <c r="D45" s="397"/>
      <c r="E45" s="394"/>
      <c r="F45" s="397" t="s">
        <v>85</v>
      </c>
      <c r="G45" s="397"/>
      <c r="H45" s="397"/>
      <c r="I45" s="392"/>
      <c r="J45" s="392"/>
    </row>
    <row r="46" spans="1:10" ht="15">
      <c r="A46" s="392"/>
      <c r="B46" s="403" t="s">
        <v>97</v>
      </c>
      <c r="C46" s="397"/>
      <c r="D46" s="397"/>
      <c r="E46" s="394"/>
      <c r="F46" s="397"/>
      <c r="G46" s="397"/>
      <c r="H46" s="397"/>
      <c r="I46" s="392"/>
      <c r="J46" s="392"/>
    </row>
    <row r="47" spans="1:10" ht="15">
      <c r="A47" s="392"/>
      <c r="B47" s="397" t="s">
        <v>86</v>
      </c>
      <c r="C47" s="397"/>
      <c r="D47" s="397"/>
      <c r="E47" s="394"/>
      <c r="F47" s="397"/>
      <c r="G47" s="399"/>
      <c r="H47" s="397"/>
      <c r="I47" s="392"/>
      <c r="J47" s="392"/>
    </row>
    <row r="48" spans="1:10" ht="15">
      <c r="A48" s="392"/>
      <c r="B48" s="397" t="s">
        <v>116</v>
      </c>
      <c r="C48" s="397"/>
      <c r="D48" s="397"/>
      <c r="E48" s="394"/>
      <c r="F48" s="397"/>
      <c r="G48" s="397"/>
      <c r="H48" s="397"/>
      <c r="I48" s="392"/>
      <c r="J48" s="392"/>
    </row>
    <row r="49" spans="1:10" ht="15">
      <c r="A49" s="392"/>
      <c r="B49" s="411" t="s">
        <v>413</v>
      </c>
      <c r="C49" s="411" t="s">
        <v>413</v>
      </c>
      <c r="D49" s="411" t="s">
        <v>413</v>
      </c>
      <c r="E49" s="394"/>
      <c r="F49" s="411"/>
      <c r="G49" s="411"/>
      <c r="H49" s="411"/>
      <c r="I49" s="392"/>
      <c r="J49" s="392"/>
    </row>
    <row r="50" spans="1:10" ht="15">
      <c r="A50" s="392"/>
      <c r="B50" s="397" t="s">
        <v>109</v>
      </c>
      <c r="C50" s="397" t="s">
        <v>116</v>
      </c>
      <c r="D50" s="397" t="s">
        <v>114</v>
      </c>
      <c r="E50" s="394"/>
      <c r="F50" s="397"/>
      <c r="G50" s="403"/>
      <c r="H50" s="397"/>
      <c r="I50" s="392"/>
      <c r="J50" s="392"/>
    </row>
    <row r="51" spans="1:10" ht="15">
      <c r="A51" s="392"/>
      <c r="B51" s="397" t="s">
        <v>119</v>
      </c>
      <c r="C51" s="397" t="s">
        <v>113</v>
      </c>
      <c r="D51" s="399"/>
      <c r="E51" s="394"/>
      <c r="F51" s="397"/>
      <c r="G51" s="397"/>
      <c r="H51" s="397"/>
      <c r="I51" s="392"/>
      <c r="J51" s="392"/>
    </row>
    <row r="52" spans="1:10" ht="15">
      <c r="A52" s="392"/>
      <c r="B52" s="397" t="s">
        <v>414</v>
      </c>
      <c r="C52" s="397" t="s">
        <v>207</v>
      </c>
      <c r="D52" s="411"/>
      <c r="E52" s="394"/>
      <c r="F52" s="411"/>
      <c r="G52" s="397"/>
      <c r="H52" s="411"/>
      <c r="I52" s="392"/>
      <c r="J52" s="392"/>
    </row>
    <row r="53" spans="1:10" ht="15">
      <c r="A53" s="392"/>
      <c r="B53" s="397"/>
      <c r="C53" s="397"/>
      <c r="D53" s="399"/>
      <c r="E53" s="394"/>
      <c r="F53" s="411" t="s">
        <v>413</v>
      </c>
      <c r="G53" s="411" t="s">
        <v>413</v>
      </c>
      <c r="H53" s="411" t="s">
        <v>413</v>
      </c>
      <c r="I53" s="392"/>
      <c r="J53" s="392"/>
    </row>
    <row r="54" spans="1:10" ht="15">
      <c r="A54" s="392"/>
      <c r="B54" s="412"/>
      <c r="C54" s="399"/>
      <c r="D54" s="397"/>
      <c r="E54" s="394"/>
      <c r="F54" s="397"/>
      <c r="G54" s="403" t="s">
        <v>106</v>
      </c>
      <c r="H54" s="397"/>
      <c r="I54" s="392"/>
      <c r="J54" s="392"/>
    </row>
    <row r="55" spans="1:10" ht="15">
      <c r="A55" s="392"/>
      <c r="B55" s="397"/>
      <c r="C55" s="399"/>
      <c r="D55" s="397"/>
      <c r="E55" s="394"/>
      <c r="F55" s="397"/>
      <c r="G55" s="397" t="s">
        <v>119</v>
      </c>
      <c r="H55" s="397"/>
      <c r="I55" s="392"/>
      <c r="J55" s="392"/>
    </row>
    <row r="56" spans="1:10" ht="15">
      <c r="A56" s="392"/>
      <c r="B56" s="413"/>
      <c r="C56" s="414"/>
      <c r="D56" s="413"/>
      <c r="E56" s="394"/>
      <c r="F56" s="413"/>
      <c r="G56" s="413"/>
      <c r="H56" s="413"/>
      <c r="I56" s="392"/>
      <c r="J56" s="392"/>
    </row>
    <row r="57" spans="1:10" ht="15">
      <c r="A57" s="392"/>
      <c r="B57" s="393"/>
      <c r="C57" s="393"/>
      <c r="D57" s="393"/>
      <c r="E57" s="415"/>
      <c r="F57" s="393"/>
      <c r="G57" s="393"/>
      <c r="H57" s="393"/>
      <c r="I57" s="392"/>
      <c r="J57" s="392"/>
    </row>
    <row r="58" spans="1:10">
      <c r="E58" s="416"/>
      <c r="H58" s="67"/>
    </row>
    <row r="59" spans="1:10">
      <c r="E59" s="416"/>
      <c r="H59" s="67"/>
    </row>
    <row r="60" spans="1:10">
      <c r="E60" s="416"/>
      <c r="H60" s="67"/>
    </row>
    <row r="61" spans="1:10">
      <c r="E61" s="416"/>
      <c r="H61" s="67"/>
    </row>
    <row r="62" spans="1:10">
      <c r="E62" s="416"/>
      <c r="H62" s="67"/>
    </row>
    <row r="63" spans="1:10">
      <c r="E63" s="416"/>
      <c r="H63" s="67"/>
    </row>
    <row r="64" spans="1:10">
      <c r="E64" s="416"/>
      <c r="H64" s="67"/>
    </row>
    <row r="65" spans="2:8">
      <c r="E65" s="416"/>
      <c r="H65" s="67"/>
    </row>
    <row r="66" spans="2:8">
      <c r="E66" s="416"/>
      <c r="H66" s="67"/>
    </row>
    <row r="67" spans="2:8" s="417" customFormat="1" ht="18">
      <c r="B67" s="418"/>
      <c r="C67" s="418"/>
      <c r="D67" s="418"/>
      <c r="E67" s="419"/>
      <c r="F67" s="418"/>
    </row>
    <row r="68" spans="2:8" s="417" customFormat="1" ht="18">
      <c r="B68" s="420"/>
      <c r="C68" s="419"/>
      <c r="D68" s="421"/>
      <c r="E68" s="422"/>
    </row>
    <row r="69" spans="2:8" s="417" customFormat="1" ht="18">
      <c r="B69" s="420"/>
      <c r="C69" s="419"/>
      <c r="D69" s="421"/>
      <c r="E69" s="422"/>
    </row>
    <row r="70" spans="2:8" s="417" customFormat="1" ht="18">
      <c r="B70" s="423" t="s">
        <v>262</v>
      </c>
      <c r="C70" s="419" t="s">
        <v>415</v>
      </c>
      <c r="D70" s="424" t="s">
        <v>416</v>
      </c>
      <c r="E70" s="422"/>
    </row>
    <row r="71" spans="2:8" s="417" customFormat="1" ht="18">
      <c r="B71" s="423"/>
      <c r="C71" s="419"/>
      <c r="D71" s="421"/>
      <c r="E71" s="422"/>
    </row>
    <row r="72" spans="2:8" s="417" customFormat="1" ht="18">
      <c r="B72" s="423" t="s">
        <v>410</v>
      </c>
      <c r="C72" s="419" t="s">
        <v>523</v>
      </c>
      <c r="D72" s="484" t="s">
        <v>539</v>
      </c>
      <c r="E72" s="422"/>
    </row>
    <row r="73" spans="2:8" s="417" customFormat="1" ht="18">
      <c r="B73" s="423"/>
      <c r="C73" s="419" t="s">
        <v>540</v>
      </c>
      <c r="D73" s="484" t="s">
        <v>541</v>
      </c>
      <c r="E73" s="422"/>
    </row>
    <row r="74" spans="2:8" s="417" customFormat="1" ht="18">
      <c r="B74" s="423"/>
      <c r="C74" s="419"/>
      <c r="D74" s="421"/>
      <c r="E74" s="422"/>
    </row>
    <row r="75" spans="2:8" s="417" customFormat="1" ht="18">
      <c r="B75" s="423" t="s">
        <v>412</v>
      </c>
      <c r="C75" s="419" t="s">
        <v>584</v>
      </c>
      <c r="D75" s="424" t="s">
        <v>585</v>
      </c>
      <c r="E75" s="425"/>
    </row>
    <row r="76" spans="2:8" s="417" customFormat="1" ht="18">
      <c r="B76" s="423"/>
      <c r="C76" s="419" t="s">
        <v>545</v>
      </c>
      <c r="D76" s="424" t="s">
        <v>586</v>
      </c>
      <c r="E76" s="425"/>
    </row>
    <row r="77" spans="2:8" s="417" customFormat="1" ht="18">
      <c r="B77" s="423"/>
      <c r="C77" s="419" t="s">
        <v>587</v>
      </c>
      <c r="D77" s="424" t="s">
        <v>588</v>
      </c>
      <c r="E77" s="425"/>
    </row>
    <row r="78" spans="2:8" s="417" customFormat="1" ht="18">
      <c r="B78" s="423"/>
      <c r="C78" s="419"/>
      <c r="D78" s="424"/>
      <c r="E78" s="425"/>
    </row>
    <row r="79" spans="2:8" s="417" customFormat="1" ht="18">
      <c r="B79" s="423" t="s">
        <v>417</v>
      </c>
      <c r="C79" s="419" t="s">
        <v>545</v>
      </c>
      <c r="D79" s="424" t="s">
        <v>550</v>
      </c>
      <c r="E79" s="425" t="s">
        <v>551</v>
      </c>
    </row>
    <row r="80" spans="2:8" s="417" customFormat="1" ht="18">
      <c r="B80" s="423"/>
      <c r="C80" s="419" t="s">
        <v>552</v>
      </c>
      <c r="D80" s="424" t="s">
        <v>553</v>
      </c>
      <c r="E80" s="425"/>
    </row>
    <row r="81" spans="2:8" s="417" customFormat="1" ht="18">
      <c r="B81" s="423"/>
      <c r="C81" s="419" t="s">
        <v>554</v>
      </c>
      <c r="D81" s="424" t="s">
        <v>555</v>
      </c>
      <c r="E81" s="425"/>
    </row>
    <row r="82" spans="2:8" s="417" customFormat="1" ht="18">
      <c r="B82" s="423"/>
      <c r="C82" s="419"/>
      <c r="D82" s="424"/>
      <c r="E82" s="425"/>
    </row>
    <row r="83" spans="2:8" s="417" customFormat="1" ht="18">
      <c r="B83" s="423" t="s">
        <v>418</v>
      </c>
      <c r="C83" s="419" t="s">
        <v>523</v>
      </c>
      <c r="D83" s="424" t="s">
        <v>522</v>
      </c>
      <c r="E83" s="425"/>
    </row>
    <row r="84" spans="2:8" s="417" customFormat="1" ht="18">
      <c r="B84" s="423"/>
      <c r="C84" s="419"/>
      <c r="D84" s="424"/>
      <c r="E84" s="425"/>
    </row>
    <row r="85" spans="2:8" s="417" customFormat="1" ht="18">
      <c r="B85" s="423" t="s">
        <v>419</v>
      </c>
      <c r="C85" s="419" t="s">
        <v>523</v>
      </c>
      <c r="D85" s="424" t="s">
        <v>544</v>
      </c>
      <c r="E85" s="425"/>
    </row>
    <row r="86" spans="2:8" s="417" customFormat="1" ht="18">
      <c r="B86" s="423"/>
      <c r="C86" s="419" t="s">
        <v>545</v>
      </c>
      <c r="D86" s="424" t="s">
        <v>546</v>
      </c>
      <c r="E86" s="422"/>
    </row>
    <row r="87" spans="2:8" s="417" customFormat="1" ht="18">
      <c r="B87" s="423"/>
      <c r="C87" s="419"/>
      <c r="D87" s="424"/>
      <c r="E87" s="422"/>
    </row>
    <row r="88" spans="2:8" s="417" customFormat="1" ht="18">
      <c r="B88" s="423" t="s">
        <v>420</v>
      </c>
      <c r="C88" s="419" t="s">
        <v>564</v>
      </c>
      <c r="D88" s="424" t="s">
        <v>565</v>
      </c>
      <c r="E88" s="422"/>
      <c r="F88" s="418"/>
    </row>
    <row r="89" spans="2:8" s="417" customFormat="1" ht="18">
      <c r="B89" s="423"/>
      <c r="C89" s="419" t="s">
        <v>540</v>
      </c>
      <c r="D89" s="424" t="s">
        <v>566</v>
      </c>
      <c r="E89" s="422"/>
      <c r="F89" s="418"/>
    </row>
    <row r="90" spans="2:8" s="417" customFormat="1" ht="18">
      <c r="B90" s="418"/>
      <c r="C90" s="419"/>
      <c r="D90" s="418"/>
      <c r="E90" s="422"/>
      <c r="F90" s="418"/>
      <c r="G90" s="418"/>
    </row>
    <row r="91" spans="2:8" s="417" customFormat="1" ht="18">
      <c r="B91" s="418"/>
      <c r="C91" s="418"/>
      <c r="D91" s="418"/>
      <c r="E91" s="419"/>
      <c r="F91" s="418"/>
      <c r="G91" s="418"/>
    </row>
    <row r="92" spans="2:8" s="417" customFormat="1" ht="18">
      <c r="B92" s="418"/>
      <c r="C92" s="418"/>
      <c r="D92" s="418"/>
      <c r="E92" s="419"/>
      <c r="F92" s="68"/>
      <c r="G92" s="68"/>
    </row>
    <row r="93" spans="2:8" s="417" customFormat="1" ht="18">
      <c r="B93" s="418"/>
      <c r="C93" s="418"/>
      <c r="E93" s="419"/>
      <c r="F93" s="68"/>
      <c r="G93" s="68"/>
    </row>
    <row r="94" spans="2:8" s="417" customFormat="1" ht="18">
      <c r="B94" s="418"/>
      <c r="C94" s="418"/>
      <c r="D94" s="418"/>
      <c r="E94" s="422"/>
      <c r="F94" s="68"/>
      <c r="G94" s="68"/>
      <c r="H94" s="418"/>
    </row>
  </sheetData>
  <sheetProtection selectLockedCells="1" selectUnlockedCells="1"/>
  <pageMargins left="1.575" right="0.78749999999999998" top="7.8472222222222221E-2" bottom="7.8472222222222221E-2" header="0.51180555555555551" footer="0.51180555555555551"/>
  <pageSetup paperSize="9" scale="41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85" zoomScaleNormal="85" workbookViewId="0">
      <selection activeCell="D8" sqref="D8"/>
    </sheetView>
  </sheetViews>
  <sheetFormatPr baseColWidth="10" defaultColWidth="11.5703125" defaultRowHeight="12.75"/>
  <cols>
    <col min="1" max="1" width="17.42578125" customWidth="1"/>
    <col min="2" max="2" width="6.28515625" customWidth="1"/>
  </cols>
  <sheetData>
    <row r="1" spans="1:2">
      <c r="A1" s="426" t="s">
        <v>421</v>
      </c>
    </row>
    <row r="4" spans="1:2">
      <c r="A4" t="s">
        <v>422</v>
      </c>
      <c r="B4" s="459">
        <v>18</v>
      </c>
    </row>
    <row r="5" spans="1:2">
      <c r="A5" t="s">
        <v>423</v>
      </c>
      <c r="B5" s="427" t="s">
        <v>45</v>
      </c>
    </row>
    <row r="6" spans="1:2">
      <c r="A6" t="s">
        <v>424</v>
      </c>
      <c r="B6" s="428" t="s">
        <v>46</v>
      </c>
    </row>
    <row r="7" spans="1:2">
      <c r="A7" t="s">
        <v>425</v>
      </c>
      <c r="B7" s="429" t="s">
        <v>50</v>
      </c>
    </row>
    <row r="8" spans="1:2">
      <c r="A8" t="s">
        <v>426</v>
      </c>
      <c r="B8" s="430" t="s">
        <v>427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75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S44" sqref="AS44"/>
    </sheetView>
  </sheetViews>
  <sheetFormatPr baseColWidth="10" defaultRowHeight="12.75" customHeight="1"/>
  <cols>
    <col min="1" max="1" width="2" style="67" customWidth="1"/>
    <col min="2" max="2" width="2.85546875" style="68" customWidth="1"/>
    <col min="3" max="3" width="31.85546875" style="67" customWidth="1"/>
    <col min="4" max="4" width="4.5703125" style="69" customWidth="1"/>
    <col min="5" max="5" width="3.5703125" style="69" customWidth="1"/>
    <col min="6" max="6" width="4.5703125" style="69" customWidth="1"/>
    <col min="7" max="7" width="3.5703125" style="69" customWidth="1"/>
    <col min="8" max="8" width="4.5703125" style="69" customWidth="1"/>
    <col min="9" max="9" width="3.5703125" style="69" customWidth="1"/>
    <col min="10" max="10" width="4.5703125" style="69" customWidth="1"/>
    <col min="11" max="11" width="3.5703125" style="69" customWidth="1"/>
    <col min="12" max="12" width="4.5703125" style="69" customWidth="1"/>
    <col min="13" max="13" width="3.5703125" style="69" customWidth="1"/>
    <col min="14" max="14" width="4.5703125" style="69" customWidth="1"/>
    <col min="15" max="15" width="3.5703125" style="69" customWidth="1"/>
    <col min="16" max="16" width="4.5703125" style="69" customWidth="1"/>
    <col min="17" max="17" width="3.5703125" style="69" customWidth="1"/>
    <col min="18" max="18" width="4.5703125" style="69" customWidth="1"/>
    <col min="19" max="19" width="3.5703125" style="69" customWidth="1"/>
    <col min="20" max="20" width="4.5703125" style="69" customWidth="1"/>
    <col min="21" max="21" width="3.5703125" style="69" customWidth="1"/>
    <col min="22" max="22" width="4.5703125" style="69" customWidth="1"/>
    <col min="23" max="23" width="3.5703125" style="69" customWidth="1"/>
    <col min="24" max="24" width="4.5703125" style="69" customWidth="1"/>
    <col min="25" max="25" width="3.5703125" style="69" customWidth="1"/>
    <col min="26" max="26" width="5.5703125" style="69" customWidth="1"/>
    <col min="27" max="27" width="3.5703125" style="69" customWidth="1"/>
    <col min="28" max="28" width="6.42578125" style="69" customWidth="1"/>
    <col min="29" max="29" width="5.42578125" style="69" customWidth="1"/>
    <col min="30" max="30" width="3" customWidth="1"/>
    <col min="31" max="31" width="4.140625" style="68" customWidth="1"/>
    <col min="32" max="32" width="5.85546875" style="67" customWidth="1"/>
    <col min="33" max="35" width="3.5703125" style="67" customWidth="1"/>
    <col min="36" max="36" width="4.140625" style="67" customWidth="1"/>
    <col min="37" max="41" width="5.28515625" style="67" customWidth="1"/>
    <col min="42" max="16384" width="11.42578125" style="67"/>
  </cols>
  <sheetData>
    <row r="1" spans="2:41">
      <c r="B1" s="70"/>
      <c r="C1" s="70"/>
    </row>
    <row r="2" spans="2:41" ht="12" customHeight="1">
      <c r="B2" s="71"/>
      <c r="C2" s="72"/>
      <c r="D2" s="485" t="s">
        <v>466</v>
      </c>
      <c r="E2" s="485"/>
      <c r="F2" s="485" t="s">
        <v>4</v>
      </c>
      <c r="G2" s="485"/>
      <c r="H2" s="485" t="s">
        <v>13</v>
      </c>
      <c r="I2" s="485"/>
      <c r="J2" s="506" t="s">
        <v>472</v>
      </c>
      <c r="K2" s="506"/>
      <c r="L2" s="486" t="s">
        <v>475</v>
      </c>
      <c r="M2" s="486"/>
      <c r="N2" s="487" t="s">
        <v>484</v>
      </c>
      <c r="O2" s="487"/>
      <c r="P2" s="485" t="s">
        <v>494</v>
      </c>
      <c r="Q2" s="485"/>
      <c r="R2" s="506" t="s">
        <v>5</v>
      </c>
      <c r="S2" s="507"/>
      <c r="T2" s="487" t="s">
        <v>505</v>
      </c>
      <c r="U2" s="487"/>
      <c r="V2" s="485" t="s">
        <v>517</v>
      </c>
      <c r="W2" s="485"/>
      <c r="X2" s="506" t="s">
        <v>521</v>
      </c>
      <c r="Y2" s="507"/>
      <c r="Z2" s="514" t="s">
        <v>547</v>
      </c>
      <c r="AA2" s="514"/>
      <c r="AB2" s="515" t="s">
        <v>556</v>
      </c>
      <c r="AC2" s="515"/>
      <c r="AE2" s="73"/>
    </row>
    <row r="3" spans="2:41">
      <c r="B3" s="74"/>
      <c r="C3" s="72"/>
      <c r="D3" s="512" t="s">
        <v>467</v>
      </c>
      <c r="E3" s="508"/>
      <c r="F3" s="512" t="s">
        <v>431</v>
      </c>
      <c r="G3" s="508"/>
      <c r="H3" s="512" t="s">
        <v>461</v>
      </c>
      <c r="I3" s="508"/>
      <c r="J3" s="509">
        <v>20</v>
      </c>
      <c r="K3" s="509"/>
      <c r="L3" s="513">
        <v>27</v>
      </c>
      <c r="M3" s="513"/>
      <c r="N3" s="516" t="s">
        <v>482</v>
      </c>
      <c r="O3" s="511"/>
      <c r="P3" s="508">
        <v>10</v>
      </c>
      <c r="Q3" s="508"/>
      <c r="R3" s="509">
        <v>17</v>
      </c>
      <c r="S3" s="510"/>
      <c r="T3" s="511">
        <v>23</v>
      </c>
      <c r="U3" s="511"/>
      <c r="V3" s="512" t="s">
        <v>175</v>
      </c>
      <c r="W3" s="508"/>
      <c r="X3" s="509">
        <v>22</v>
      </c>
      <c r="Y3" s="510"/>
      <c r="Z3" s="517">
        <v>12</v>
      </c>
      <c r="AA3" s="518"/>
      <c r="AB3" s="508" t="s">
        <v>557</v>
      </c>
      <c r="AC3" s="508"/>
      <c r="AE3" s="73"/>
    </row>
    <row r="4" spans="2:41">
      <c r="B4" s="77"/>
      <c r="C4" s="72"/>
      <c r="D4" s="508" t="s">
        <v>178</v>
      </c>
      <c r="E4" s="508"/>
      <c r="F4" s="508" t="s">
        <v>429</v>
      </c>
      <c r="G4" s="508"/>
      <c r="H4" s="508" t="s">
        <v>429</v>
      </c>
      <c r="I4" s="508"/>
      <c r="J4" s="509" t="s">
        <v>429</v>
      </c>
      <c r="K4" s="509"/>
      <c r="L4" s="513" t="s">
        <v>429</v>
      </c>
      <c r="M4" s="513"/>
      <c r="N4" s="511" t="s">
        <v>483</v>
      </c>
      <c r="O4" s="511"/>
      <c r="P4" s="508" t="s">
        <v>483</v>
      </c>
      <c r="Q4" s="508"/>
      <c r="R4" s="509" t="s">
        <v>483</v>
      </c>
      <c r="S4" s="510"/>
      <c r="T4" s="511" t="s">
        <v>483</v>
      </c>
      <c r="U4" s="511"/>
      <c r="V4" s="508" t="s">
        <v>506</v>
      </c>
      <c r="W4" s="508"/>
      <c r="X4" s="509" t="s">
        <v>506</v>
      </c>
      <c r="Y4" s="510"/>
      <c r="Z4" s="518" t="s">
        <v>537</v>
      </c>
      <c r="AA4" s="518"/>
      <c r="AB4" s="520" t="s">
        <v>537</v>
      </c>
      <c r="AC4" s="520"/>
      <c r="AE4" s="73" t="s">
        <v>27</v>
      </c>
      <c r="AF4" s="73" t="s">
        <v>28</v>
      </c>
      <c r="AG4" s="521" t="s">
        <v>29</v>
      </c>
      <c r="AH4" s="521"/>
      <c r="AI4" s="521"/>
      <c r="AJ4" s="521"/>
      <c r="AK4" s="519" t="s">
        <v>30</v>
      </c>
      <c r="AL4" s="519"/>
      <c r="AM4" s="519"/>
      <c r="AN4" s="519"/>
      <c r="AO4" s="519"/>
    </row>
    <row r="5" spans="2:41">
      <c r="B5" s="77"/>
      <c r="C5" s="70"/>
      <c r="D5" s="508">
        <v>2018</v>
      </c>
      <c r="E5" s="508"/>
      <c r="F5" s="508">
        <v>2018</v>
      </c>
      <c r="G5" s="508"/>
      <c r="H5" s="508">
        <v>2018</v>
      </c>
      <c r="I5" s="508"/>
      <c r="J5" s="509">
        <v>2018</v>
      </c>
      <c r="K5" s="509"/>
      <c r="L5" s="513">
        <v>2018</v>
      </c>
      <c r="M5" s="513"/>
      <c r="N5" s="511">
        <v>2018</v>
      </c>
      <c r="O5" s="511"/>
      <c r="P5" s="508">
        <v>2018</v>
      </c>
      <c r="Q5" s="508"/>
      <c r="R5" s="509">
        <v>2018</v>
      </c>
      <c r="S5" s="510"/>
      <c r="T5" s="511">
        <v>2018</v>
      </c>
      <c r="U5" s="511"/>
      <c r="V5" s="508">
        <v>2018</v>
      </c>
      <c r="W5" s="508"/>
      <c r="X5" s="509">
        <v>2018</v>
      </c>
      <c r="Y5" s="510"/>
      <c r="Z5" s="518">
        <v>2018</v>
      </c>
      <c r="AA5" s="518"/>
      <c r="AB5" s="508">
        <v>2018</v>
      </c>
      <c r="AC5" s="508"/>
      <c r="AE5" s="73"/>
      <c r="AF5" s="73" t="s">
        <v>31</v>
      </c>
      <c r="AG5" s="79" t="s">
        <v>32</v>
      </c>
      <c r="AH5" s="80" t="s">
        <v>33</v>
      </c>
      <c r="AI5" s="81" t="s">
        <v>34</v>
      </c>
      <c r="AJ5" s="82" t="s">
        <v>35</v>
      </c>
      <c r="AK5" s="83">
        <v>500</v>
      </c>
      <c r="AL5" s="83">
        <v>550</v>
      </c>
      <c r="AM5" s="83">
        <v>600</v>
      </c>
      <c r="AN5" s="83">
        <v>640</v>
      </c>
      <c r="AO5" s="83">
        <v>670</v>
      </c>
    </row>
    <row r="6" spans="2:41" ht="12" customHeight="1">
      <c r="B6" s="74"/>
      <c r="C6" s="70"/>
      <c r="D6" s="522"/>
      <c r="E6" s="522"/>
      <c r="F6" s="522"/>
      <c r="G6" s="522"/>
      <c r="H6" s="523"/>
      <c r="I6" s="523"/>
      <c r="J6" s="522"/>
      <c r="K6" s="522"/>
      <c r="L6" s="524" t="s">
        <v>38</v>
      </c>
      <c r="M6" s="524"/>
      <c r="N6" s="522"/>
      <c r="O6" s="522"/>
      <c r="P6" s="522"/>
      <c r="Q6" s="522"/>
      <c r="R6" s="527"/>
      <c r="S6" s="527"/>
      <c r="T6" s="522"/>
      <c r="U6" s="522"/>
      <c r="V6" s="522"/>
      <c r="W6" s="522"/>
      <c r="X6" s="527"/>
      <c r="Y6" s="527"/>
      <c r="Z6" s="525" t="s">
        <v>548</v>
      </c>
      <c r="AA6" s="525"/>
      <c r="AB6" s="525" t="s">
        <v>40</v>
      </c>
      <c r="AC6" s="525"/>
      <c r="AE6" s="84"/>
      <c r="AF6" s="73"/>
      <c r="AG6"/>
      <c r="AH6"/>
      <c r="AI6"/>
      <c r="AJ6"/>
      <c r="AK6"/>
      <c r="AL6"/>
      <c r="AM6"/>
      <c r="AN6"/>
      <c r="AO6"/>
    </row>
    <row r="7" spans="2:41" ht="22.7" customHeight="1">
      <c r="B7" s="85"/>
      <c r="C7" s="86" t="s">
        <v>128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E7" s="73"/>
      <c r="AF7" s="88"/>
      <c r="AG7" s="73"/>
      <c r="AH7" s="73"/>
      <c r="AI7" s="73"/>
      <c r="AJ7" s="84"/>
      <c r="AK7" s="89"/>
      <c r="AL7" s="89"/>
      <c r="AM7" s="89"/>
      <c r="AN7" s="89"/>
      <c r="AO7" s="89"/>
    </row>
    <row r="8" spans="2:41">
      <c r="B8" s="76"/>
      <c r="C8" s="90"/>
      <c r="D8" s="75"/>
      <c r="E8" s="40"/>
      <c r="F8" s="438"/>
      <c r="G8" s="40"/>
      <c r="H8" s="75"/>
      <c r="I8" s="40"/>
      <c r="J8" s="75"/>
      <c r="K8" s="40"/>
      <c r="L8" s="75"/>
      <c r="M8" s="40"/>
      <c r="N8" s="75"/>
      <c r="O8" s="40"/>
      <c r="P8" s="441"/>
      <c r="Q8" s="40"/>
      <c r="R8" s="441"/>
      <c r="S8" s="40"/>
      <c r="T8" s="441"/>
      <c r="U8" s="40"/>
      <c r="V8" s="75"/>
      <c r="W8" s="40"/>
      <c r="X8" s="75"/>
      <c r="Y8" s="40"/>
      <c r="Z8" s="441"/>
      <c r="AA8" s="40"/>
      <c r="AB8" s="441"/>
      <c r="AC8" s="40"/>
      <c r="AE8" s="73">
        <f>COUNT(D8:AC8)</f>
        <v>0</v>
      </c>
      <c r="AF8" s="88" t="str">
        <f>IF(AE8&lt;3," ",(LARGE(D8:AC8,1)+LARGE(D8:AC8,2)+LARGE(D8:AC8,3))/3)</f>
        <v xml:space="preserve"> </v>
      </c>
      <c r="AG8" s="78" t="str">
        <f>IF(COUNTIF(D8:AC8,"(1)")=0," ",COUNTIF(D8:AC8,"(1)"))</f>
        <v xml:space="preserve"> </v>
      </c>
      <c r="AH8" s="91" t="str">
        <f>IF(COUNTIF(D8:AC8,"(2)")=0," ",COUNTIF(D8:AC8,"(2)"))</f>
        <v xml:space="preserve"> </v>
      </c>
      <c r="AI8" s="78" t="str">
        <f>IF(COUNTIF(D8:AC8,"(3)")=0," ",COUNTIF(D8:AC8,"(3)"))</f>
        <v xml:space="preserve"> </v>
      </c>
      <c r="AJ8" s="92" t="str">
        <f>IF(SUM(AG8:AI8)=0," ",SUM(AG8:AI8))</f>
        <v xml:space="preserve"> </v>
      </c>
      <c r="AK8" s="43" t="str">
        <f>IF(AE8=0,Var!$B$8,IF(LARGE(D8:AC8,1)&gt;=500,Var!$B$4," "))</f>
        <v>---</v>
      </c>
      <c r="AL8" s="43" t="str">
        <f>IF(AE8=0,Var!$B$8,IF(LARGE(D8:AC8,1)&gt;=550,Var!$B$4," "))</f>
        <v>---</v>
      </c>
      <c r="AM8" s="43" t="str">
        <f>IF(AE8=0,Var!$B$8,IF(LARGE(D8:AC8,1)&gt;=600,Var!$B$4," "))</f>
        <v>---</v>
      </c>
      <c r="AN8" s="43" t="str">
        <f>IF(AE8=0,Var!$B$8,IF(LARGE(D8:AC8,1)&gt;=640,Var!$B$4," "))</f>
        <v>---</v>
      </c>
      <c r="AO8" s="43" t="str">
        <f>IF(AE8=0,Var!$B$8,IF(LARGE(D8:AC8,1)&gt;=670,Var!$B$4," "))</f>
        <v>---</v>
      </c>
    </row>
    <row r="9" spans="2:41" ht="22.7" customHeight="1">
      <c r="B9" s="85"/>
      <c r="C9" s="86" t="s">
        <v>129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E9"/>
      <c r="AF9"/>
      <c r="AG9" s="73"/>
      <c r="AH9" s="73"/>
      <c r="AI9" s="73"/>
      <c r="AJ9" s="84"/>
      <c r="AK9" s="93"/>
      <c r="AL9" s="93"/>
      <c r="AM9" s="93"/>
      <c r="AN9" s="93"/>
      <c r="AO9" s="93"/>
    </row>
    <row r="10" spans="2:41">
      <c r="B10" s="450">
        <v>1</v>
      </c>
      <c r="C10" s="90" t="s">
        <v>44</v>
      </c>
      <c r="D10" s="449"/>
      <c r="E10" s="40"/>
      <c r="F10" s="449"/>
      <c r="G10" s="40"/>
      <c r="H10" s="449"/>
      <c r="I10" s="40"/>
      <c r="J10" s="449"/>
      <c r="K10" s="40"/>
      <c r="L10" s="449">
        <v>487</v>
      </c>
      <c r="M10" s="40" t="s">
        <v>45</v>
      </c>
      <c r="N10" s="449"/>
      <c r="O10" s="40"/>
      <c r="P10" s="449"/>
      <c r="Q10" s="40"/>
      <c r="R10" s="449"/>
      <c r="S10" s="40"/>
      <c r="T10" s="449"/>
      <c r="U10" s="40"/>
      <c r="V10" s="449"/>
      <c r="W10" s="40"/>
      <c r="X10" s="449"/>
      <c r="Y10" s="40"/>
      <c r="Z10" s="449"/>
      <c r="AA10" s="40"/>
      <c r="AB10" s="449"/>
      <c r="AC10" s="40"/>
      <c r="AE10" s="73">
        <f>COUNT(D10:AC10)</f>
        <v>1</v>
      </c>
      <c r="AF10" s="88" t="str">
        <f>IF(AE10&lt;3," ",(LARGE(D10:AC10,1)+LARGE(D10:AC10,2)+LARGE(D10:AC10,3))/3)</f>
        <v xml:space="preserve"> </v>
      </c>
      <c r="AG10" s="451">
        <f>IF(COUNTIF(D10:AC10,"(1)")=0," ",COUNTIF(D10:AC10,"(1)"))</f>
        <v>1</v>
      </c>
      <c r="AH10" s="91" t="str">
        <f>IF(COUNTIF(D10:AC10,"(2)")=0," ",COUNTIF(D10:AC10,"(2)"))</f>
        <v xml:space="preserve"> </v>
      </c>
      <c r="AI10" s="451" t="str">
        <f>IF(COUNTIF(D10:AC10,"(3)")=0," ",COUNTIF(D10:AC10,"(3)"))</f>
        <v xml:space="preserve"> </v>
      </c>
      <c r="AJ10" s="92">
        <f>IF(SUM(AG10:AI10)=0," ",SUM(AG10:AI10))</f>
        <v>1</v>
      </c>
      <c r="AK10" s="43" t="str">
        <f>IF(AE10=0,Var!$B$8,IF(LARGE(D10:AC10,1)&gt;=500,Var!$B$4," "))</f>
        <v xml:space="preserve"> </v>
      </c>
      <c r="AL10" s="43" t="str">
        <f>IF(AE10=0,Var!$B$8,IF(LARGE(D10:AC10,1)&gt;=550,Var!$B$4," "))</f>
        <v xml:space="preserve"> </v>
      </c>
      <c r="AM10" s="43" t="str">
        <f>IF(AE10=0,Var!$B$8,IF(LARGE(D10:AC10,1)&gt;=600,Var!$B$4," "))</f>
        <v xml:space="preserve"> </v>
      </c>
      <c r="AN10" s="43" t="str">
        <f>IF(AE10=0,Var!$B$8,IF(LARGE(D10:AC10,1)&gt;=640,Var!$B$4," "))</f>
        <v xml:space="preserve"> </v>
      </c>
      <c r="AO10" s="43" t="str">
        <f>IF(AE10=0,Var!$B$8,IF(LARGE(D10:AC10,1)&gt;=670,Var!$B$4," "))</f>
        <v xml:space="preserve"> </v>
      </c>
    </row>
    <row r="11" spans="2:41">
      <c r="B11" s="76"/>
      <c r="C11" s="90" t="s">
        <v>56</v>
      </c>
      <c r="D11" s="75"/>
      <c r="E11" s="40"/>
      <c r="F11" s="438"/>
      <c r="G11" s="40"/>
      <c r="H11" s="75"/>
      <c r="I11" s="40"/>
      <c r="J11" s="75"/>
      <c r="K11" s="40"/>
      <c r="L11" s="75"/>
      <c r="M11" s="40"/>
      <c r="N11" s="75"/>
      <c r="O11" s="40"/>
      <c r="P11" s="441"/>
      <c r="Q11" s="40"/>
      <c r="R11" s="441"/>
      <c r="S11" s="40"/>
      <c r="T11" s="441"/>
      <c r="U11" s="40"/>
      <c r="V11" s="75"/>
      <c r="W11" s="40"/>
      <c r="X11" s="75"/>
      <c r="Y11" s="40"/>
      <c r="Z11" s="441"/>
      <c r="AA11" s="40"/>
      <c r="AB11" s="441"/>
      <c r="AC11" s="40"/>
      <c r="AE11" s="73">
        <f>COUNT(D11:AC11)</f>
        <v>0</v>
      </c>
      <c r="AF11" s="88" t="str">
        <f>IF(AE11&lt;3," ",(LARGE(D11:AC11,1)+LARGE(D11:AC11,2)+LARGE(D11:AC11,3))/3)</f>
        <v xml:space="preserve"> </v>
      </c>
      <c r="AG11" s="78" t="str">
        <f>IF(COUNTIF(D11:AC11,"(1)")=0," ",COUNTIF(D11:AC11,"(1)"))</f>
        <v xml:space="preserve"> </v>
      </c>
      <c r="AH11" s="91" t="str">
        <f>IF(COUNTIF(D11:AC11,"(2)")=0," ",COUNTIF(D11:AC11,"(2)"))</f>
        <v xml:space="preserve"> </v>
      </c>
      <c r="AI11" s="78" t="str">
        <f>IF(COUNTIF(D11:AC11,"(3)")=0," ",COUNTIF(D11:AC11,"(3)"))</f>
        <v xml:space="preserve"> </v>
      </c>
      <c r="AJ11" s="92" t="str">
        <f>IF(SUM(AG11:AI11)=0," ",SUM(AG11:AI11))</f>
        <v xml:space="preserve"> </v>
      </c>
      <c r="AK11" s="43">
        <v>16</v>
      </c>
      <c r="AL11" s="43">
        <v>16</v>
      </c>
      <c r="AM11" s="43" t="str">
        <f>IF(AE11=0,Var!$B$8,IF(LARGE(D11:AC11,1)&gt;=600,Var!$B$4," "))</f>
        <v>---</v>
      </c>
      <c r="AN11" s="43" t="str">
        <f>IF(AE11=0,Var!$B$8,IF(LARGE(D11:AC11,1)&gt;=640,Var!$B$4," "))</f>
        <v>---</v>
      </c>
      <c r="AO11" s="43" t="str">
        <f>IF(AE11=0,Var!$B$8,IF(LARGE(D11:AC11,1)&gt;=670,Var!$B$4," "))</f>
        <v>---</v>
      </c>
    </row>
    <row r="12" spans="2:41" ht="22.7" customHeight="1">
      <c r="B12" s="85"/>
      <c r="C12" s="86" t="s">
        <v>130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E12"/>
      <c r="AF12"/>
      <c r="AG12" s="73"/>
      <c r="AH12" s="73"/>
      <c r="AI12" s="73"/>
      <c r="AJ12" s="84"/>
      <c r="AK12" s="93"/>
      <c r="AL12" s="93"/>
      <c r="AM12" s="93"/>
      <c r="AN12" s="93"/>
      <c r="AO12" s="93"/>
    </row>
    <row r="13" spans="2:41">
      <c r="B13" s="76">
        <v>1</v>
      </c>
      <c r="C13" s="90" t="s">
        <v>498</v>
      </c>
      <c r="D13" s="75"/>
      <c r="E13" s="40"/>
      <c r="F13" s="438"/>
      <c r="G13" s="40"/>
      <c r="H13" s="75"/>
      <c r="I13" s="40"/>
      <c r="J13" s="75"/>
      <c r="K13" s="40"/>
      <c r="L13" s="75"/>
      <c r="M13" s="40"/>
      <c r="N13" s="75"/>
      <c r="O13" s="40"/>
      <c r="P13" s="441"/>
      <c r="Q13" s="40"/>
      <c r="R13" s="441">
        <v>554</v>
      </c>
      <c r="S13" s="40" t="s">
        <v>46</v>
      </c>
      <c r="T13" s="441"/>
      <c r="U13" s="40"/>
      <c r="V13" s="75"/>
      <c r="W13" s="40"/>
      <c r="X13" s="75"/>
      <c r="Y13" s="40"/>
      <c r="Z13" s="441"/>
      <c r="AA13" s="40"/>
      <c r="AB13" s="441"/>
      <c r="AC13" s="40"/>
      <c r="AE13" s="73">
        <f>COUNT(D13:AC13)</f>
        <v>1</v>
      </c>
      <c r="AF13" s="88" t="str">
        <f>IF(AE13&lt;3," ",(LARGE(D13:AC13,1)+LARGE(D13:AC13,2)+LARGE(D13:AC13,3))/3)</f>
        <v xml:space="preserve"> </v>
      </c>
      <c r="AG13" s="78" t="str">
        <f>IF(COUNTIF(D13:AC13,"(1)")=0," ",COUNTIF(D13:AC13,"(1)"))</f>
        <v xml:space="preserve"> </v>
      </c>
      <c r="AH13" s="91">
        <f>IF(COUNTIF(D13:AC13,"(2)")=0," ",COUNTIF(D13:AC13,"(2)"))</f>
        <v>1</v>
      </c>
      <c r="AI13" s="78" t="str">
        <f>IF(COUNTIF(D13:AC13,"(3)")=0," ",COUNTIF(D13:AC13,"(3)"))</f>
        <v xml:space="preserve"> </v>
      </c>
      <c r="AJ13" s="92">
        <f>IF(SUM(AG13:AI13)=0," ",SUM(AG13:AI13))</f>
        <v>1</v>
      </c>
      <c r="AK13" s="43">
        <f>IF(AE13=0,Var!$B$8,IF(LARGE(D13:AC13,1)&gt;=500,Var!$B$4," "))</f>
        <v>18</v>
      </c>
      <c r="AL13" s="43">
        <f>IF(AE13=0,Var!$B$8,IF(LARGE(D13:AC13,1)&gt;=550,Var!$B$4," "))</f>
        <v>18</v>
      </c>
      <c r="AM13" s="43" t="str">
        <f>IF(AE13=0,Var!$B$8,IF(LARGE(D13:AC13,1)&gt;=600,Var!$B$4," "))</f>
        <v xml:space="preserve"> </v>
      </c>
      <c r="AN13" s="43" t="str">
        <f>IF(AE13=0,Var!$B$8,IF(LARGE(D13:AC13,1)&gt;=640,Var!$B$4," "))</f>
        <v xml:space="preserve"> </v>
      </c>
      <c r="AO13" s="43" t="str">
        <f>IF(AE13=0,Var!$B$8,IF(LARGE(D13:AC13,1)&gt;=670,Var!$B$4," "))</f>
        <v xml:space="preserve"> </v>
      </c>
    </row>
    <row r="14" spans="2:41">
      <c r="B14" s="76"/>
      <c r="C14" s="90"/>
      <c r="D14" s="75"/>
      <c r="E14" s="40"/>
      <c r="F14" s="438"/>
      <c r="G14" s="40"/>
      <c r="H14" s="75"/>
      <c r="I14" s="40"/>
      <c r="J14" s="75"/>
      <c r="K14" s="40"/>
      <c r="L14" s="75"/>
      <c r="M14" s="40"/>
      <c r="N14" s="75"/>
      <c r="O14" s="40"/>
      <c r="P14" s="441"/>
      <c r="Q14" s="40"/>
      <c r="R14" s="441"/>
      <c r="S14" s="40"/>
      <c r="T14" s="441"/>
      <c r="U14" s="40"/>
      <c r="V14" s="75"/>
      <c r="W14" s="40"/>
      <c r="X14" s="75"/>
      <c r="Y14" s="40"/>
      <c r="Z14" s="441"/>
      <c r="AA14" s="40"/>
      <c r="AB14" s="441"/>
      <c r="AC14" s="40"/>
      <c r="AE14" s="73">
        <f>COUNT(D14:AC14)</f>
        <v>0</v>
      </c>
      <c r="AF14" s="88" t="str">
        <f>IF(AE14&lt;3," ",(LARGE(D14:AC14,1)+LARGE(D14:AC14,2)+LARGE(D14:AC14,3))/3)</f>
        <v xml:space="preserve"> </v>
      </c>
      <c r="AG14" s="78" t="str">
        <f>IF(COUNTIF(D14:AC14,"(1)")=0," ",COUNTIF(D14:AC14,"(1)"))</f>
        <v xml:space="preserve"> </v>
      </c>
      <c r="AH14" s="91" t="str">
        <f>IF(COUNTIF(D14:AC14,"(2)")=0," ",COUNTIF(D14:AC14,"(2)"))</f>
        <v xml:space="preserve"> </v>
      </c>
      <c r="AI14" s="78" t="str">
        <f>IF(COUNTIF(D14:AC14,"(3)")=0," ",COUNTIF(D14:AC14,"(3)"))</f>
        <v xml:space="preserve"> </v>
      </c>
      <c r="AJ14" s="92" t="str">
        <f>IF(SUM(AG14:AI14)=0," ",SUM(AG14:AI14))</f>
        <v xml:space="preserve"> </v>
      </c>
      <c r="AK14" s="43" t="str">
        <f>IF(AE14=0,Var!$B$8,IF(LARGE(D14:AC14,1)&gt;=500,Var!$B$4," "))</f>
        <v>---</v>
      </c>
      <c r="AL14" s="43" t="str">
        <f>IF(AE14=0,Var!$B$8,IF(LARGE(D14:AC14,1)&gt;=550,Var!$B$4," "))</f>
        <v>---</v>
      </c>
      <c r="AM14" s="43" t="str">
        <f>IF(AE14=0,Var!$B$8,IF(LARGE(D14:AC14,1)&gt;=600,Var!$B$4," "))</f>
        <v>---</v>
      </c>
      <c r="AN14" s="43" t="str">
        <f>IF(AE14=0,Var!$B$8,IF(LARGE(D14:AC14,1)&gt;=640,Var!$B$4," "))</f>
        <v>---</v>
      </c>
      <c r="AO14" s="43" t="str">
        <f>IF(AE14=0,Var!$B$8,IF(LARGE(D14:AC14,1)&gt;=670,Var!$B$4," "))</f>
        <v>---</v>
      </c>
    </row>
    <row r="15" spans="2:41" ht="22.7" customHeight="1">
      <c r="B15" s="85"/>
      <c r="C15" s="86" t="s">
        <v>131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/>
      <c r="AF15"/>
      <c r="AG15" s="73"/>
      <c r="AH15" s="73"/>
      <c r="AI15" s="73"/>
      <c r="AJ15" s="84"/>
      <c r="AK15" s="93"/>
      <c r="AL15" s="93"/>
      <c r="AM15" s="93"/>
      <c r="AN15" s="93"/>
      <c r="AO15" s="93"/>
    </row>
    <row r="16" spans="2:41">
      <c r="B16" s="76"/>
      <c r="C16" s="90"/>
      <c r="D16" s="75"/>
      <c r="E16" s="40"/>
      <c r="F16" s="438"/>
      <c r="G16" s="40"/>
      <c r="H16" s="75"/>
      <c r="I16" s="40"/>
      <c r="J16" s="75"/>
      <c r="K16" s="40"/>
      <c r="L16" s="75"/>
      <c r="M16" s="40"/>
      <c r="N16" s="75"/>
      <c r="O16" s="40"/>
      <c r="P16" s="441"/>
      <c r="Q16" s="40"/>
      <c r="R16" s="441"/>
      <c r="S16" s="40"/>
      <c r="T16" s="441"/>
      <c r="U16" s="40"/>
      <c r="V16" s="75"/>
      <c r="W16" s="40"/>
      <c r="X16" s="75"/>
      <c r="Y16" s="40"/>
      <c r="Z16" s="441"/>
      <c r="AA16" s="40"/>
      <c r="AB16" s="441"/>
      <c r="AC16" s="40"/>
      <c r="AE16" s="73">
        <f>COUNT(D16:AC16)</f>
        <v>0</v>
      </c>
      <c r="AF16" s="88" t="str">
        <f>IF(AE16&lt;3," ",(LARGE(D16:AC16,1)+LARGE(D16:AC16,2)+LARGE(D16:AC16,3))/3)</f>
        <v xml:space="preserve"> </v>
      </c>
      <c r="AG16" s="78" t="str">
        <f>IF(COUNTIF(D16:AC16,"(1)")=0," ",COUNTIF(D16:AC16,"(1)"))</f>
        <v xml:space="preserve"> </v>
      </c>
      <c r="AH16" s="91" t="str">
        <f>IF(COUNTIF(D16:AC16,"(2)")=0," ",COUNTIF(D16:AC16,"(2)"))</f>
        <v xml:space="preserve"> </v>
      </c>
      <c r="AI16" s="78" t="str">
        <f>IF(COUNTIF(D16:AC16,"(3)")=0," ",COUNTIF(D16:AC16,"(3)"))</f>
        <v xml:space="preserve"> </v>
      </c>
      <c r="AJ16" s="92" t="str">
        <f>IF(SUM(AG16:AI16)=0," ",SUM(AG16:AI16))</f>
        <v xml:space="preserve"> </v>
      </c>
      <c r="AK16" s="43" t="str">
        <f>IF(AE16=0,Var!$B$8,IF(LARGE(D16:AC16,1)&gt;=500,Var!$B$4," "))</f>
        <v>---</v>
      </c>
      <c r="AL16" s="43" t="str">
        <f>IF(AE16=0,Var!$B$8,IF(LARGE(D16:AC16,1)&gt;=550,Var!$B$4," "))</f>
        <v>---</v>
      </c>
      <c r="AM16" s="43" t="str">
        <f>IF(AE16=0,Var!$B$8,IF(LARGE(D16:AC16,1)&gt;=600,Var!$B$4," "))</f>
        <v>---</v>
      </c>
      <c r="AN16" s="43" t="str">
        <f>IF(AE16=0,Var!$B$8,IF(LARGE(D16:AC16,1)&gt;=640,Var!$B$4," "))</f>
        <v>---</v>
      </c>
      <c r="AO16" s="43" t="str">
        <f>IF(AE16=0,Var!$B$8,IF(LARGE(D16:AC16,1)&gt;=670,Var!$B$4," "))</f>
        <v>---</v>
      </c>
    </row>
    <row r="17" spans="2:41">
      <c r="B17" s="76"/>
      <c r="C17" s="90"/>
      <c r="D17" s="75"/>
      <c r="E17" s="40"/>
      <c r="F17" s="438"/>
      <c r="G17" s="40"/>
      <c r="H17" s="75"/>
      <c r="I17" s="40"/>
      <c r="J17" s="75"/>
      <c r="K17" s="40"/>
      <c r="L17" s="75"/>
      <c r="M17" s="40"/>
      <c r="N17" s="75"/>
      <c r="O17" s="40"/>
      <c r="P17" s="441"/>
      <c r="Q17" s="40"/>
      <c r="R17" s="441"/>
      <c r="S17" s="40"/>
      <c r="T17" s="441"/>
      <c r="U17" s="40"/>
      <c r="V17" s="75"/>
      <c r="W17" s="40"/>
      <c r="X17" s="75"/>
      <c r="Y17" s="40"/>
      <c r="Z17" s="441"/>
      <c r="AA17" s="40"/>
      <c r="AB17" s="441"/>
      <c r="AC17" s="40"/>
      <c r="AE17" s="73">
        <f>COUNT(D17:AC17)</f>
        <v>0</v>
      </c>
      <c r="AF17" s="88" t="str">
        <f>IF(AE17&lt;3," ",(LARGE(D17:AC17,1)+LARGE(D17:AC17,2)+LARGE(D17:AC17,3))/3)</f>
        <v xml:space="preserve"> </v>
      </c>
      <c r="AG17" s="78" t="str">
        <f>IF(COUNTIF(D17:AC17,"(1)")=0," ",COUNTIF(D17:AC17,"(1)"))</f>
        <v xml:space="preserve"> </v>
      </c>
      <c r="AH17" s="91" t="str">
        <f>IF(COUNTIF(D17:AC17,"(2)")=0," ",COUNTIF(D17:AC17,"(2)"))</f>
        <v xml:space="preserve"> </v>
      </c>
      <c r="AI17" s="78" t="str">
        <f>IF(COUNTIF(D17:AC17,"(3)")=0," ",COUNTIF(D17:AC17,"(3)"))</f>
        <v xml:space="preserve"> </v>
      </c>
      <c r="AJ17" s="92" t="str">
        <f>IF(SUM(AG17:AI17)=0," ",SUM(AG17:AI17))</f>
        <v xml:space="preserve"> </v>
      </c>
      <c r="AK17" s="43" t="str">
        <f>IF(AE17=0,Var!$B$8,IF(LARGE(D17:AC17,1)&gt;=500,Var!$B$4," "))</f>
        <v>---</v>
      </c>
      <c r="AL17" s="43" t="str">
        <f>IF(AE17=0,Var!$B$8,IF(LARGE(D17:AC17,1)&gt;=550,Var!$B$4," "))</f>
        <v>---</v>
      </c>
      <c r="AM17" s="43" t="str">
        <f>IF(AE17=0,Var!$B$8,IF(LARGE(D17:AC17,1)&gt;=600,Var!$B$4," "))</f>
        <v>---</v>
      </c>
      <c r="AN17" s="43" t="str">
        <f>IF(AE17=0,Var!$B$8,IF(LARGE(D17:AC17,1)&gt;=640,Var!$B$4," "))</f>
        <v>---</v>
      </c>
      <c r="AO17" s="43" t="str">
        <f>IF(AE17=0,Var!$B$8,IF(LARGE(D17:AC17,1)&gt;=670,Var!$B$4," "))</f>
        <v>---</v>
      </c>
    </row>
    <row r="18" spans="2:41" ht="22.7" customHeight="1">
      <c r="B18" s="85"/>
      <c r="C18" s="86" t="s">
        <v>133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E18"/>
      <c r="AF18"/>
      <c r="AG18" s="73"/>
      <c r="AH18" s="73"/>
      <c r="AI18" s="73"/>
      <c r="AJ18" s="84"/>
      <c r="AK18" s="93"/>
      <c r="AL18" s="93"/>
      <c r="AM18" s="93"/>
      <c r="AN18" s="93"/>
      <c r="AO18" s="93"/>
    </row>
    <row r="19" spans="2:41">
      <c r="B19" s="76"/>
      <c r="C19" s="90" t="s">
        <v>61</v>
      </c>
      <c r="D19" s="75"/>
      <c r="E19" s="40"/>
      <c r="F19" s="438"/>
      <c r="G19" s="40"/>
      <c r="H19" s="75"/>
      <c r="I19" s="40"/>
      <c r="J19" s="75"/>
      <c r="K19" s="40"/>
      <c r="L19" s="75"/>
      <c r="M19" s="40"/>
      <c r="N19" s="75"/>
      <c r="O19" s="40"/>
      <c r="P19" s="441"/>
      <c r="Q19" s="40"/>
      <c r="R19" s="441"/>
      <c r="S19" s="40"/>
      <c r="T19" s="441"/>
      <c r="U19" s="40"/>
      <c r="V19" s="75"/>
      <c r="W19" s="40"/>
      <c r="X19" s="75"/>
      <c r="Y19" s="40"/>
      <c r="Z19" s="441"/>
      <c r="AA19" s="40"/>
      <c r="AB19" s="441"/>
      <c r="AC19" s="40"/>
      <c r="AE19" s="73">
        <f>COUNT(D19:AC19)</f>
        <v>0</v>
      </c>
      <c r="AF19" s="88" t="str">
        <f>IF(AE19&lt;3," ",(LARGE(D19:AC19,1)+LARGE(D19:AC19,2)+LARGE(D19:AC19,3))/3)</f>
        <v xml:space="preserve"> </v>
      </c>
      <c r="AG19" s="78" t="str">
        <f>IF(COUNTIF(D19:AC19,"(1)")=0," ",COUNTIF(D19:AC19,"(1)"))</f>
        <v xml:space="preserve"> </v>
      </c>
      <c r="AH19" s="91" t="str">
        <f>IF(COUNTIF(D19:AC19,"(2)")=0," ",COUNTIF(D19:AC19,"(2)"))</f>
        <v xml:space="preserve"> </v>
      </c>
      <c r="AI19" s="78" t="str">
        <f>IF(COUNTIF(D19:AC19,"(3)")=0," ",COUNTIF(D19:AC19,"(3)"))</f>
        <v xml:space="preserve"> </v>
      </c>
      <c r="AJ19" s="92" t="str">
        <f>IF(SUM(AG19:AI19)=0," ",SUM(AG19:AI19))</f>
        <v xml:space="preserve"> </v>
      </c>
      <c r="AK19" s="43">
        <v>17</v>
      </c>
      <c r="AL19" s="43">
        <v>17</v>
      </c>
      <c r="AM19" s="43" t="str">
        <f>IF(AE19=0,Var!$B$8,IF(LARGE(D19:AC19,1)&gt;=600,Var!$B$4," "))</f>
        <v>---</v>
      </c>
      <c r="AN19" s="43" t="str">
        <f>IF(AE19=0,Var!$B$8,IF(LARGE(D19:AC19,1)&gt;=640,Var!$B$4," "))</f>
        <v>---</v>
      </c>
      <c r="AO19" s="43" t="str">
        <f>IF(AE19=0,Var!$B$8,IF(LARGE(D19:AC19,1)&gt;=670,Var!$B$4," "))</f>
        <v>---</v>
      </c>
    </row>
    <row r="20" spans="2:41" ht="22.7" customHeight="1">
      <c r="B20" s="85"/>
      <c r="C20" s="86" t="s">
        <v>134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E20"/>
      <c r="AF20"/>
      <c r="AG20" s="73"/>
      <c r="AH20" s="73"/>
      <c r="AI20" s="73"/>
      <c r="AJ20" s="84"/>
      <c r="AK20" s="93"/>
      <c r="AL20" s="93"/>
      <c r="AM20" s="93"/>
      <c r="AN20" s="93"/>
      <c r="AO20" s="93"/>
    </row>
    <row r="21" spans="2:41">
      <c r="B21" s="76">
        <v>1</v>
      </c>
      <c r="C21" s="90" t="s">
        <v>136</v>
      </c>
      <c r="D21" s="75"/>
      <c r="E21" s="40"/>
      <c r="F21" s="438"/>
      <c r="G21" s="40"/>
      <c r="H21" s="75"/>
      <c r="I21" s="40"/>
      <c r="J21" s="75"/>
      <c r="K21" s="40"/>
      <c r="L21" s="75">
        <v>609</v>
      </c>
      <c r="M21" s="40" t="s">
        <v>45</v>
      </c>
      <c r="N21" s="75"/>
      <c r="O21" s="40"/>
      <c r="P21" s="441">
        <v>572</v>
      </c>
      <c r="Q21" s="40" t="s">
        <v>45</v>
      </c>
      <c r="R21" s="441">
        <v>604</v>
      </c>
      <c r="S21" s="40" t="s">
        <v>45</v>
      </c>
      <c r="T21" s="441"/>
      <c r="U21" s="40"/>
      <c r="V21" s="75"/>
      <c r="W21" s="40"/>
      <c r="X21" s="75">
        <v>606</v>
      </c>
      <c r="Y21" s="40" t="s">
        <v>45</v>
      </c>
      <c r="Z21" s="441"/>
      <c r="AA21" s="40"/>
      <c r="AB21" s="441">
        <v>604</v>
      </c>
      <c r="AC21" s="40" t="s">
        <v>49</v>
      </c>
      <c r="AE21" s="73">
        <f>COUNT(D21:AC21)</f>
        <v>5</v>
      </c>
      <c r="AF21" s="88">
        <f>IF(AE21&lt;3," ",(LARGE(D21:AC21,1)+LARGE(D21:AC21,2)+LARGE(D21:AC21,3))/3)</f>
        <v>606.33333333333337</v>
      </c>
      <c r="AG21" s="78">
        <f>IF(COUNTIF(D21:AC21,"(1)")=0," ",COUNTIF(D21:AC21,"(1)"))</f>
        <v>4</v>
      </c>
      <c r="AH21" s="91" t="str">
        <f>IF(COUNTIF(D21:AC21,"(2)")=0," ",COUNTIF(D21:AC21,"(2)"))</f>
        <v xml:space="preserve"> </v>
      </c>
      <c r="AI21" s="78" t="str">
        <f>IF(COUNTIF(D21:AC21,"(3)")=0," ",COUNTIF(D21:AC21,"(3)"))</f>
        <v xml:space="preserve"> </v>
      </c>
      <c r="AJ21" s="92">
        <f>IF(SUM(AG21:AI21)=0," ",SUM(AG21:AI21))</f>
        <v>4</v>
      </c>
      <c r="AK21" s="43">
        <v>17</v>
      </c>
      <c r="AL21" s="43">
        <v>17</v>
      </c>
      <c r="AM21" s="43">
        <v>17</v>
      </c>
      <c r="AN21" s="43" t="str">
        <f>IF(AE21=0,Var!$B$8,IF(LARGE(D21:AC21,1)&gt;=640,Var!$B$4," "))</f>
        <v xml:space="preserve"> </v>
      </c>
      <c r="AO21" s="43" t="str">
        <f>IF(AE21=0,Var!$B$8,IF(LARGE(D21:AC21,1)&gt;=670,Var!$B$4," "))</f>
        <v xml:space="preserve"> </v>
      </c>
    </row>
    <row r="22" spans="2:41">
      <c r="B22" s="76"/>
      <c r="C22" s="90" t="s">
        <v>135</v>
      </c>
      <c r="D22" s="75"/>
      <c r="E22" s="40"/>
      <c r="F22" s="438"/>
      <c r="G22" s="40"/>
      <c r="H22" s="75"/>
      <c r="I22" s="40"/>
      <c r="J22" s="75"/>
      <c r="K22" s="40"/>
      <c r="L22" s="75"/>
      <c r="M22" s="40"/>
      <c r="N22" s="75"/>
      <c r="O22" s="40"/>
      <c r="P22" s="441"/>
      <c r="Q22" s="40"/>
      <c r="R22" s="441"/>
      <c r="S22" s="40"/>
      <c r="T22" s="441"/>
      <c r="U22" s="40"/>
      <c r="V22" s="75"/>
      <c r="W22" s="40"/>
      <c r="X22" s="75"/>
      <c r="Y22" s="40"/>
      <c r="Z22" s="441"/>
      <c r="AA22" s="40"/>
      <c r="AB22" s="441"/>
      <c r="AC22" s="40"/>
      <c r="AE22" s="73">
        <f>COUNT(D22:AC22)</f>
        <v>0</v>
      </c>
      <c r="AF22" s="88" t="str">
        <f>IF(AE22&lt;3," ",(LARGE(D22:AC22,1)+LARGE(D22:AC22,2)+LARGE(D22:AC22,3))/3)</f>
        <v xml:space="preserve"> </v>
      </c>
      <c r="AG22" s="78" t="str">
        <f>IF(COUNTIF(D22:AC22,"(1)")=0," ",COUNTIF(D22:AC22,"(1)"))</f>
        <v xml:space="preserve"> </v>
      </c>
      <c r="AH22" s="91" t="str">
        <f>IF(COUNTIF(D22:AC22,"(2)")=0," ",COUNTIF(D22:AC22,"(2)"))</f>
        <v xml:space="preserve"> </v>
      </c>
      <c r="AI22" s="78" t="str">
        <f>IF(COUNTIF(D22:AC22,"(3)")=0," ",COUNTIF(D22:AC22,"(3)"))</f>
        <v xml:space="preserve"> </v>
      </c>
      <c r="AJ22" s="92" t="str">
        <f>IF(SUM(AG22:AI22)=0," ",SUM(AG22:AI22))</f>
        <v xml:space="preserve"> </v>
      </c>
      <c r="AK22" s="43">
        <v>13</v>
      </c>
      <c r="AL22" s="43">
        <v>14</v>
      </c>
      <c r="AM22" s="43" t="str">
        <f>IF(AE22=0,Var!$B$8,IF(LARGE(D22:AC22,1)&gt;=600,Var!$B$4," "))</f>
        <v>---</v>
      </c>
      <c r="AN22" s="43" t="str">
        <f>IF(AE22=0,Var!$B$8,IF(LARGE(D22:AC22,1)&gt;=640,Var!$B$4," "))</f>
        <v>---</v>
      </c>
      <c r="AO22" s="43" t="str">
        <f>IF(AE22=0,Var!$B$8,IF(LARGE(D22:AC22,1)&gt;=670,Var!$B$4," "))</f>
        <v>---</v>
      </c>
    </row>
    <row r="23" spans="2:41" ht="22.7" customHeight="1">
      <c r="B23" s="85"/>
      <c r="C23" s="86" t="s">
        <v>137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E23"/>
      <c r="AF23"/>
      <c r="AG23" s="73"/>
      <c r="AH23" s="73"/>
      <c r="AI23" s="73"/>
      <c r="AJ23" s="84"/>
      <c r="AK23" s="93"/>
      <c r="AL23" s="93"/>
      <c r="AM23" s="93"/>
      <c r="AN23" s="93"/>
      <c r="AO23" s="93"/>
    </row>
    <row r="24" spans="2:41">
      <c r="B24" s="76"/>
      <c r="C24" s="90" t="s">
        <v>138</v>
      </c>
      <c r="D24" s="75"/>
      <c r="E24" s="40"/>
      <c r="F24" s="438"/>
      <c r="G24" s="40"/>
      <c r="H24" s="75"/>
      <c r="I24" s="40"/>
      <c r="J24" s="75"/>
      <c r="K24" s="40"/>
      <c r="L24" s="75"/>
      <c r="M24" s="40"/>
      <c r="N24" s="75"/>
      <c r="O24" s="40"/>
      <c r="P24" s="441"/>
      <c r="Q24" s="40"/>
      <c r="R24" s="441"/>
      <c r="S24" s="40"/>
      <c r="T24" s="441"/>
      <c r="U24" s="40"/>
      <c r="V24" s="75"/>
      <c r="W24" s="40"/>
      <c r="X24" s="75"/>
      <c r="Y24" s="40"/>
      <c r="Z24" s="441"/>
      <c r="AA24" s="40"/>
      <c r="AB24" s="441"/>
      <c r="AC24" s="40"/>
      <c r="AE24" s="73">
        <f>COUNT(D24:AC24)</f>
        <v>0</v>
      </c>
      <c r="AF24" s="88" t="str">
        <f>IF(AE24&lt;3," ",(LARGE(D24:AC24,1)+LARGE(D24:AC24,2)+LARGE(D24:AC24,3))/3)</f>
        <v xml:space="preserve"> </v>
      </c>
      <c r="AG24" s="78" t="str">
        <f>IF(COUNTIF(D24:AC24,"(1)")=0," ",COUNTIF(D24:AC24,"(1)"))</f>
        <v xml:space="preserve"> </v>
      </c>
      <c r="AH24" s="91" t="str">
        <f>IF(COUNTIF(D24:AC24,"(2)")=0," ",COUNTIF(D24:AC24,"(2)"))</f>
        <v xml:space="preserve"> </v>
      </c>
      <c r="AI24" s="78" t="str">
        <f>IF(COUNTIF(D24:AC24,"(3)")=0," ",COUNTIF(D24:AC24,"(3)"))</f>
        <v xml:space="preserve"> </v>
      </c>
      <c r="AJ24" s="92" t="str">
        <f>IF(SUM(AG24:AI24)=0," ",SUM(AG24:AI24))</f>
        <v xml:space="preserve"> </v>
      </c>
      <c r="AK24" s="43">
        <v>17</v>
      </c>
      <c r="AL24" s="43" t="str">
        <f>IF(AE24=0,Var!$B$8,IF(LARGE(D24:AC24,1)&gt;=550,Var!$B$4," "))</f>
        <v>---</v>
      </c>
      <c r="AM24" s="43" t="str">
        <f>IF(AE24=0,Var!$B$8,IF(LARGE(D24:AC24,1)&gt;=600,Var!$B$4," "))</f>
        <v>---</v>
      </c>
      <c r="AN24" s="43" t="str">
        <f>IF(AE24=0,Var!$B$8,IF(LARGE(D24:AC24,1)&gt;=640,Var!$B$4," "))</f>
        <v>---</v>
      </c>
      <c r="AO24" s="43" t="str">
        <f>IF(AE24=0,Var!$B$8,IF(LARGE(D24:AC24,1)&gt;=670,Var!$B$4," "))</f>
        <v>---</v>
      </c>
    </row>
    <row r="25" spans="2:41">
      <c r="B25" s="76"/>
      <c r="C25" s="90"/>
      <c r="D25" s="75"/>
      <c r="E25" s="40"/>
      <c r="F25" s="438"/>
      <c r="G25" s="40"/>
      <c r="H25" s="75"/>
      <c r="I25" s="40"/>
      <c r="J25" s="75"/>
      <c r="K25" s="40"/>
      <c r="L25" s="75"/>
      <c r="M25" s="40"/>
      <c r="N25" s="75"/>
      <c r="O25" s="40"/>
      <c r="P25" s="441"/>
      <c r="Q25" s="40"/>
      <c r="R25" s="441"/>
      <c r="S25" s="40"/>
      <c r="T25" s="441"/>
      <c r="U25" s="40"/>
      <c r="V25" s="75"/>
      <c r="W25" s="40"/>
      <c r="X25" s="75"/>
      <c r="Y25" s="40"/>
      <c r="Z25" s="441"/>
      <c r="AA25" s="40"/>
      <c r="AB25" s="441"/>
      <c r="AC25" s="40"/>
      <c r="AE25" s="73">
        <f>COUNT(D25:AC25)</f>
        <v>0</v>
      </c>
      <c r="AF25" s="88" t="str">
        <f>IF(AE25&lt;3," ",(LARGE(D25:AC25,1)+LARGE(D25:AC25,2)+LARGE(D25:AC25,3))/3)</f>
        <v xml:space="preserve"> </v>
      </c>
      <c r="AG25" s="78" t="str">
        <f>IF(COUNTIF(D25:AC25,"(1)")=0," ",COUNTIF(D25:AC25,"(1)"))</f>
        <v xml:space="preserve"> </v>
      </c>
      <c r="AH25" s="91" t="str">
        <f>IF(COUNTIF(D25:AC25,"(2)")=0," ",COUNTIF(D25:AC25,"(2)"))</f>
        <v xml:space="preserve"> </v>
      </c>
      <c r="AI25" s="78" t="str">
        <f>IF(COUNTIF(D25:AC25,"(3)")=0," ",COUNTIF(D25:AC25,"(3)"))</f>
        <v xml:space="preserve"> </v>
      </c>
      <c r="AJ25" s="92" t="str">
        <f>IF(SUM(AG25:AI25)=0," ",SUM(AG25:AI25))</f>
        <v xml:space="preserve"> </v>
      </c>
      <c r="AK25" s="43" t="str">
        <f>IF(AE25=0,Var!$B$8,IF(LARGE(D25:AC25,1)&gt;=500,Var!$B$4," "))</f>
        <v>---</v>
      </c>
      <c r="AL25" s="43" t="str">
        <f>IF(AE25=0,Var!$B$8,IF(LARGE(D25:AC25,1)&gt;=550,Var!$B$4," "))</f>
        <v>---</v>
      </c>
      <c r="AM25" s="43" t="str">
        <f>IF(AE25=0,Var!$B$8,IF(LARGE(D25:AC25,1)&gt;=600,Var!$B$4," "))</f>
        <v>---</v>
      </c>
      <c r="AN25" s="43" t="str">
        <f>IF(AE25=0,Var!$B$8,IF(LARGE(D25:AC25,1)&gt;=640,Var!$B$4," "))</f>
        <v>---</v>
      </c>
      <c r="AO25" s="43" t="str">
        <f>IF(AE25=0,Var!$B$8,IF(LARGE(D25:AC25,1)&gt;=670,Var!$B$4," "))</f>
        <v>---</v>
      </c>
    </row>
    <row r="26" spans="2:41" ht="22.7" customHeight="1">
      <c r="B26" s="85"/>
      <c r="C26" s="86" t="s">
        <v>139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E26"/>
      <c r="AF26"/>
      <c r="AG26" s="73"/>
      <c r="AH26" s="73"/>
      <c r="AI26" s="73"/>
      <c r="AJ26" s="84"/>
      <c r="AK26" s="93"/>
      <c r="AL26" s="93"/>
      <c r="AM26" s="93"/>
      <c r="AN26" s="93"/>
      <c r="AO26" s="93"/>
    </row>
    <row r="27" spans="2:41">
      <c r="B27" s="76"/>
      <c r="C27" s="90"/>
      <c r="D27" s="75"/>
      <c r="E27" s="40"/>
      <c r="F27" s="438"/>
      <c r="G27" s="40"/>
      <c r="H27" s="75"/>
      <c r="I27" s="40"/>
      <c r="J27" s="75"/>
      <c r="K27" s="40"/>
      <c r="L27" s="75"/>
      <c r="M27" s="40"/>
      <c r="N27" s="75"/>
      <c r="O27" s="40"/>
      <c r="P27" s="441"/>
      <c r="Q27" s="40"/>
      <c r="R27" s="441"/>
      <c r="S27" s="40"/>
      <c r="T27" s="441"/>
      <c r="U27" s="40"/>
      <c r="V27" s="75"/>
      <c r="W27" s="40"/>
      <c r="X27" s="75"/>
      <c r="Y27" s="40"/>
      <c r="Z27" s="441"/>
      <c r="AA27" s="40"/>
      <c r="AB27" s="441"/>
      <c r="AC27" s="40"/>
      <c r="AE27" s="73">
        <f>COUNT(D27:AC27)</f>
        <v>0</v>
      </c>
      <c r="AF27" s="88" t="str">
        <f>IF(AE27&lt;3," ",(LARGE(D27:AC27,1)+LARGE(D27:AC27,2)+LARGE(D27:AC27,3))/3)</f>
        <v xml:space="preserve"> </v>
      </c>
      <c r="AG27" s="78" t="str">
        <f>IF(COUNTIF(D27:AC27,"(1)")=0," ",COUNTIF(D27:AC27,"(1)"))</f>
        <v xml:space="preserve"> </v>
      </c>
      <c r="AH27" s="91" t="str">
        <f>IF(COUNTIF(D27:AC27,"(2)")=0," ",COUNTIF(D27:AC27,"(2)"))</f>
        <v xml:space="preserve"> </v>
      </c>
      <c r="AI27" s="78" t="str">
        <f>IF(COUNTIF(D27:AC27,"(3)")=0," ",COUNTIF(D27:AC27,"(3)"))</f>
        <v xml:space="preserve"> </v>
      </c>
      <c r="AJ27" s="92" t="str">
        <f>IF(SUM(AG27:AI27)=0," ",SUM(AG27:AI27))</f>
        <v xml:space="preserve"> </v>
      </c>
      <c r="AK27" s="43" t="str">
        <f>IF(AE27=0,Var!$B$8,IF(LARGE(D27:AC27,1)&gt;=500,Var!$B$4," "))</f>
        <v>---</v>
      </c>
      <c r="AL27" s="43" t="str">
        <f>IF(AE27=0,Var!$B$8,IF(LARGE(D27:AC27,1)&gt;=550,Var!$B$4," "))</f>
        <v>---</v>
      </c>
      <c r="AM27" s="43" t="str">
        <f>IF(AE27=0,Var!$B$8,IF(LARGE(D27:AC27,1)&gt;=600,Var!$B$4," "))</f>
        <v>---</v>
      </c>
      <c r="AN27" s="43" t="str">
        <f>IF(AE27=0,Var!$B$8,IF(LARGE(D27:AC27,1)&gt;=640,Var!$B$4," "))</f>
        <v>---</v>
      </c>
      <c r="AO27" s="43" t="str">
        <f>IF(AE27=0,Var!$B$8,IF(LARGE(D27:AC27,1)&gt;=670,Var!$B$4," "))</f>
        <v>---</v>
      </c>
    </row>
    <row r="28" spans="2:41">
      <c r="B28" s="76"/>
      <c r="C28" s="90"/>
      <c r="D28" s="75"/>
      <c r="E28" s="40"/>
      <c r="F28" s="438"/>
      <c r="G28" s="40"/>
      <c r="H28" s="75"/>
      <c r="I28" s="40"/>
      <c r="J28" s="75"/>
      <c r="K28" s="40"/>
      <c r="L28" s="75"/>
      <c r="M28" s="40"/>
      <c r="N28" s="75"/>
      <c r="O28" s="40"/>
      <c r="P28" s="441"/>
      <c r="Q28" s="40"/>
      <c r="R28" s="441"/>
      <c r="S28" s="40"/>
      <c r="T28" s="441"/>
      <c r="U28" s="40"/>
      <c r="V28" s="75"/>
      <c r="W28" s="40"/>
      <c r="X28" s="75"/>
      <c r="Y28" s="40"/>
      <c r="Z28" s="441"/>
      <c r="AA28" s="40"/>
      <c r="AB28" s="441"/>
      <c r="AC28" s="40"/>
      <c r="AE28" s="73">
        <f>COUNT(D28:AC28)</f>
        <v>0</v>
      </c>
      <c r="AF28" s="88" t="str">
        <f>IF(AE28&lt;3," ",(LARGE(D28:AC28,1)+LARGE(D28:AC28,2)+LARGE(D28:AC28,3))/3)</f>
        <v xml:space="preserve"> </v>
      </c>
      <c r="AG28" s="78" t="str">
        <f>IF(COUNTIF(D28:AC28,"(1)")=0," ",COUNTIF(D28:AC28,"(1)"))</f>
        <v xml:space="preserve"> </v>
      </c>
      <c r="AH28" s="91" t="str">
        <f>IF(COUNTIF(D28:AC28,"(2)")=0," ",COUNTIF(D28:AC28,"(2)"))</f>
        <v xml:space="preserve"> </v>
      </c>
      <c r="AI28" s="78" t="str">
        <f>IF(COUNTIF(D28:AC28,"(3)")=0," ",COUNTIF(D28:AC28,"(3)"))</f>
        <v xml:space="preserve"> </v>
      </c>
      <c r="AJ28" s="92" t="str">
        <f>IF(SUM(AG28:AI28)=0," ",SUM(AG28:AI28))</f>
        <v xml:space="preserve"> </v>
      </c>
      <c r="AK28" s="43" t="str">
        <f>IF(AE28=0,Var!$B$8,IF(LARGE(D28:AC28,1)&gt;=500,Var!$B$4," "))</f>
        <v>---</v>
      </c>
      <c r="AL28" s="43" t="str">
        <f>IF(AE28=0,Var!$B$8,IF(LARGE(D28:AC28,1)&gt;=550,Var!$B$4," "))</f>
        <v>---</v>
      </c>
      <c r="AM28" s="43" t="str">
        <f>IF(AE28=0,Var!$B$8,IF(LARGE(D28:AC28,1)&gt;=600,Var!$B$4," "))</f>
        <v>---</v>
      </c>
      <c r="AN28" s="43" t="str">
        <f>IF(AE28=0,Var!$B$8,IF(LARGE(D28:AC28,1)&gt;=640,Var!$B$4," "))</f>
        <v>---</v>
      </c>
      <c r="AO28" s="43" t="str">
        <f>IF(AE28=0,Var!$B$8,IF(LARGE(D28:AC28,1)&gt;=670,Var!$B$4," "))</f>
        <v>---</v>
      </c>
    </row>
    <row r="29" spans="2:41" ht="22.7" customHeight="1">
      <c r="B29" s="85"/>
      <c r="C29" s="86" t="s">
        <v>140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E29"/>
      <c r="AF29"/>
      <c r="AG29" s="73"/>
      <c r="AH29" s="73"/>
      <c r="AI29" s="73"/>
      <c r="AJ29" s="84"/>
      <c r="AK29" s="93"/>
      <c r="AL29" s="93"/>
      <c r="AM29" s="93"/>
      <c r="AN29" s="93"/>
      <c r="AO29" s="93"/>
    </row>
    <row r="30" spans="2:41">
      <c r="B30" s="76">
        <v>1</v>
      </c>
      <c r="C30" s="90" t="s">
        <v>433</v>
      </c>
      <c r="D30" s="75"/>
      <c r="E30" s="40"/>
      <c r="F30" s="438">
        <v>473</v>
      </c>
      <c r="G30" s="40" t="s">
        <v>82</v>
      </c>
      <c r="H30" s="75">
        <v>503</v>
      </c>
      <c r="I30" s="40" t="s">
        <v>52</v>
      </c>
      <c r="J30" s="75"/>
      <c r="K30" s="40"/>
      <c r="L30" s="75">
        <v>524</v>
      </c>
      <c r="M30" s="40" t="s">
        <v>53</v>
      </c>
      <c r="N30" s="75"/>
      <c r="O30" s="40"/>
      <c r="P30" s="441"/>
      <c r="Q30" s="40"/>
      <c r="R30" s="441">
        <v>511</v>
      </c>
      <c r="S30" s="40" t="s">
        <v>82</v>
      </c>
      <c r="T30" s="441"/>
      <c r="U30" s="40"/>
      <c r="V30" s="75"/>
      <c r="W30" s="40"/>
      <c r="X30" s="75"/>
      <c r="Y30" s="40"/>
      <c r="Z30" s="441"/>
      <c r="AA30" s="40"/>
      <c r="AB30" s="441"/>
      <c r="AC30" s="40"/>
      <c r="AE30" s="73">
        <f t="shared" ref="AE30:AE36" si="0">COUNT(D30:AC30)</f>
        <v>4</v>
      </c>
      <c r="AF30" s="88">
        <f t="shared" ref="AF30:AF36" si="1">IF(AE30&lt;3," ",(LARGE(D30:AC30,1)+LARGE(D30:AC30,2)+LARGE(D30:AC30,3))/3)</f>
        <v>512.66666666666663</v>
      </c>
      <c r="AG30" s="78" t="str">
        <f t="shared" ref="AG30:AG36" si="2">IF(COUNTIF(D30:AC30,"(1)")=0," ",COUNTIF(D30:AC30,"(1)"))</f>
        <v xml:space="preserve"> </v>
      </c>
      <c r="AH30" s="91" t="str">
        <f t="shared" ref="AH30:AH36" si="3">IF(COUNTIF(D30:AC30,"(2)")=0," ",COUNTIF(D30:AC30,"(2)"))</f>
        <v xml:space="preserve"> </v>
      </c>
      <c r="AI30" s="78" t="str">
        <f t="shared" ref="AI30:AI36" si="4">IF(COUNTIF(D30:AC30,"(3)")=0," ",COUNTIF(D30:AC30,"(3)"))</f>
        <v xml:space="preserve"> </v>
      </c>
      <c r="AJ30" s="92" t="str">
        <f t="shared" ref="AJ30:AJ36" si="5">IF(SUM(AG30:AI30)=0," ",SUM(AG30:AI30))</f>
        <v xml:space="preserve"> </v>
      </c>
      <c r="AK30" s="43">
        <f>IF(AE30=0,Var!$B$8,IF(LARGE(D30:AC30,1)&gt;=500,Var!$B$4," "))</f>
        <v>18</v>
      </c>
      <c r="AL30" s="43" t="str">
        <f>IF(AE30=0,Var!$B$8,IF(LARGE(D30:AC30,1)&gt;=550,Var!$B$4," "))</f>
        <v xml:space="preserve"> </v>
      </c>
      <c r="AM30" s="43" t="str">
        <f>IF(AE30=0,Var!$B$8,IF(LARGE(D30:AC30,1)&gt;=600,Var!$B$4," "))</f>
        <v xml:space="preserve"> </v>
      </c>
      <c r="AN30" s="43" t="str">
        <f>IF(AE30=0,Var!$B$8,IF(LARGE(D30:AC30,1)&gt;=640,Var!$B$4," "))</f>
        <v xml:space="preserve"> </v>
      </c>
      <c r="AO30" s="43" t="str">
        <f>IF(AE30=0,Var!$B$8,IF(LARGE(D30:AC30,1)&gt;=670,Var!$B$4," "))</f>
        <v xml:space="preserve"> </v>
      </c>
    </row>
    <row r="31" spans="2:41">
      <c r="B31" s="76"/>
      <c r="C31" s="90" t="s">
        <v>75</v>
      </c>
      <c r="D31" s="75"/>
      <c r="E31" s="40"/>
      <c r="F31" s="438"/>
      <c r="G31" s="40"/>
      <c r="H31" s="75"/>
      <c r="I31" s="40"/>
      <c r="J31" s="75"/>
      <c r="K31" s="40"/>
      <c r="L31" s="75"/>
      <c r="M31" s="40"/>
      <c r="N31" s="75"/>
      <c r="O31" s="40"/>
      <c r="P31" s="441"/>
      <c r="Q31" s="40"/>
      <c r="R31" s="441"/>
      <c r="S31" s="40"/>
      <c r="T31" s="441"/>
      <c r="U31" s="40"/>
      <c r="V31" s="75"/>
      <c r="W31" s="40"/>
      <c r="X31" s="75"/>
      <c r="Y31" s="40"/>
      <c r="Z31" s="441"/>
      <c r="AA31" s="40"/>
      <c r="AB31" s="441"/>
      <c r="AC31" s="40"/>
      <c r="AE31" s="73">
        <f t="shared" si="0"/>
        <v>0</v>
      </c>
      <c r="AF31" s="88" t="str">
        <f t="shared" si="1"/>
        <v xml:space="preserve"> </v>
      </c>
      <c r="AG31" s="78" t="str">
        <f t="shared" si="2"/>
        <v xml:space="preserve"> </v>
      </c>
      <c r="AH31" s="91" t="str">
        <f t="shared" si="3"/>
        <v xml:space="preserve"> </v>
      </c>
      <c r="AI31" s="78" t="str">
        <f t="shared" si="4"/>
        <v xml:space="preserve"> </v>
      </c>
      <c r="AJ31" s="92" t="str">
        <f t="shared" si="5"/>
        <v xml:space="preserve"> </v>
      </c>
      <c r="AK31" s="43">
        <v>14</v>
      </c>
      <c r="AL31" s="43" t="str">
        <f>IF(AE31=0,Var!$B$8,IF(LARGE(D31:AC31,1)&gt;=550,Var!$B$4," "))</f>
        <v>---</v>
      </c>
      <c r="AM31" s="43" t="str">
        <f>IF(AE31=0,Var!$B$8,IF(LARGE(D31:AC31,1)&gt;=600,Var!$B$4," "))</f>
        <v>---</v>
      </c>
      <c r="AN31" s="43" t="str">
        <f>IF(AE31=0,Var!$B$8,IF(LARGE(D31:AC31,1)&gt;=640,Var!$B$4," "))</f>
        <v>---</v>
      </c>
      <c r="AO31" s="43" t="str">
        <f>IF(AE31=0,Var!$B$8,IF(LARGE(D31:AC31,1)&gt;=670,Var!$B$4," "))</f>
        <v>---</v>
      </c>
    </row>
    <row r="32" spans="2:41">
      <c r="B32" s="76"/>
      <c r="C32" s="90" t="s">
        <v>142</v>
      </c>
      <c r="D32" s="75"/>
      <c r="E32" s="40"/>
      <c r="F32" s="438"/>
      <c r="G32" s="40"/>
      <c r="H32" s="75"/>
      <c r="I32" s="40"/>
      <c r="J32" s="75"/>
      <c r="K32" s="40"/>
      <c r="L32" s="75"/>
      <c r="M32" s="40"/>
      <c r="N32" s="75"/>
      <c r="O32" s="40"/>
      <c r="P32" s="441"/>
      <c r="Q32" s="40"/>
      <c r="R32" s="441"/>
      <c r="S32" s="40"/>
      <c r="T32" s="441"/>
      <c r="U32" s="40"/>
      <c r="V32" s="75"/>
      <c r="W32" s="40"/>
      <c r="X32" s="75"/>
      <c r="Y32" s="40"/>
      <c r="Z32" s="441"/>
      <c r="AA32" s="40"/>
      <c r="AB32" s="441"/>
      <c r="AC32" s="40"/>
      <c r="AE32" s="73">
        <f t="shared" si="0"/>
        <v>0</v>
      </c>
      <c r="AF32" s="88" t="str">
        <f t="shared" si="1"/>
        <v xml:space="preserve"> </v>
      </c>
      <c r="AG32" s="78" t="str">
        <f t="shared" si="2"/>
        <v xml:space="preserve"> </v>
      </c>
      <c r="AH32" s="91" t="str">
        <f t="shared" si="3"/>
        <v xml:space="preserve"> </v>
      </c>
      <c r="AI32" s="78" t="str">
        <f t="shared" si="4"/>
        <v xml:space="preserve"> </v>
      </c>
      <c r="AJ32" s="92" t="str">
        <f t="shared" si="5"/>
        <v xml:space="preserve"> </v>
      </c>
      <c r="AK32" s="43">
        <v>15</v>
      </c>
      <c r="AL32" s="43" t="str">
        <f>IF(AE32=0,Var!$B$8,IF(LARGE(D32:AC32,1)&gt;=550,Var!$B$4," "))</f>
        <v>---</v>
      </c>
      <c r="AM32" s="43" t="str">
        <f>IF(AE32=0,Var!$B$8,IF(LARGE(D32:AC32,1)&gt;=600,Var!$B$4," "))</f>
        <v>---</v>
      </c>
      <c r="AN32" s="43" t="str">
        <f>IF(AE32=0,Var!$B$8,IF(LARGE(D32:AC32,1)&gt;=640,Var!$B$4," "))</f>
        <v>---</v>
      </c>
      <c r="AO32" s="43" t="str">
        <f>IF(AE32=0,Var!$B$8,IF(LARGE(D32:AC32,1)&gt;=670,Var!$B$4," "))</f>
        <v>---</v>
      </c>
    </row>
    <row r="33" spans="2:67">
      <c r="B33" s="76">
        <v>2</v>
      </c>
      <c r="C33" s="90" t="s">
        <v>432</v>
      </c>
      <c r="D33" s="75"/>
      <c r="E33" s="40"/>
      <c r="F33" s="438">
        <v>543</v>
      </c>
      <c r="G33" s="40" t="s">
        <v>52</v>
      </c>
      <c r="H33" s="75">
        <v>568</v>
      </c>
      <c r="I33" s="40" t="s">
        <v>50</v>
      </c>
      <c r="J33" s="75">
        <v>618</v>
      </c>
      <c r="K33" s="40" t="s">
        <v>53</v>
      </c>
      <c r="L33" s="75">
        <v>598</v>
      </c>
      <c r="M33" s="40" t="s">
        <v>50</v>
      </c>
      <c r="N33" s="75"/>
      <c r="O33" s="40"/>
      <c r="P33" s="441"/>
      <c r="Q33" s="40"/>
      <c r="R33" s="441">
        <v>597</v>
      </c>
      <c r="S33" s="40" t="s">
        <v>49</v>
      </c>
      <c r="T33" s="441"/>
      <c r="U33" s="40"/>
      <c r="V33" s="75"/>
      <c r="W33" s="40"/>
      <c r="X33" s="75"/>
      <c r="Y33" s="40"/>
      <c r="Z33" s="441"/>
      <c r="AA33" s="40"/>
      <c r="AB33" s="441"/>
      <c r="AC33" s="40"/>
      <c r="AE33" s="73">
        <f t="shared" si="0"/>
        <v>5</v>
      </c>
      <c r="AF33" s="88">
        <f t="shared" si="1"/>
        <v>604.33333333333337</v>
      </c>
      <c r="AG33" s="78" t="str">
        <f t="shared" si="2"/>
        <v xml:space="preserve"> </v>
      </c>
      <c r="AH33" s="91" t="str">
        <f t="shared" si="3"/>
        <v xml:space="preserve"> </v>
      </c>
      <c r="AI33" s="78">
        <f t="shared" si="4"/>
        <v>2</v>
      </c>
      <c r="AJ33" s="92">
        <f t="shared" si="5"/>
        <v>2</v>
      </c>
      <c r="AK33" s="43">
        <f>IF(AE33=0,Var!$B$8,IF(LARGE(D33:AC33,1)&gt;=500,Var!$B$4," "))</f>
        <v>18</v>
      </c>
      <c r="AL33" s="43">
        <f>IF(AE33=0,Var!$B$8,IF(LARGE(D33:AC33,1)&gt;=550,Var!$B$4," "))</f>
        <v>18</v>
      </c>
      <c r="AM33" s="43">
        <f>IF(AE33=0,Var!$B$8,IF(LARGE(D33:AC33,1)&gt;=600,Var!$B$4," "))</f>
        <v>18</v>
      </c>
      <c r="AN33" s="43" t="str">
        <f>IF(AE33=0,Var!$B$8,IF(LARGE(D33:AC33,1)&gt;=640,Var!$B$4," "))</f>
        <v xml:space="preserve"> </v>
      </c>
      <c r="AO33" s="43" t="str">
        <f>IF(AE33=0,Var!$B$8,IF(LARGE(D33:AC33,1)&gt;=670,Var!$B$4," "))</f>
        <v xml:space="preserve"> </v>
      </c>
    </row>
    <row r="34" spans="2:67">
      <c r="B34" s="76"/>
      <c r="C34" s="90" t="s">
        <v>143</v>
      </c>
      <c r="D34" s="75"/>
      <c r="E34" s="40"/>
      <c r="F34" s="438"/>
      <c r="G34" s="40"/>
      <c r="H34" s="75"/>
      <c r="I34" s="40"/>
      <c r="J34" s="75"/>
      <c r="K34" s="40"/>
      <c r="L34" s="75"/>
      <c r="M34" s="40"/>
      <c r="N34" s="75"/>
      <c r="O34" s="40"/>
      <c r="P34" s="441"/>
      <c r="Q34" s="40"/>
      <c r="R34" s="441"/>
      <c r="S34" s="40"/>
      <c r="T34" s="441"/>
      <c r="U34" s="40"/>
      <c r="V34" s="75"/>
      <c r="W34" s="40"/>
      <c r="X34" s="75"/>
      <c r="Y34" s="40"/>
      <c r="Z34" s="441"/>
      <c r="AA34" s="40"/>
      <c r="AB34" s="441"/>
      <c r="AC34" s="40"/>
      <c r="AE34" s="73">
        <f t="shared" si="0"/>
        <v>0</v>
      </c>
      <c r="AF34" s="88" t="str">
        <f t="shared" si="1"/>
        <v xml:space="preserve"> </v>
      </c>
      <c r="AG34" s="78" t="str">
        <f t="shared" si="2"/>
        <v xml:space="preserve"> </v>
      </c>
      <c r="AH34" s="91" t="str">
        <f t="shared" si="3"/>
        <v xml:space="preserve"> </v>
      </c>
      <c r="AI34" s="78" t="str">
        <f t="shared" si="4"/>
        <v xml:space="preserve"> </v>
      </c>
      <c r="AJ34" s="92" t="str">
        <f t="shared" si="5"/>
        <v xml:space="preserve"> </v>
      </c>
      <c r="AK34" s="43">
        <v>17</v>
      </c>
      <c r="AL34" s="43">
        <v>17</v>
      </c>
      <c r="AM34" s="43" t="str">
        <f>IF(AE34=0,Var!$B$8,IF(LARGE(D34:AC34,1)&gt;=600,Var!$B$4," "))</f>
        <v>---</v>
      </c>
      <c r="AN34" s="43" t="str">
        <f>IF(AE34=0,Var!$B$8,IF(LARGE(D34:AC34,1)&gt;=640,Var!$B$4," "))</f>
        <v>---</v>
      </c>
      <c r="AO34" s="43" t="str">
        <f>IF(AE34=0,Var!$B$8,IF(LARGE(D34:AC34,1)&gt;=670,Var!$B$4," "))</f>
        <v>---</v>
      </c>
    </row>
    <row r="35" spans="2:67">
      <c r="B35" s="76"/>
      <c r="C35" s="90" t="s">
        <v>67</v>
      </c>
      <c r="D35" s="75"/>
      <c r="E35" s="40"/>
      <c r="F35" s="438"/>
      <c r="G35" s="40"/>
      <c r="H35" s="75"/>
      <c r="I35" s="40"/>
      <c r="J35" s="75"/>
      <c r="K35" s="40"/>
      <c r="L35" s="75"/>
      <c r="M35" s="40"/>
      <c r="N35" s="75"/>
      <c r="O35" s="40"/>
      <c r="P35" s="441"/>
      <c r="Q35" s="40"/>
      <c r="R35" s="441"/>
      <c r="S35" s="40"/>
      <c r="T35" s="441"/>
      <c r="U35" s="40"/>
      <c r="V35" s="75"/>
      <c r="W35" s="40"/>
      <c r="X35" s="75"/>
      <c r="Y35" s="40"/>
      <c r="Z35" s="441"/>
      <c r="AA35" s="40"/>
      <c r="AB35" s="441"/>
      <c r="AC35" s="40"/>
      <c r="AE35" s="73">
        <f t="shared" si="0"/>
        <v>0</v>
      </c>
      <c r="AF35" s="88" t="str">
        <f t="shared" si="1"/>
        <v xml:space="preserve"> </v>
      </c>
      <c r="AG35" s="78" t="str">
        <f t="shared" si="2"/>
        <v xml:space="preserve"> </v>
      </c>
      <c r="AH35" s="91" t="str">
        <f t="shared" si="3"/>
        <v xml:space="preserve"> </v>
      </c>
      <c r="AI35" s="78" t="str">
        <f t="shared" si="4"/>
        <v xml:space="preserve"> </v>
      </c>
      <c r="AJ35" s="92" t="str">
        <f t="shared" si="5"/>
        <v xml:space="preserve"> </v>
      </c>
      <c r="AK35" s="43">
        <v>17</v>
      </c>
      <c r="AL35" s="43">
        <v>17</v>
      </c>
      <c r="AM35" s="43" t="str">
        <f>IF(AE35=0,Var!$B$8,IF(LARGE(D35:AC35,1)&gt;=600,Var!$B$4," "))</f>
        <v>---</v>
      </c>
      <c r="AN35" s="43" t="str">
        <f>IF(AE35=0,Var!$B$8,IF(LARGE(D35:AC35,1)&gt;=640,Var!$B$4," "))</f>
        <v>---</v>
      </c>
      <c r="AO35" s="43" t="str">
        <f>IF(AE35=0,Var!$B$8,IF(LARGE(D35:AC35,1)&gt;=670,Var!$B$4," "))</f>
        <v>---</v>
      </c>
    </row>
    <row r="36" spans="2:67">
      <c r="B36" s="76"/>
      <c r="C36" s="90"/>
      <c r="D36" s="75"/>
      <c r="E36" s="40"/>
      <c r="F36" s="438"/>
      <c r="G36" s="40"/>
      <c r="H36" s="75"/>
      <c r="I36" s="40"/>
      <c r="J36" s="75"/>
      <c r="K36" s="40"/>
      <c r="L36" s="75"/>
      <c r="M36" s="40"/>
      <c r="N36" s="75"/>
      <c r="O36" s="40"/>
      <c r="P36" s="441"/>
      <c r="Q36" s="40"/>
      <c r="R36" s="441"/>
      <c r="S36" s="40"/>
      <c r="T36" s="441"/>
      <c r="U36" s="40"/>
      <c r="V36" s="75"/>
      <c r="W36" s="40"/>
      <c r="X36" s="75"/>
      <c r="Y36" s="40"/>
      <c r="Z36" s="441"/>
      <c r="AA36" s="40"/>
      <c r="AB36" s="441"/>
      <c r="AC36" s="40"/>
      <c r="AE36" s="73">
        <f t="shared" si="0"/>
        <v>0</v>
      </c>
      <c r="AF36" s="88" t="str">
        <f t="shared" si="1"/>
        <v xml:space="preserve"> </v>
      </c>
      <c r="AG36" s="78" t="str">
        <f t="shared" si="2"/>
        <v xml:space="preserve"> </v>
      </c>
      <c r="AH36" s="91" t="str">
        <f t="shared" si="3"/>
        <v xml:space="preserve"> </v>
      </c>
      <c r="AI36" s="78" t="str">
        <f t="shared" si="4"/>
        <v xml:space="preserve"> </v>
      </c>
      <c r="AJ36" s="92" t="str">
        <f t="shared" si="5"/>
        <v xml:space="preserve"> </v>
      </c>
      <c r="AK36" s="43" t="str">
        <f>IF(AE36=0,Var!$B$8,IF(LARGE(D36:AC36,1)&gt;=500,Var!$B$4," "))</f>
        <v>---</v>
      </c>
      <c r="AL36" s="43" t="str">
        <f>IF(AE36=0,Var!$B$8,IF(LARGE(D36:AC36,1)&gt;=550,Var!$B$4," "))</f>
        <v>---</v>
      </c>
      <c r="AM36" s="43" t="str">
        <f>IF(AE36=0,Var!$B$8,IF(LARGE(D36:AC36,1)&gt;=600,Var!$B$4," "))</f>
        <v>---</v>
      </c>
      <c r="AN36" s="43" t="str">
        <f>IF(AE36=0,Var!$B$8,IF(LARGE(D36:AC36,1)&gt;=640,Var!$B$4," "))</f>
        <v>---</v>
      </c>
      <c r="AO36" s="43" t="str">
        <f>IF(AE36=0,Var!$B$8,IF(LARGE(D36:AC36,1)&gt;=670,Var!$B$4," "))</f>
        <v>---</v>
      </c>
    </row>
    <row r="37" spans="2:67" ht="22.7" customHeight="1">
      <c r="B37" s="85"/>
      <c r="C37" s="86" t="s">
        <v>144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E37"/>
      <c r="AF37"/>
      <c r="AG37" s="73"/>
      <c r="AH37" s="73"/>
      <c r="AI37" s="73"/>
      <c r="AJ37" s="84"/>
      <c r="AK37" s="93"/>
      <c r="AL37" s="93"/>
      <c r="AM37" s="93"/>
      <c r="AN37" s="93"/>
      <c r="AO37" s="93"/>
    </row>
    <row r="38" spans="2:67">
      <c r="B38" s="76"/>
      <c r="C38" s="90" t="s">
        <v>90</v>
      </c>
      <c r="D38" s="75"/>
      <c r="E38" s="40"/>
      <c r="F38" s="438"/>
      <c r="G38" s="40"/>
      <c r="H38" s="75"/>
      <c r="I38" s="40"/>
      <c r="J38" s="75"/>
      <c r="K38" s="40"/>
      <c r="L38" s="75"/>
      <c r="M38" s="40"/>
      <c r="N38" s="75"/>
      <c r="O38" s="40"/>
      <c r="P38" s="441"/>
      <c r="Q38" s="40"/>
      <c r="R38" s="441"/>
      <c r="S38" s="40"/>
      <c r="T38" s="441"/>
      <c r="U38" s="40"/>
      <c r="V38" s="75"/>
      <c r="W38" s="40"/>
      <c r="X38" s="75"/>
      <c r="Y38" s="40"/>
      <c r="Z38" s="441"/>
      <c r="AA38" s="40"/>
      <c r="AB38" s="441"/>
      <c r="AC38" s="40"/>
      <c r="AE38" s="73">
        <f>COUNT(D38:AC38)</f>
        <v>0</v>
      </c>
      <c r="AF38" s="88" t="str">
        <f>IF(AE38&lt;3," ",(LARGE(D38:AC38,1)+LARGE(D38:AC38,2)+LARGE(D38:AC38,3))/3)</f>
        <v xml:space="preserve"> </v>
      </c>
      <c r="AG38" s="78" t="str">
        <f>IF(COUNTIF(D38:AC38,"(1)")=0," ",COUNTIF(D38:AC38,"(1)"))</f>
        <v xml:space="preserve"> </v>
      </c>
      <c r="AH38" s="91" t="str">
        <f>IF(COUNTIF(D38:AC38,"(2)")=0," ",COUNTIF(D38:AC38,"(2)"))</f>
        <v xml:space="preserve"> </v>
      </c>
      <c r="AI38" s="78" t="str">
        <f>IF(COUNTIF(D38:AC38,"(3)")=0," ",COUNTIF(D38:AC38,"(3)"))</f>
        <v xml:space="preserve"> </v>
      </c>
      <c r="AJ38" s="92" t="str">
        <f>IF(SUM(AG38:AI38)=0," ",SUM(AG38:AI38))</f>
        <v xml:space="preserve"> </v>
      </c>
      <c r="AK38" s="43">
        <v>4</v>
      </c>
      <c r="AL38" s="43">
        <v>4</v>
      </c>
      <c r="AM38" s="43" t="str">
        <f>IF(AE38=0,Var!$B$8,IF(LARGE(D38:AC38,1)&gt;=600,Var!$B$4," "))</f>
        <v>---</v>
      </c>
      <c r="AN38" s="43" t="str">
        <f>IF(AE38=0,Var!$B$8,IF(LARGE(D38:AC38,1)&gt;=640,Var!$B$4," "))</f>
        <v>---</v>
      </c>
      <c r="AO38" s="43" t="str">
        <f>IF(AE38=0,Var!$B$8,IF(LARGE(D38:AC38,1)&gt;=670,Var!$B$4," "))</f>
        <v>---</v>
      </c>
    </row>
    <row r="39" spans="2:67">
      <c r="B39" s="76"/>
      <c r="C39" s="90"/>
      <c r="D39" s="75"/>
      <c r="E39" s="40"/>
      <c r="F39" s="438"/>
      <c r="G39" s="40"/>
      <c r="H39" s="75"/>
      <c r="I39" s="40"/>
      <c r="J39" s="75"/>
      <c r="K39" s="40"/>
      <c r="L39" s="75"/>
      <c r="M39" s="40"/>
      <c r="N39" s="75"/>
      <c r="O39" s="40"/>
      <c r="P39" s="441"/>
      <c r="Q39" s="40"/>
      <c r="R39" s="441"/>
      <c r="S39" s="40"/>
      <c r="T39" s="441"/>
      <c r="U39" s="40"/>
      <c r="V39" s="75"/>
      <c r="W39" s="40"/>
      <c r="X39" s="75"/>
      <c r="Y39" s="40"/>
      <c r="Z39" s="441"/>
      <c r="AA39" s="40"/>
      <c r="AB39" s="441"/>
      <c r="AC39" s="40"/>
      <c r="AE39" s="73">
        <f>COUNT(D39:AC39)</f>
        <v>0</v>
      </c>
      <c r="AF39" s="88" t="str">
        <f>IF(AE39&lt;3," ",(LARGE(D39:AC39,1)+LARGE(D39:AC39,2)+LARGE(D39:AC39,3))/3)</f>
        <v xml:space="preserve"> </v>
      </c>
      <c r="AG39" s="78" t="str">
        <f>IF(COUNTIF(D39:AC39,"(1)")=0," ",COUNTIF(D39:AC39,"(1)"))</f>
        <v xml:space="preserve"> </v>
      </c>
      <c r="AH39" s="91" t="str">
        <f>IF(COUNTIF(D39:AC39,"(2)")=0," ",COUNTIF(D39:AC39,"(2)"))</f>
        <v xml:space="preserve"> </v>
      </c>
      <c r="AI39" s="78" t="str">
        <f>IF(COUNTIF(D39:AC39,"(3)")=0," ",COUNTIF(D39:AC39,"(3)"))</f>
        <v xml:space="preserve"> </v>
      </c>
      <c r="AJ39" s="92" t="str">
        <f>IF(SUM(AG39:AI39)=0," ",SUM(AG39:AI39))</f>
        <v xml:space="preserve"> </v>
      </c>
      <c r="AK39" s="43" t="str">
        <f>IF(AE39=0,Var!$B$8,IF(LARGE(D39:AC39,1)&gt;=500,Var!$B$4," "))</f>
        <v>---</v>
      </c>
      <c r="AL39" s="43" t="str">
        <f>IF(AE39=0,Var!$B$8,IF(LARGE(D39:AC39,1)&gt;=550,Var!$B$4," "))</f>
        <v>---</v>
      </c>
      <c r="AM39" s="43" t="str">
        <f>IF(AE39=0,Var!$B$8,IF(LARGE(D39:AC39,1)&gt;=600,Var!$B$4," "))</f>
        <v>---</v>
      </c>
      <c r="AN39" s="43" t="str">
        <f>IF(AE39=0,Var!$B$8,IF(LARGE(D39:AC39,1)&gt;=640,Var!$B$4," "))</f>
        <v>---</v>
      </c>
      <c r="AO39" s="43" t="str">
        <f>IF(AE39=0,Var!$B$8,IF(LARGE(D39:AC39,1)&gt;=670,Var!$B$4," "))</f>
        <v>---</v>
      </c>
    </row>
    <row r="40" spans="2:67" ht="22.7" customHeight="1">
      <c r="B40" s="85"/>
      <c r="C40" s="86" t="s">
        <v>91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E40"/>
      <c r="AF40"/>
      <c r="AG40" s="73"/>
      <c r="AH40" s="73"/>
      <c r="AI40" s="73"/>
      <c r="AJ40" s="84"/>
      <c r="AK40" s="93"/>
      <c r="AL40" s="93"/>
      <c r="AM40" s="93"/>
      <c r="AN40" s="93"/>
      <c r="AO40" s="93"/>
      <c r="AP40" s="73"/>
      <c r="AQ40" s="73"/>
      <c r="AR40" s="73"/>
      <c r="AS40" s="73"/>
      <c r="AT40" s="73"/>
      <c r="AU40" s="88"/>
      <c r="AV40" s="73"/>
      <c r="AW40" s="73"/>
      <c r="AX40" s="73"/>
      <c r="AY40" s="73"/>
      <c r="AZ40" s="73"/>
      <c r="BA40" s="73"/>
      <c r="BB40" s="73"/>
      <c r="BC40" s="73"/>
      <c r="BD40" s="73"/>
      <c r="BF40" s="73"/>
      <c r="BG40" s="94"/>
      <c r="BH40" s="73"/>
      <c r="BI40" s="73"/>
      <c r="BJ40" s="73"/>
      <c r="BK40" s="84"/>
      <c r="BL40" s="73"/>
      <c r="BM40" s="73"/>
      <c r="BN40" s="73"/>
      <c r="BO40" s="73"/>
    </row>
    <row r="41" spans="2:67">
      <c r="B41" s="76"/>
      <c r="C41" s="90" t="s">
        <v>92</v>
      </c>
      <c r="D41" s="75"/>
      <c r="E41" s="40"/>
      <c r="F41" s="438"/>
      <c r="G41" s="40"/>
      <c r="H41" s="75"/>
      <c r="I41" s="40"/>
      <c r="J41" s="75"/>
      <c r="K41" s="40"/>
      <c r="L41" s="75"/>
      <c r="M41" s="40"/>
      <c r="N41" s="75"/>
      <c r="O41" s="40"/>
      <c r="P41" s="441"/>
      <c r="Q41" s="40"/>
      <c r="R41" s="441"/>
      <c r="S41" s="40"/>
      <c r="T41" s="441"/>
      <c r="U41" s="40"/>
      <c r="V41" s="75"/>
      <c r="W41" s="40"/>
      <c r="X41" s="75"/>
      <c r="Y41" s="40"/>
      <c r="Z41" s="441"/>
      <c r="AA41" s="40"/>
      <c r="AB41" s="441"/>
      <c r="AC41" s="40"/>
      <c r="AE41" s="73">
        <f>COUNT(D41:AC41)</f>
        <v>0</v>
      </c>
      <c r="AF41" s="88" t="str">
        <f>IF(AE41&lt;3," ",(LARGE(D41:AC41,1)+LARGE(D41:AC41,2)+LARGE(D41:AC41,3))/3)</f>
        <v xml:space="preserve"> </v>
      </c>
      <c r="AG41" s="78" t="str">
        <f>IF(COUNTIF(D41:AC41,"(1)")=0," ",COUNTIF(D41:AC41,"(1)"))</f>
        <v xml:space="preserve"> </v>
      </c>
      <c r="AH41" s="91" t="str">
        <f>IF(COUNTIF(D41:AC41,"(2)")=0," ",COUNTIF(D41:AC41,"(2)"))</f>
        <v xml:space="preserve"> </v>
      </c>
      <c r="AI41" s="78" t="str">
        <f>IF(COUNTIF(D41:AC41,"(3)")=0," ",COUNTIF(D41:AC41,"(3)"))</f>
        <v xml:space="preserve"> </v>
      </c>
      <c r="AJ41" s="92" t="str">
        <f>IF(SUM(AG41:AI41)=0," ",SUM(AG41:AI41))</f>
        <v xml:space="preserve"> </v>
      </c>
      <c r="AK41" s="43">
        <v>10</v>
      </c>
      <c r="AL41" s="43">
        <v>10</v>
      </c>
      <c r="AM41" s="43">
        <v>11</v>
      </c>
      <c r="AN41" s="43">
        <v>11</v>
      </c>
      <c r="AO41" s="43" t="str">
        <f>IF(AE41=0,Var!$B$8,IF(LARGE(D41:AC41,1)&gt;=670,Var!$B$4," "))</f>
        <v>---</v>
      </c>
    </row>
    <row r="42" spans="2:67">
      <c r="B42" s="76"/>
      <c r="C42" s="90"/>
      <c r="D42" s="75"/>
      <c r="E42" s="40"/>
      <c r="F42" s="438"/>
      <c r="G42" s="40"/>
      <c r="H42" s="75"/>
      <c r="I42" s="40"/>
      <c r="J42" s="75"/>
      <c r="K42" s="40"/>
      <c r="L42" s="75"/>
      <c r="M42" s="40"/>
      <c r="N42" s="75"/>
      <c r="O42" s="40"/>
      <c r="P42" s="441"/>
      <c r="Q42" s="40"/>
      <c r="R42" s="441"/>
      <c r="S42" s="40"/>
      <c r="T42" s="441"/>
      <c r="U42" s="40"/>
      <c r="V42" s="75"/>
      <c r="W42" s="40"/>
      <c r="X42" s="75"/>
      <c r="Y42" s="40"/>
      <c r="Z42" s="441"/>
      <c r="AA42" s="40"/>
      <c r="AB42" s="441"/>
      <c r="AC42" s="40"/>
      <c r="AE42" s="73"/>
      <c r="AF42" s="88"/>
      <c r="AG42" s="78"/>
      <c r="AH42" s="91"/>
      <c r="AI42" s="78"/>
      <c r="AJ42" s="92"/>
      <c r="AK42" s="43" t="str">
        <f>IF(AE42=0,Var!$B$8,IF(LARGE(D42:AC42,1)&gt;=500,Var!$B$4," "))</f>
        <v>---</v>
      </c>
      <c r="AL42" s="43" t="str">
        <f>IF(AE42=0,Var!$B$8,IF(LARGE(D42:AC42,1)&gt;=550,Var!$B$4," "))</f>
        <v>---</v>
      </c>
      <c r="AM42" s="43" t="str">
        <f>IF(AE42=0,Var!$B$8,IF(LARGE(D42:AC42,1)&gt;=600,Var!$B$4," "))</f>
        <v>---</v>
      </c>
      <c r="AN42" s="43" t="str">
        <f>IF(AE42=0,Var!$B$8,IF(LARGE(D42:AC42,1)&gt;=640,Var!$B$4," "))</f>
        <v>---</v>
      </c>
      <c r="AO42" s="43" t="str">
        <f>IF(AE42=0,Var!$B$8,IF(LARGE(D42:AC42,1)&gt;=670,Var!$B$4," "))</f>
        <v>---</v>
      </c>
    </row>
    <row r="43" spans="2:67">
      <c r="B43" s="76"/>
      <c r="C43" s="90"/>
      <c r="D43" s="75"/>
      <c r="E43" s="40"/>
      <c r="F43" s="438"/>
      <c r="G43" s="40"/>
      <c r="H43" s="75"/>
      <c r="I43" s="40"/>
      <c r="J43" s="75"/>
      <c r="K43" s="40"/>
      <c r="L43" s="75"/>
      <c r="M43" s="40"/>
      <c r="N43" s="75"/>
      <c r="O43" s="40"/>
      <c r="P43" s="441"/>
      <c r="Q43" s="40"/>
      <c r="R43" s="441"/>
      <c r="S43" s="40"/>
      <c r="T43" s="441"/>
      <c r="U43" s="40"/>
      <c r="V43" s="75"/>
      <c r="W43" s="40"/>
      <c r="X43" s="75"/>
      <c r="Y43" s="40"/>
      <c r="Z43" s="441"/>
      <c r="AA43" s="40"/>
      <c r="AB43" s="441"/>
      <c r="AC43" s="40"/>
      <c r="AE43" s="73">
        <f>COUNT(D43:AC43)</f>
        <v>0</v>
      </c>
      <c r="AF43" s="88" t="str">
        <f>IF(AE43&lt;3," ",(LARGE(D43:AC43,1)+LARGE(D43:AC43,2)+LARGE(D43:AC43,3))/3)</f>
        <v xml:space="preserve"> </v>
      </c>
      <c r="AG43" s="78" t="str">
        <f>IF(COUNTIF(D43:AC43,"(1)")=0," ",COUNTIF(D43:AC43,"(1)"))</f>
        <v xml:space="preserve"> </v>
      </c>
      <c r="AH43" s="91" t="str">
        <f>IF(COUNTIF(D43:AC43,"(2)")=0," ",COUNTIF(D43:AC43,"(2)"))</f>
        <v xml:space="preserve"> </v>
      </c>
      <c r="AI43" s="78" t="str">
        <f>IF(COUNTIF(D43:AC43,"(3)")=0," ",COUNTIF(D43:AC43,"(3)"))</f>
        <v xml:space="preserve"> </v>
      </c>
      <c r="AJ43" s="92" t="str">
        <f>IF(SUM(AG43:AI43)=0," ",SUM(AG43:AI43))</f>
        <v xml:space="preserve"> </v>
      </c>
      <c r="AK43" s="43" t="str">
        <f>IF(AE43=0,Var!$B$8,IF(LARGE(D43:AC43,1)&gt;=500,Var!$B$4," "))</f>
        <v>---</v>
      </c>
      <c r="AL43" s="43" t="str">
        <f>IF(AE43=0,Var!$B$8,IF(LARGE(D43:AC43,1)&gt;=550,Var!$B$4," "))</f>
        <v>---</v>
      </c>
      <c r="AM43" s="43" t="str">
        <f>IF(AE43=0,Var!$B$8,IF(LARGE(D43:AC43,1)&gt;=600,Var!$B$4," "))</f>
        <v>---</v>
      </c>
      <c r="AN43" s="43" t="str">
        <f>IF(AE43=0,Var!$B$8,IF(LARGE(D43:AC43,1)&gt;=640,Var!$B$4," "))</f>
        <v>---</v>
      </c>
      <c r="AO43" s="43" t="str">
        <f>IF(AE43=0,Var!$B$8,IF(LARGE(D43:AC43,1)&gt;=670,Var!$B$4," "))</f>
        <v>---</v>
      </c>
      <c r="AP43" s="73"/>
    </row>
    <row r="44" spans="2:67" ht="22.7" customHeight="1">
      <c r="B44" s="85"/>
      <c r="C44" s="86" t="s">
        <v>146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E44"/>
      <c r="AF44"/>
      <c r="AG44" s="73"/>
      <c r="AH44" s="73"/>
      <c r="AI44" s="73"/>
      <c r="AJ44" s="84"/>
      <c r="AK44" s="93"/>
      <c r="AL44" s="93"/>
      <c r="AM44" s="93"/>
      <c r="AN44" s="93"/>
      <c r="AO44" s="93"/>
    </row>
    <row r="45" spans="2:67">
      <c r="B45" s="76"/>
      <c r="C45" s="90"/>
      <c r="D45" s="75"/>
      <c r="E45" s="40"/>
      <c r="F45" s="438"/>
      <c r="G45" s="40"/>
      <c r="H45" s="75"/>
      <c r="I45" s="40"/>
      <c r="J45" s="75"/>
      <c r="K45" s="40"/>
      <c r="L45" s="75"/>
      <c r="M45" s="40"/>
      <c r="N45" s="75"/>
      <c r="O45" s="40"/>
      <c r="P45" s="441"/>
      <c r="Q45" s="40"/>
      <c r="R45" s="441"/>
      <c r="S45" s="40"/>
      <c r="T45" s="441"/>
      <c r="U45" s="40"/>
      <c r="V45" s="75"/>
      <c r="W45" s="40"/>
      <c r="X45" s="75"/>
      <c r="Y45" s="40"/>
      <c r="Z45" s="441"/>
      <c r="AA45" s="40"/>
      <c r="AB45" s="441"/>
      <c r="AC45" s="40"/>
      <c r="AE45" s="73">
        <f>COUNT(D45:AC45)</f>
        <v>0</v>
      </c>
      <c r="AF45" s="88" t="str">
        <f>IF(AE45&lt;3," ",(LARGE(D45:AC45,1)+LARGE(D45:AC45,2)+LARGE(D45:AC45,3))/3)</f>
        <v xml:space="preserve"> </v>
      </c>
      <c r="AG45" s="78" t="str">
        <f>IF(COUNTIF(D45:AC45,"(1)")=0," ",COUNTIF(D45:AC45,"(1)"))</f>
        <v xml:space="preserve"> </v>
      </c>
      <c r="AH45" s="91" t="str">
        <f>IF(COUNTIF(D45:AC45,"(2)")=0," ",COUNTIF(D45:AC45,"(2)"))</f>
        <v xml:space="preserve"> </v>
      </c>
      <c r="AI45" s="78" t="str">
        <f>IF(COUNTIF(D45:AC45,"(3)")=0," ",COUNTIF(D45:AC45,"(3)"))</f>
        <v xml:space="preserve"> </v>
      </c>
      <c r="AJ45" s="92" t="str">
        <f>IF(SUM(AG45:AI45)=0," ",SUM(AG45:AI45))</f>
        <v xml:space="preserve"> </v>
      </c>
      <c r="AK45" s="43" t="str">
        <f>IF(AE45=0,Var!$B$8,IF(LARGE(D45:AC45,1)&gt;=500,Var!$B$4," "))</f>
        <v>---</v>
      </c>
      <c r="AL45" s="43" t="str">
        <f>IF(AE45=0,Var!$B$8,IF(LARGE(D45:AC45,1)&gt;=550,Var!$B$4," "))</f>
        <v>---</v>
      </c>
      <c r="AM45" s="43" t="str">
        <f>IF(AE45=0,Var!$B$8,IF(LARGE(D45:AC45,1)&gt;=600,Var!$B$4," "))</f>
        <v>---</v>
      </c>
      <c r="AN45" s="43" t="str">
        <f>IF(AE45=0,Var!$B$8,IF(LARGE(D45:AC45,1)&gt;=640,Var!$B$4," "))</f>
        <v>---</v>
      </c>
      <c r="AO45" s="43" t="str">
        <f>IF(AE45=0,Var!$B$8,IF(LARGE(D45:AC45,1)&gt;=670,Var!$B$4," "))</f>
        <v>---</v>
      </c>
    </row>
    <row r="46" spans="2:67" ht="22.7" customHeight="1">
      <c r="B46" s="85"/>
      <c r="C46" s="86" t="s">
        <v>147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E46"/>
      <c r="AF46"/>
      <c r="AG46" s="73"/>
      <c r="AH46" s="73"/>
      <c r="AI46" s="73"/>
      <c r="AJ46" s="84"/>
      <c r="AK46" s="93"/>
      <c r="AL46" s="93"/>
      <c r="AM46" s="93"/>
      <c r="AN46" s="93"/>
      <c r="AO46" s="93"/>
    </row>
    <row r="47" spans="2:67">
      <c r="B47" s="76">
        <v>1</v>
      </c>
      <c r="C47" s="90" t="s">
        <v>87</v>
      </c>
      <c r="D47" s="75"/>
      <c r="E47" s="40"/>
      <c r="F47" s="438">
        <v>561</v>
      </c>
      <c r="G47" s="40" t="s">
        <v>50</v>
      </c>
      <c r="H47" s="75">
        <v>507</v>
      </c>
      <c r="I47" s="40" t="s">
        <v>52</v>
      </c>
      <c r="J47" s="75"/>
      <c r="K47" s="40"/>
      <c r="L47" s="75">
        <v>497</v>
      </c>
      <c r="M47" s="40" t="s">
        <v>52</v>
      </c>
      <c r="N47" s="75"/>
      <c r="O47" s="40"/>
      <c r="P47" s="441"/>
      <c r="Q47" s="40"/>
      <c r="R47" s="441"/>
      <c r="S47" s="40"/>
      <c r="T47" s="441"/>
      <c r="U47" s="40"/>
      <c r="V47" s="75"/>
      <c r="W47" s="40"/>
      <c r="X47" s="75"/>
      <c r="Y47" s="40"/>
      <c r="Z47" s="441"/>
      <c r="AA47" s="40"/>
      <c r="AB47" s="441"/>
      <c r="AC47" s="40"/>
      <c r="AE47" s="73">
        <f>COUNT(D47:AC47)</f>
        <v>3</v>
      </c>
      <c r="AF47" s="88">
        <f>IF(AE47&lt;3," ",(LARGE(D47:AC47,1)+LARGE(D47:AC47,2)+LARGE(D47:AC47,3))/3)</f>
        <v>521.66666666666663</v>
      </c>
      <c r="AG47" s="78" t="str">
        <f>IF(COUNTIF(D47:AC47,"(1)")=0," ",COUNTIF(D47:AC47,"(1)"))</f>
        <v xml:space="preserve"> </v>
      </c>
      <c r="AH47" s="91" t="str">
        <f>IF(COUNTIF(D47:AC47,"(2)")=0," ",COUNTIF(D47:AC47,"(2)"))</f>
        <v xml:space="preserve"> </v>
      </c>
      <c r="AI47" s="78">
        <f>IF(COUNTIF(D47:AC47,"(3)")=0," ",COUNTIF(D47:AC47,"(3)"))</f>
        <v>1</v>
      </c>
      <c r="AJ47" s="92">
        <f>IF(SUM(AG47:AI47)=0," ",SUM(AG47:AI47))</f>
        <v>1</v>
      </c>
      <c r="AK47" s="43">
        <v>95</v>
      </c>
      <c r="AL47" s="43">
        <v>95</v>
      </c>
      <c r="AM47" s="43">
        <v>95</v>
      </c>
      <c r="AN47" s="43">
        <v>95</v>
      </c>
      <c r="AO47" s="43" t="str">
        <f>IF(AE47=0,Var!$B$8,IF(LARGE(D47:AC47,1)&gt;=670,Var!$B$4," "))</f>
        <v xml:space="preserve"> </v>
      </c>
    </row>
    <row r="48" spans="2:67">
      <c r="B48" s="76">
        <v>2</v>
      </c>
      <c r="C48" s="90" t="s">
        <v>468</v>
      </c>
      <c r="D48" s="75">
        <v>526</v>
      </c>
      <c r="E48" s="40" t="s">
        <v>118</v>
      </c>
      <c r="F48" s="438"/>
      <c r="G48" s="40"/>
      <c r="H48" s="75">
        <v>515</v>
      </c>
      <c r="I48" s="40" t="s">
        <v>49</v>
      </c>
      <c r="J48" s="75">
        <v>545</v>
      </c>
      <c r="K48" s="40" t="s">
        <v>50</v>
      </c>
      <c r="L48" s="75">
        <v>512</v>
      </c>
      <c r="M48" s="40" t="s">
        <v>53</v>
      </c>
      <c r="N48" s="75">
        <v>504</v>
      </c>
      <c r="O48" s="40" t="s">
        <v>49</v>
      </c>
      <c r="P48" s="441">
        <v>518</v>
      </c>
      <c r="Q48" s="40" t="s">
        <v>78</v>
      </c>
      <c r="R48" s="441">
        <v>541</v>
      </c>
      <c r="S48" s="40" t="s">
        <v>46</v>
      </c>
      <c r="T48" s="441">
        <v>555</v>
      </c>
      <c r="U48" s="40" t="s">
        <v>45</v>
      </c>
      <c r="V48" s="75">
        <v>519</v>
      </c>
      <c r="W48" s="40" t="s">
        <v>45</v>
      </c>
      <c r="X48" s="75"/>
      <c r="Y48" s="40"/>
      <c r="Z48" s="441">
        <v>487</v>
      </c>
      <c r="AA48" s="40" t="s">
        <v>53</v>
      </c>
      <c r="AB48" s="441"/>
      <c r="AC48" s="40"/>
      <c r="AE48" s="73">
        <f>COUNT(D48:AC48)</f>
        <v>10</v>
      </c>
      <c r="AF48" s="88">
        <f>IF(AE48&lt;3," ",(LARGE(D48:AC48,1)+LARGE(D48:AC48,2)+LARGE(D48:AC48,3))/3)</f>
        <v>547</v>
      </c>
      <c r="AG48" s="78">
        <f>IF(COUNTIF(D48:AC48,"(1)")=0," ",COUNTIF(D48:AC48,"(1)"))</f>
        <v>2</v>
      </c>
      <c r="AH48" s="91">
        <f>IF(COUNTIF(D48:AC48,"(2)")=0," ",COUNTIF(D48:AC48,"(2)"))</f>
        <v>1</v>
      </c>
      <c r="AI48" s="78">
        <f>IF(COUNTIF(D48:AC48,"(3)")=0," ",COUNTIF(D48:AC48,"(3)"))</f>
        <v>1</v>
      </c>
      <c r="AJ48" s="92">
        <f>IF(SUM(AG48:AI48)=0," ",SUM(AG48:AI48))</f>
        <v>4</v>
      </c>
      <c r="AK48" s="43">
        <f>IF(AE48=0,Var!$B$8,IF(LARGE(D48:AC48,1)&gt;=500,Var!$B$4," "))</f>
        <v>18</v>
      </c>
      <c r="AL48" s="43">
        <f>IF(AE48=0,Var!$B$8,IF(LARGE(D48:AC48,1)&gt;=550,Var!$B$4," "))</f>
        <v>18</v>
      </c>
      <c r="AM48" s="43" t="str">
        <f>IF(AE48=0,Var!$B$8,IF(LARGE(D48:AC48,1)&gt;=600,Var!$B$4," "))</f>
        <v xml:space="preserve"> </v>
      </c>
      <c r="AN48" s="43" t="str">
        <f>IF(AE48=0,Var!$B$8,IF(LARGE(D48:AC48,1)&gt;=640,Var!$B$4," "))</f>
        <v xml:space="preserve"> </v>
      </c>
      <c r="AO48" s="43" t="str">
        <f>IF(AE48=0,Var!$B$8,IF(LARGE(D48:AC48,1)&gt;=670,Var!$B$4," "))</f>
        <v xml:space="preserve"> </v>
      </c>
    </row>
    <row r="49" spans="1:260">
      <c r="B49" s="76">
        <v>3</v>
      </c>
      <c r="C49" s="90" t="s">
        <v>97</v>
      </c>
      <c r="D49" s="75"/>
      <c r="E49" s="40"/>
      <c r="F49" s="438">
        <v>598</v>
      </c>
      <c r="G49" s="40" t="s">
        <v>45</v>
      </c>
      <c r="H49" s="75"/>
      <c r="I49" s="40"/>
      <c r="J49" s="75">
        <v>653</v>
      </c>
      <c r="K49" s="40" t="s">
        <v>45</v>
      </c>
      <c r="L49" s="75">
        <v>636</v>
      </c>
      <c r="M49" s="40" t="s">
        <v>45</v>
      </c>
      <c r="N49" s="75"/>
      <c r="O49" s="40"/>
      <c r="P49" s="441">
        <v>646</v>
      </c>
      <c r="Q49" s="40" t="s">
        <v>45</v>
      </c>
      <c r="R49" s="441"/>
      <c r="S49" s="40"/>
      <c r="T49" s="441"/>
      <c r="U49" s="40"/>
      <c r="V49" s="75"/>
      <c r="W49" s="40"/>
      <c r="X49" s="75">
        <v>608</v>
      </c>
      <c r="Y49" s="40" t="s">
        <v>45</v>
      </c>
      <c r="Z49" s="441"/>
      <c r="AA49" s="40"/>
      <c r="AB49" s="441">
        <v>612</v>
      </c>
      <c r="AC49" s="40" t="s">
        <v>118</v>
      </c>
      <c r="AE49" s="73">
        <f>COUNT(D49:AC49)</f>
        <v>6</v>
      </c>
      <c r="AF49" s="88">
        <f>IF(AE49&lt;3," ",(LARGE(D49:AC49,1)+LARGE(D49:AC49,2)+LARGE(D49:AC49,3))/3)</f>
        <v>645</v>
      </c>
      <c r="AG49" s="78">
        <f>IF(COUNTIF(D49:AC49,"(1)")=0," ",COUNTIF(D49:AC49,"(1)"))</f>
        <v>5</v>
      </c>
      <c r="AH49" s="91" t="str">
        <f>IF(COUNTIF(D49:AC49,"(2)")=0," ",COUNTIF(D49:AC49,"(2)"))</f>
        <v xml:space="preserve"> </v>
      </c>
      <c r="AI49" s="78" t="str">
        <f>IF(COUNTIF(D49:AC49,"(3)")=0," ",COUNTIF(D49:AC49,"(3)"))</f>
        <v xml:space="preserve"> </v>
      </c>
      <c r="AJ49" s="92">
        <f>IF(SUM(AG49:AI49)=0," ",SUM(AG49:AI49))</f>
        <v>5</v>
      </c>
      <c r="AK49" s="43">
        <v>6</v>
      </c>
      <c r="AL49" s="43">
        <v>6</v>
      </c>
      <c r="AM49" s="43">
        <v>6</v>
      </c>
      <c r="AN49" s="43">
        <v>6</v>
      </c>
      <c r="AO49" s="43" t="str">
        <f>IF(AE49=0,Var!$B$8,IF(LARGE(D49:AC49,1)&gt;=670,Var!$B$4," "))</f>
        <v xml:space="preserve"> </v>
      </c>
    </row>
    <row r="50" spans="1:260">
      <c r="B50" s="439"/>
      <c r="C50" s="90" t="s">
        <v>98</v>
      </c>
      <c r="D50" s="438"/>
      <c r="E50" s="40"/>
      <c r="F50" s="438"/>
      <c r="G50" s="40"/>
      <c r="H50" s="438"/>
      <c r="I50" s="40"/>
      <c r="J50" s="438"/>
      <c r="K50" s="40"/>
      <c r="L50" s="438"/>
      <c r="M50" s="40"/>
      <c r="N50" s="438"/>
      <c r="O50" s="40"/>
      <c r="P50" s="441"/>
      <c r="Q50" s="40"/>
      <c r="R50" s="441"/>
      <c r="S50" s="40"/>
      <c r="T50" s="441"/>
      <c r="U50" s="40"/>
      <c r="V50" s="438"/>
      <c r="W50" s="40"/>
      <c r="X50" s="438"/>
      <c r="Y50" s="40"/>
      <c r="Z50" s="441"/>
      <c r="AA50" s="40"/>
      <c r="AB50" s="441"/>
      <c r="AC50" s="40"/>
      <c r="AE50" s="73">
        <f>COUNT(D50:AC50)</f>
        <v>0</v>
      </c>
      <c r="AF50" s="88" t="str">
        <f>IF(AE50&lt;3," ",(LARGE(D50:AC50,1)+LARGE(D50:AC50,2)+LARGE(D50:AC50,3))/3)</f>
        <v xml:space="preserve"> </v>
      </c>
      <c r="AG50" s="437" t="str">
        <f>IF(COUNTIF(D50:AC50,"(1)")=0," ",COUNTIF(D50:AC50,"(1)"))</f>
        <v xml:space="preserve"> </v>
      </c>
      <c r="AH50" s="91" t="str">
        <f>IF(COUNTIF(D50:AC50,"(2)")=0," ",COUNTIF(D50:AC50,"(2)"))</f>
        <v xml:space="preserve"> </v>
      </c>
      <c r="AI50" s="437" t="str">
        <f>IF(COUNTIF(D50:AC50,"(3)")=0," ",COUNTIF(D50:AC50,"(3)"))</f>
        <v xml:space="preserve"> </v>
      </c>
      <c r="AJ50" s="92" t="str">
        <f>IF(SUM(AG50:AI50)=0," ",SUM(AG50:AI50))</f>
        <v xml:space="preserve"> </v>
      </c>
      <c r="AK50" s="43">
        <v>6</v>
      </c>
      <c r="AL50" s="43">
        <v>7</v>
      </c>
      <c r="AM50" s="43" t="str">
        <f>IF(AE50=0,Var!$B$8,IF(LARGE(D50:AC50,1)&gt;=600,Var!$B$4," "))</f>
        <v>---</v>
      </c>
      <c r="AN50" s="43" t="str">
        <f>IF(AE50=0,Var!$B$8,IF(LARGE(D50:AC50,1)&gt;=640,Var!$B$4," "))</f>
        <v>---</v>
      </c>
      <c r="AO50" s="43" t="str">
        <f>IF(AE50=0,Var!$B$8,IF(LARGE(D50:AC50,1)&gt;=670,Var!$B$4," "))</f>
        <v>---</v>
      </c>
    </row>
    <row r="51" spans="1:260">
      <c r="B51" s="434"/>
      <c r="C51" s="90" t="s">
        <v>99</v>
      </c>
      <c r="D51" s="433"/>
      <c r="E51" s="40"/>
      <c r="F51" s="438"/>
      <c r="G51" s="40"/>
      <c r="H51" s="433"/>
      <c r="I51" s="40"/>
      <c r="J51" s="433"/>
      <c r="K51" s="40"/>
      <c r="L51" s="433"/>
      <c r="M51" s="40"/>
      <c r="N51" s="433"/>
      <c r="O51" s="40"/>
      <c r="P51" s="441"/>
      <c r="Q51" s="40"/>
      <c r="R51" s="441"/>
      <c r="S51" s="40"/>
      <c r="T51" s="441"/>
      <c r="U51" s="40"/>
      <c r="V51" s="433"/>
      <c r="W51" s="40"/>
      <c r="X51" s="433"/>
      <c r="Y51" s="40"/>
      <c r="Z51" s="441"/>
      <c r="AA51" s="40"/>
      <c r="AB51" s="441"/>
      <c r="AC51" s="40"/>
      <c r="AE51" s="73">
        <f>COUNT(D51:AC51)</f>
        <v>0</v>
      </c>
      <c r="AF51" s="88" t="str">
        <f>IF(AE51&lt;3," ",(LARGE(D51:AC51,1)+LARGE(D51:AC51,2)+LARGE(D51:AC51,3))/3)</f>
        <v xml:space="preserve"> </v>
      </c>
      <c r="AG51" s="432" t="str">
        <f>IF(COUNTIF(D51:AC51,"(1)")=0," ",COUNTIF(D51:AC51,"(1)"))</f>
        <v xml:space="preserve"> </v>
      </c>
      <c r="AH51" s="91" t="str">
        <f>IF(COUNTIF(D51:AC51,"(2)")=0," ",COUNTIF(D51:AC51,"(2)"))</f>
        <v xml:space="preserve"> </v>
      </c>
      <c r="AI51" s="432" t="str">
        <f>IF(COUNTIF(D51:AC51,"(3)")=0," ",COUNTIF(D51:AC51,"(3)"))</f>
        <v xml:space="preserve"> </v>
      </c>
      <c r="AJ51" s="92" t="str">
        <f>IF(SUM(AG51:AI51)=0," ",SUM(AG51:AI51))</f>
        <v xml:space="preserve"> </v>
      </c>
      <c r="AK51" s="43">
        <v>11</v>
      </c>
      <c r="AL51" s="43">
        <v>11</v>
      </c>
      <c r="AM51" s="43">
        <v>13</v>
      </c>
      <c r="AN51" s="43" t="str">
        <f>IF(AE51=0,Var!$B$8,IF(LARGE(D51:AC51,1)&gt;=640,Var!$B$4," "))</f>
        <v>---</v>
      </c>
      <c r="AO51" s="43" t="str">
        <f>IF(AE51=0,Var!$B$8,IF(LARGE(D51:AC51,1)&gt;=670,Var!$B$4," "))</f>
        <v>---</v>
      </c>
      <c r="AP51" s="73"/>
    </row>
    <row r="52" spans="1:260">
      <c r="A52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E52"/>
      <c r="AF52"/>
      <c r="AG52" s="73"/>
      <c r="AH52" s="73"/>
      <c r="AI52" s="73"/>
      <c r="AJ52" s="84"/>
      <c r="AK52" s="93"/>
      <c r="AL52" s="93"/>
      <c r="AM52" s="93"/>
      <c r="AN52" s="93"/>
      <c r="AO52" s="93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</row>
    <row r="53" spans="1:26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E53"/>
      <c r="AF53"/>
      <c r="AG53" s="79" t="s">
        <v>32</v>
      </c>
      <c r="AH53" s="96" t="s">
        <v>33</v>
      </c>
      <c r="AI53" s="97" t="s">
        <v>34</v>
      </c>
      <c r="AJ53" s="92" t="s">
        <v>35</v>
      </c>
      <c r="AK53" s="83">
        <v>550</v>
      </c>
      <c r="AL53" s="83">
        <v>600</v>
      </c>
      <c r="AM53" s="83">
        <v>640</v>
      </c>
      <c r="AN53" s="83">
        <v>670</v>
      </c>
      <c r="AO53" s="83">
        <v>690</v>
      </c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</row>
    <row r="54" spans="1:260" ht="12.75" customHeight="1">
      <c r="B54" s="98"/>
      <c r="C54" s="99" t="s">
        <v>148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E54"/>
      <c r="AF54"/>
      <c r="AG54" s="73"/>
      <c r="AH54" s="73"/>
      <c r="AI54" s="73"/>
      <c r="AJ54" s="84"/>
      <c r="AK54" s="93"/>
      <c r="AL54" s="93"/>
      <c r="AM54" s="93"/>
      <c r="AN54" s="93"/>
      <c r="AO54" s="93"/>
    </row>
    <row r="55" spans="1:260">
      <c r="B55" s="76"/>
      <c r="C55" s="90"/>
      <c r="D55" s="75"/>
      <c r="E55" s="40"/>
      <c r="F55" s="438"/>
      <c r="G55" s="40"/>
      <c r="H55" s="75"/>
      <c r="I55" s="40"/>
      <c r="J55" s="75"/>
      <c r="K55" s="40"/>
      <c r="L55" s="75"/>
      <c r="M55" s="40"/>
      <c r="N55" s="75"/>
      <c r="O55" s="40"/>
      <c r="P55" s="441"/>
      <c r="Q55" s="40"/>
      <c r="R55" s="441"/>
      <c r="S55" s="40"/>
      <c r="T55" s="441"/>
      <c r="U55" s="40"/>
      <c r="V55" s="75"/>
      <c r="W55" s="40"/>
      <c r="X55" s="75"/>
      <c r="Y55" s="40"/>
      <c r="Z55" s="441"/>
      <c r="AA55" s="40"/>
      <c r="AB55" s="441"/>
      <c r="AC55" s="40"/>
      <c r="AE55" s="73">
        <f>COUNT(D55:AC55)</f>
        <v>0</v>
      </c>
      <c r="AF55" s="88" t="str">
        <f>IF(AE55&lt;3," ",(LARGE(D55:AC55,1)+LARGE(D55:AC55,2)+LARGE(D55:AC55,3))/3)</f>
        <v xml:space="preserve"> </v>
      </c>
      <c r="AG55" s="78" t="str">
        <f>IF(COUNTIF(D55:AC55,"(1)")=0," ",COUNTIF(D55:AC55,"(1)"))</f>
        <v xml:space="preserve"> </v>
      </c>
      <c r="AH55" s="91" t="str">
        <f>IF(COUNTIF(D55:AC55,"(2)")=0," ",COUNTIF(D55:AC55,"(2)"))</f>
        <v xml:space="preserve"> </v>
      </c>
      <c r="AI55" s="78" t="str">
        <f>IF(COUNTIF(D55:AC55,"(3)")=0," ",COUNTIF(D55:AC55,"(3)"))</f>
        <v xml:space="preserve"> </v>
      </c>
      <c r="AJ55" s="92" t="str">
        <f>IF(SUM(AG55:AI55)=0," ",SUM(AG55:AI55))</f>
        <v xml:space="preserve"> </v>
      </c>
      <c r="AK55" s="43" t="str">
        <f>IF(AE55=0,Var!$B$8,IF(LARGE(D55:AC55,1)&gt;=550,Var!$B$4," "))</f>
        <v>---</v>
      </c>
      <c r="AL55" s="43" t="str">
        <f>IF(AE55=0,Var!$B$8,IF(LARGE(D55:AC55,1)&gt;=600,Var!$B$4," "))</f>
        <v>---</v>
      </c>
      <c r="AM55" s="43" t="str">
        <f>IF(AE55=0,Var!$B$8,IF(LARGE(D55:AC55,1)&gt;=640,Var!$B$4," "))</f>
        <v>---</v>
      </c>
      <c r="AN55" s="43" t="str">
        <f>IF(AE55=0,Var!$B$8,IF(LARGE(D55:AC55,1)&gt;=670,Var!$B$4," "))</f>
        <v>---</v>
      </c>
      <c r="AO55" s="43" t="str">
        <f>IF(AE55=0,Var!$B$8,IF(LARGE(D55:AC55,1)&gt;=690,Var!$B$4," "))</f>
        <v>---</v>
      </c>
    </row>
    <row r="56" spans="1:260" ht="22.7" customHeight="1">
      <c r="B56" s="85"/>
      <c r="C56" s="86" t="s">
        <v>149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E56"/>
      <c r="AF56"/>
      <c r="AG56" s="73"/>
      <c r="AH56" s="73"/>
      <c r="AI56" s="73"/>
      <c r="AJ56" s="84"/>
      <c r="AK56" s="93"/>
      <c r="AL56" s="93"/>
      <c r="AM56" s="93"/>
      <c r="AN56" s="93"/>
      <c r="AO56" s="93"/>
    </row>
    <row r="57" spans="1:260">
      <c r="B57" s="76"/>
      <c r="C57" s="90" t="s">
        <v>106</v>
      </c>
      <c r="D57" s="75"/>
      <c r="E57" s="40"/>
      <c r="F57" s="438"/>
      <c r="G57" s="40"/>
      <c r="H57" s="75"/>
      <c r="I57" s="40"/>
      <c r="J57" s="75"/>
      <c r="K57" s="40"/>
      <c r="L57" s="75"/>
      <c r="M57" s="40"/>
      <c r="N57" s="75"/>
      <c r="O57" s="40"/>
      <c r="P57" s="441"/>
      <c r="Q57" s="40"/>
      <c r="R57" s="441"/>
      <c r="S57" s="40"/>
      <c r="T57" s="441"/>
      <c r="U57" s="40"/>
      <c r="V57" s="75"/>
      <c r="W57" s="40"/>
      <c r="X57" s="75"/>
      <c r="Y57" s="40"/>
      <c r="Z57" s="441"/>
      <c r="AA57" s="40"/>
      <c r="AB57" s="441"/>
      <c r="AC57" s="40"/>
      <c r="AE57" s="73">
        <f>COUNT(D57:AC57)</f>
        <v>0</v>
      </c>
      <c r="AF57" s="88" t="str">
        <f>IF(AE57&lt;3," ",(LARGE(D57:AC57,1)+LARGE(D57:AC57,2)+LARGE(D57:AC57,3))/3)</f>
        <v xml:space="preserve"> </v>
      </c>
      <c r="AG57" s="78" t="str">
        <f>IF(COUNTIF(D57:AC57,"(1)")=0," ",COUNTIF(D57:AC57,"(1)"))</f>
        <v xml:space="preserve"> </v>
      </c>
      <c r="AH57" s="91" t="str">
        <f>IF(COUNTIF(D57:AC57,"(2)")=0," ",COUNTIF(D57:AC57,"(2)"))</f>
        <v xml:space="preserve"> </v>
      </c>
      <c r="AI57" s="78" t="str">
        <f>IF(COUNTIF(D57:AC57,"(3)")=0," ",COUNTIF(D57:AC57,"(3)"))</f>
        <v xml:space="preserve"> </v>
      </c>
      <c r="AJ57" s="92" t="str">
        <f>IF(SUM(AG57:AI57)=0," ",SUM(AG57:AI57))</f>
        <v xml:space="preserve"> </v>
      </c>
      <c r="AK57" s="43">
        <v>14</v>
      </c>
      <c r="AL57" s="43">
        <v>14</v>
      </c>
      <c r="AM57" s="43" t="str">
        <f>IF(AE57=0,Var!$B$8,IF(LARGE(D57:AC57,1)&gt;=640,Var!$B$4," "))</f>
        <v>---</v>
      </c>
      <c r="AN57" s="43" t="str">
        <f>IF(AE57=0,Var!$B$8,IF(LARGE(D57:AC57,1)&gt;=670,Var!$B$4," "))</f>
        <v>---</v>
      </c>
      <c r="AO57" s="43" t="str">
        <f>IF(AE57=0,Var!$B$8,IF(LARGE(D57:AC57,1)&gt;=690,Var!$B$4," "))</f>
        <v>---</v>
      </c>
    </row>
    <row r="58" spans="1:260" ht="22.7" customHeight="1">
      <c r="B58" s="85"/>
      <c r="C58" s="86" t="s">
        <v>150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E58"/>
      <c r="AF58"/>
      <c r="AG58" s="73"/>
      <c r="AH58" s="73"/>
      <c r="AI58" s="73"/>
      <c r="AJ58" s="84"/>
      <c r="AK58" s="93"/>
      <c r="AL58" s="93"/>
      <c r="AM58" s="93"/>
      <c r="AN58" s="93"/>
      <c r="AO58" s="93"/>
    </row>
    <row r="59" spans="1:260">
      <c r="B59" s="76">
        <v>1</v>
      </c>
      <c r="C59" s="90" t="s">
        <v>109</v>
      </c>
      <c r="D59" s="75"/>
      <c r="E59" s="40"/>
      <c r="F59" s="438"/>
      <c r="G59" s="40"/>
      <c r="H59" s="75">
        <v>687</v>
      </c>
      <c r="I59" s="40" t="s">
        <v>45</v>
      </c>
      <c r="J59" s="75"/>
      <c r="K59" s="40"/>
      <c r="L59" s="75"/>
      <c r="M59" s="40"/>
      <c r="N59" s="75"/>
      <c r="O59" s="40"/>
      <c r="P59" s="441"/>
      <c r="Q59" s="40"/>
      <c r="R59" s="441">
        <v>675</v>
      </c>
      <c r="S59" s="40" t="s">
        <v>50</v>
      </c>
      <c r="T59" s="441"/>
      <c r="U59" s="40"/>
      <c r="V59" s="75"/>
      <c r="W59" s="40"/>
      <c r="X59" s="75"/>
      <c r="Y59" s="40"/>
      <c r="Z59" s="441"/>
      <c r="AA59" s="40"/>
      <c r="AB59" s="441"/>
      <c r="AC59" s="40"/>
      <c r="AE59" s="73">
        <f>COUNT(D59:AC59)</f>
        <v>2</v>
      </c>
      <c r="AF59" s="88" t="str">
        <f>IF(AE59&lt;3," ",(LARGE(D59:AC59,1)+LARGE(D59:AC59,2)+LARGE(D59:AC59,3))/3)</f>
        <v xml:space="preserve"> </v>
      </c>
      <c r="AG59" s="78">
        <f>IF(COUNTIF(D59:AC59,"(1)")=0," ",COUNTIF(D59:AC59,"(1)"))</f>
        <v>1</v>
      </c>
      <c r="AH59" s="91" t="str">
        <f>IF(COUNTIF(D59:AC59,"(2)")=0," ",COUNTIF(D59:AC59,"(2)"))</f>
        <v xml:space="preserve"> </v>
      </c>
      <c r="AI59" s="78">
        <f>IF(COUNTIF(D59:AC59,"(3)")=0," ",COUNTIF(D59:AC59,"(3)"))</f>
        <v>1</v>
      </c>
      <c r="AJ59" s="92">
        <f>IF(SUM(AG59:AI59)=0," ",SUM(AG59:AI59))</f>
        <v>2</v>
      </c>
      <c r="AK59" s="43">
        <v>16</v>
      </c>
      <c r="AL59" s="43">
        <v>16</v>
      </c>
      <c r="AM59" s="43">
        <v>16</v>
      </c>
      <c r="AN59" s="43">
        <v>17</v>
      </c>
      <c r="AO59" s="43" t="str">
        <f>IF(AE59=0,Var!$B$8,IF(LARGE(D59:AC59,1)&gt;=690,Var!$B$4," "))</f>
        <v xml:space="preserve"> </v>
      </c>
    </row>
    <row r="60" spans="1:260">
      <c r="B60" s="76"/>
      <c r="C60" s="90" t="s">
        <v>114</v>
      </c>
      <c r="D60" s="75"/>
      <c r="E60" s="40"/>
      <c r="F60" s="438"/>
      <c r="G60" s="40"/>
      <c r="H60" s="75"/>
      <c r="I60" s="40"/>
      <c r="J60" s="75"/>
      <c r="K60" s="40"/>
      <c r="L60" s="75"/>
      <c r="M60" s="40"/>
      <c r="N60" s="75"/>
      <c r="O60" s="40"/>
      <c r="P60" s="441"/>
      <c r="Q60" s="40"/>
      <c r="R60" s="441"/>
      <c r="S60" s="40"/>
      <c r="T60" s="441"/>
      <c r="U60" s="40"/>
      <c r="V60" s="75"/>
      <c r="W60" s="40"/>
      <c r="X60" s="75"/>
      <c r="Y60" s="40"/>
      <c r="Z60" s="441"/>
      <c r="AA60" s="40"/>
      <c r="AB60" s="441"/>
      <c r="AC60" s="40"/>
      <c r="AE60" s="73">
        <f>COUNT(D60:AC60)</f>
        <v>0</v>
      </c>
      <c r="AF60" s="88" t="str">
        <f>IF(AE60&lt;3," ",(LARGE(D60:AC60,1)+LARGE(D60:AC60,2)+LARGE(D60:AC60,3))/3)</f>
        <v xml:space="preserve"> </v>
      </c>
      <c r="AG60" s="78" t="str">
        <f>IF(COUNTIF(D60:AC60,"(1)")=0," ",COUNTIF(D60:AC60,"(1)"))</f>
        <v xml:space="preserve"> </v>
      </c>
      <c r="AH60" s="91" t="str">
        <f>IF(COUNTIF(D60:AC60,"(2)")=0," ",COUNTIF(D60:AC60,"(2)"))</f>
        <v xml:space="preserve"> </v>
      </c>
      <c r="AI60" s="78" t="str">
        <f>IF(COUNTIF(D60:AC60,"(3)")=0," ",COUNTIF(D60:AC60,"(3)"))</f>
        <v xml:space="preserve"> </v>
      </c>
      <c r="AJ60" s="92" t="str">
        <f>IF(SUM(AG60:AI60)=0," ",SUM(AG60:AI60))</f>
        <v xml:space="preserve"> </v>
      </c>
      <c r="AK60" s="43">
        <v>14</v>
      </c>
      <c r="AL60" s="43">
        <v>14</v>
      </c>
      <c r="AM60" s="43">
        <v>14</v>
      </c>
      <c r="AN60" s="43">
        <v>14</v>
      </c>
      <c r="AO60" s="43" t="str">
        <f>IF(AE60=0,Var!$B$8,IF(LARGE(D60:AC60,1)&gt;=690,Var!$B$4," "))</f>
        <v>---</v>
      </c>
    </row>
    <row r="61" spans="1:260">
      <c r="B61" s="76"/>
      <c r="C61" s="90" t="s">
        <v>86</v>
      </c>
      <c r="D61" s="75"/>
      <c r="E61" s="40"/>
      <c r="F61" s="438"/>
      <c r="G61" s="40"/>
      <c r="H61" s="75"/>
      <c r="I61" s="40"/>
      <c r="J61" s="75"/>
      <c r="K61" s="40"/>
      <c r="L61" s="75"/>
      <c r="M61" s="40"/>
      <c r="N61" s="75"/>
      <c r="O61" s="40"/>
      <c r="P61" s="441"/>
      <c r="Q61" s="40"/>
      <c r="R61" s="441"/>
      <c r="S61" s="40"/>
      <c r="T61" s="441"/>
      <c r="U61" s="40"/>
      <c r="V61" s="75"/>
      <c r="W61" s="40"/>
      <c r="X61" s="75"/>
      <c r="Y61" s="40"/>
      <c r="Z61" s="441"/>
      <c r="AA61" s="40"/>
      <c r="AB61" s="441"/>
      <c r="AC61" s="40"/>
      <c r="AE61" s="73">
        <f>COUNT(D61:AC61)</f>
        <v>0</v>
      </c>
      <c r="AF61" s="88" t="str">
        <f>IF(AE61&lt;3," ",(LARGE(D61:AC61,1)+LARGE(D61:AC61,2)+LARGE(D61:AC61,3))/3)</f>
        <v xml:space="preserve"> </v>
      </c>
      <c r="AG61" s="78" t="str">
        <f>IF(COUNTIF(D61:AC61,"(1)")=0," ",COUNTIF(D61:AC61,"(1)"))</f>
        <v xml:space="preserve"> </v>
      </c>
      <c r="AH61" s="91" t="str">
        <f>IF(COUNTIF(D61:AC61,"(2)")=0," ",COUNTIF(D61:AC61,"(2)"))</f>
        <v xml:space="preserve"> </v>
      </c>
      <c r="AI61" s="78" t="str">
        <f>IF(COUNTIF(D61:AC61,"(3)")=0," ",COUNTIF(D61:AC61,"(3)"))</f>
        <v xml:space="preserve"> </v>
      </c>
      <c r="AJ61" s="92" t="str">
        <f>IF(SUM(AG61:AI61)=0," ",SUM(AG61:AI61))</f>
        <v xml:space="preserve"> </v>
      </c>
      <c r="AK61" s="43">
        <v>5</v>
      </c>
      <c r="AL61" s="43">
        <v>5</v>
      </c>
      <c r="AM61" s="43">
        <v>6</v>
      </c>
      <c r="AN61" s="43">
        <v>6</v>
      </c>
      <c r="AO61" s="43">
        <v>6</v>
      </c>
    </row>
    <row r="62" spans="1:260">
      <c r="B62" s="76"/>
      <c r="C62" s="90" t="s">
        <v>113</v>
      </c>
      <c r="D62" s="75"/>
      <c r="E62" s="40"/>
      <c r="F62" s="438"/>
      <c r="G62" s="40"/>
      <c r="H62" s="75"/>
      <c r="I62" s="40"/>
      <c r="J62" s="75"/>
      <c r="K62" s="40"/>
      <c r="L62" s="75"/>
      <c r="M62" s="40"/>
      <c r="N62" s="75"/>
      <c r="O62" s="40"/>
      <c r="P62" s="441"/>
      <c r="Q62" s="40"/>
      <c r="R62" s="441"/>
      <c r="S62" s="40"/>
      <c r="T62" s="441"/>
      <c r="U62" s="40"/>
      <c r="V62" s="75"/>
      <c r="W62" s="40"/>
      <c r="X62" s="75"/>
      <c r="Y62" s="40"/>
      <c r="Z62" s="441"/>
      <c r="AA62" s="40"/>
      <c r="AB62" s="441"/>
      <c r="AC62" s="40"/>
      <c r="AE62" s="73">
        <f>COUNT(D62:AC62)</f>
        <v>0</v>
      </c>
      <c r="AF62" s="88" t="str">
        <f>IF(AE62&lt;3," ",(LARGE(D62:AC62,1)+LARGE(D62:AC62,2)+LARGE(D62:AC62,3))/3)</f>
        <v xml:space="preserve"> </v>
      </c>
      <c r="AG62" s="78" t="str">
        <f>IF(COUNTIF(D62:AC62,"(1)")=0," ",COUNTIF(D62:AC62,"(1)"))</f>
        <v xml:space="preserve"> </v>
      </c>
      <c r="AH62" s="91" t="str">
        <f>IF(COUNTIF(D62:AC62,"(2)")=0," ",COUNTIF(D62:AC62,"(2)"))</f>
        <v xml:space="preserve"> </v>
      </c>
      <c r="AI62" s="78" t="str">
        <f>IF(COUNTIF(D62:AC62,"(3)")=0," ",COUNTIF(D62:AC62,"(3)"))</f>
        <v xml:space="preserve"> </v>
      </c>
      <c r="AJ62" s="92" t="str">
        <f>IF(SUM(AG62:AI62)=0," ",SUM(AG62:AI62))</f>
        <v xml:space="preserve"> </v>
      </c>
      <c r="AK62" s="43">
        <v>4</v>
      </c>
      <c r="AL62" s="43">
        <v>4</v>
      </c>
      <c r="AM62" s="43">
        <v>4</v>
      </c>
      <c r="AN62" s="43" t="str">
        <f>IF(AE62=0,Var!$B$8,IF(LARGE(D62:AC62,1)&gt;=670,Var!$B$4," "))</f>
        <v>---</v>
      </c>
      <c r="AO62" s="43" t="str">
        <f>IF(AE62=0,Var!$B$8,IF(LARGE(D62:AC62,1)&gt;=690,Var!$B$4," "))</f>
        <v>---</v>
      </c>
    </row>
    <row r="63" spans="1:260">
      <c r="B63" s="76"/>
      <c r="C63" s="90"/>
      <c r="D63" s="75"/>
      <c r="E63" s="40"/>
      <c r="F63" s="438"/>
      <c r="G63" s="40"/>
      <c r="H63" s="75"/>
      <c r="I63" s="40"/>
      <c r="J63" s="75"/>
      <c r="K63" s="40"/>
      <c r="L63" s="75"/>
      <c r="M63" s="40"/>
      <c r="N63" s="75"/>
      <c r="O63" s="40"/>
      <c r="P63" s="441"/>
      <c r="Q63" s="40"/>
      <c r="R63" s="441"/>
      <c r="S63" s="40"/>
      <c r="T63" s="441"/>
      <c r="U63" s="40"/>
      <c r="V63" s="75"/>
      <c r="W63" s="40"/>
      <c r="X63" s="75"/>
      <c r="Y63" s="40"/>
      <c r="Z63" s="441"/>
      <c r="AA63" s="40"/>
      <c r="AB63" s="441"/>
      <c r="AC63" s="40"/>
      <c r="AE63" s="73"/>
      <c r="AF63" s="88"/>
      <c r="AG63" s="78"/>
      <c r="AH63" s="91"/>
      <c r="AI63" s="78"/>
      <c r="AJ63" s="92"/>
      <c r="AK63" s="43" t="str">
        <f>IF(AE63=0,Var!$B$8,IF(LARGE(D63:AC63,1)&gt;=550,Var!$B$4," "))</f>
        <v>---</v>
      </c>
      <c r="AL63" s="43" t="str">
        <f>IF(AE63=0,Var!$B$8,IF(LARGE(D63:AC63,1)&gt;=600,Var!$B$4," "))</f>
        <v>---</v>
      </c>
      <c r="AM63" s="43" t="str">
        <f>IF(AE63=0,Var!$B$8,IF(LARGE(D63:AC63,1)&gt;=640,Var!$B$4," "))</f>
        <v>---</v>
      </c>
      <c r="AN63" s="43" t="str">
        <f>IF(AE63=0,Var!$B$8,IF(LARGE(D63:AC63,1)&gt;=670,Var!$B$4," "))</f>
        <v>---</v>
      </c>
      <c r="AO63" s="43" t="str">
        <f>IF(AE63=0,Var!$B$8,IF(LARGE(D63:AC63,1)&gt;=690,Var!$B$4," "))</f>
        <v>---</v>
      </c>
    </row>
    <row r="64" spans="1:260" ht="22.7" customHeight="1">
      <c r="B64" s="85"/>
      <c r="C64" s="86" t="s">
        <v>151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E64"/>
      <c r="AF64"/>
      <c r="AG64" s="73"/>
      <c r="AH64" s="73"/>
      <c r="AI64" s="73"/>
      <c r="AJ64" s="84"/>
      <c r="AK64" s="93"/>
      <c r="AL64" s="93"/>
      <c r="AM64" s="93"/>
      <c r="AN64" s="93"/>
      <c r="AO64" s="93"/>
    </row>
    <row r="65" spans="2:41">
      <c r="B65" s="76"/>
      <c r="C65" s="90" t="s">
        <v>120</v>
      </c>
      <c r="D65" s="75"/>
      <c r="E65" s="40"/>
      <c r="F65" s="438"/>
      <c r="G65" s="40"/>
      <c r="H65" s="75"/>
      <c r="I65" s="40"/>
      <c r="J65" s="75"/>
      <c r="K65" s="40"/>
      <c r="L65" s="75"/>
      <c r="M65" s="40"/>
      <c r="N65" s="75"/>
      <c r="O65" s="40"/>
      <c r="P65" s="441"/>
      <c r="Q65" s="40"/>
      <c r="R65" s="441"/>
      <c r="S65" s="40"/>
      <c r="T65" s="441"/>
      <c r="U65" s="40"/>
      <c r="V65" s="75"/>
      <c r="W65" s="40"/>
      <c r="X65" s="75"/>
      <c r="Y65" s="40"/>
      <c r="Z65" s="441"/>
      <c r="AA65" s="40"/>
      <c r="AB65" s="441"/>
      <c r="AC65" s="40"/>
      <c r="AE65" s="73">
        <f>COUNT(D65:AC65)</f>
        <v>0</v>
      </c>
      <c r="AF65" s="88" t="str">
        <f>IF(AE65&lt;3," ",(LARGE(D65:AC65,1)+LARGE(D65:AC65,2)+LARGE(D65:AC65,3))/3)</f>
        <v xml:space="preserve"> </v>
      </c>
      <c r="AG65" s="78" t="str">
        <f>IF(COUNTIF(D65:AC65,"(1)")=0," ",COUNTIF(D65:AC65,"(1)"))</f>
        <v xml:space="preserve"> </v>
      </c>
      <c r="AH65" s="91" t="str">
        <f>IF(COUNTIF(D65:AC65,"(2)")=0," ",COUNTIF(D65:AC65,"(2)"))</f>
        <v xml:space="preserve"> </v>
      </c>
      <c r="AI65" s="78" t="str">
        <f>IF(COUNTIF(D65:AC65,"(3)")=0," ",COUNTIF(D65:AC65,"(3)"))</f>
        <v xml:space="preserve"> </v>
      </c>
      <c r="AJ65" s="92" t="str">
        <f>IF(SUM(AG65:AI65)=0," ",SUM(AG65:AI65))</f>
        <v xml:space="preserve"> </v>
      </c>
      <c r="AK65" s="43">
        <v>8</v>
      </c>
      <c r="AL65" s="43">
        <v>8</v>
      </c>
      <c r="AM65" s="43">
        <v>8</v>
      </c>
      <c r="AN65" s="43">
        <v>8</v>
      </c>
      <c r="AO65" s="43" t="str">
        <f>IF(AE65=0,Var!$B$8,IF(LARGE(D65:AC65,1)&gt;=690,Var!$B$4," "))</f>
        <v>---</v>
      </c>
    </row>
    <row r="66" spans="2:41">
      <c r="B66" s="76">
        <v>1</v>
      </c>
      <c r="C66" s="90" t="s">
        <v>116</v>
      </c>
      <c r="D66" s="75"/>
      <c r="E66" s="40"/>
      <c r="F66" s="438"/>
      <c r="G66" s="40"/>
      <c r="H66" s="75"/>
      <c r="I66" s="40"/>
      <c r="J66" s="75"/>
      <c r="K66" s="40"/>
      <c r="L66" s="75"/>
      <c r="M66" s="40"/>
      <c r="N66" s="75"/>
      <c r="O66" s="40"/>
      <c r="P66" s="441"/>
      <c r="Q66" s="40"/>
      <c r="R66" s="441">
        <v>670</v>
      </c>
      <c r="S66" s="40" t="s">
        <v>46</v>
      </c>
      <c r="T66" s="441"/>
      <c r="U66" s="40"/>
      <c r="V66" s="75"/>
      <c r="W66" s="40"/>
      <c r="X66" s="75"/>
      <c r="Y66" s="40"/>
      <c r="Z66" s="441"/>
      <c r="AA66" s="40"/>
      <c r="AB66" s="441"/>
      <c r="AC66" s="40"/>
      <c r="AE66" s="73">
        <f>COUNT(D66:AC66)</f>
        <v>1</v>
      </c>
      <c r="AF66" s="88" t="str">
        <f>IF(AE66&lt;3," ",(LARGE(D66:AC66,1)+LARGE(D66:AC66,2)+LARGE(D66:AC66,3))/3)</f>
        <v xml:space="preserve"> </v>
      </c>
      <c r="AG66" s="78" t="str">
        <f>IF(COUNTIF(D66:AC66,"(1)")=0," ",COUNTIF(D66:AC66,"(1)"))</f>
        <v xml:space="preserve"> </v>
      </c>
      <c r="AH66" s="91">
        <f>IF(COUNTIF(D66:AC66,"(2)")=0," ",COUNTIF(D66:AC66,"(2)"))</f>
        <v>1</v>
      </c>
      <c r="AI66" s="78" t="str">
        <f>IF(COUNTIF(D66:AC66,"(3)")=0," ",COUNTIF(D66:AC66,"(3)"))</f>
        <v xml:space="preserve"> </v>
      </c>
      <c r="AJ66" s="92">
        <f>IF(SUM(AG66:AI66)=0," ",SUM(AG66:AI66))</f>
        <v>1</v>
      </c>
      <c r="AK66" s="43">
        <v>16</v>
      </c>
      <c r="AL66" s="43">
        <v>16</v>
      </c>
      <c r="AM66" s="43">
        <v>16</v>
      </c>
      <c r="AN66" s="43">
        <v>16</v>
      </c>
      <c r="AO66" s="43" t="str">
        <f>IF(AE66=0,Var!$B$8,IF(LARGE(D66:AC66,1)&gt;=690,Var!$B$4," "))</f>
        <v xml:space="preserve"> </v>
      </c>
    </row>
    <row r="67" spans="2:41" ht="22.7" customHeight="1">
      <c r="B67" s="85"/>
      <c r="C67" s="86" t="s">
        <v>152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E67"/>
      <c r="AF67"/>
      <c r="AG67" s="73"/>
      <c r="AH67" s="73"/>
      <c r="AI67" s="73"/>
      <c r="AJ67" s="84"/>
      <c r="AK67" s="93"/>
      <c r="AL67" s="93"/>
      <c r="AM67" s="93"/>
      <c r="AN67" s="93"/>
      <c r="AO67" s="93"/>
    </row>
    <row r="68" spans="2:41">
      <c r="B68" s="76">
        <v>1</v>
      </c>
      <c r="C68" s="90" t="s">
        <v>123</v>
      </c>
      <c r="D68" s="75"/>
      <c r="E68" s="40"/>
      <c r="F68" s="438"/>
      <c r="G68" s="40"/>
      <c r="H68" s="75"/>
      <c r="I68" s="40"/>
      <c r="J68" s="75"/>
      <c r="K68" s="40"/>
      <c r="L68" s="75"/>
      <c r="M68" s="40"/>
      <c r="N68" s="75"/>
      <c r="O68" s="40"/>
      <c r="P68" s="441"/>
      <c r="Q68" s="40"/>
      <c r="R68" s="441">
        <v>641</v>
      </c>
      <c r="S68" s="40" t="s">
        <v>50</v>
      </c>
      <c r="T68" s="441"/>
      <c r="U68" s="40"/>
      <c r="V68" s="75"/>
      <c r="W68" s="40"/>
      <c r="X68" s="75"/>
      <c r="Y68" s="40"/>
      <c r="Z68" s="441"/>
      <c r="AA68" s="40"/>
      <c r="AB68" s="441"/>
      <c r="AC68" s="40"/>
      <c r="AE68" s="73">
        <f>COUNT(D68:AC68)</f>
        <v>1</v>
      </c>
      <c r="AF68" s="88" t="str">
        <f>IF(AE68&lt;3," ",(LARGE(D68:AC68,1)+LARGE(D68:AC68,2)+LARGE(D68:AC68,3))/3)</f>
        <v xml:space="preserve"> </v>
      </c>
      <c r="AG68" s="78" t="str">
        <f>IF(COUNTIF(D68:AC68,"(1)")=0," ",COUNTIF(D68:AC68,"(1)"))</f>
        <v xml:space="preserve"> </v>
      </c>
      <c r="AH68" s="91" t="str">
        <f>IF(COUNTIF(D68:AC68,"(2)")=0," ",COUNTIF(D68:AC68,"(2)"))</f>
        <v xml:space="preserve"> </v>
      </c>
      <c r="AI68" s="78">
        <f>IF(COUNTIF(D68:AC68,"(3)")=0," ",COUNTIF(D68:AC68,"(3)"))</f>
        <v>1</v>
      </c>
      <c r="AJ68" s="92">
        <f>IF(SUM(AG68:AI68)=0," ",SUM(AG68:AI68))</f>
        <v>1</v>
      </c>
      <c r="AK68" s="43">
        <v>2</v>
      </c>
      <c r="AL68" s="43">
        <v>11</v>
      </c>
      <c r="AM68" s="43">
        <f>IF(AE68=0,Var!$B$8,IF(LARGE(D68:AC68,1)&gt;=640,Var!$B$4," "))</f>
        <v>18</v>
      </c>
      <c r="AN68" s="43" t="str">
        <f>IF(AE68=0,Var!$B$8,IF(LARGE(D68:AC68,1)&gt;=670,Var!$B$4," "))</f>
        <v xml:space="preserve"> </v>
      </c>
      <c r="AO68" s="43" t="str">
        <f>IF(AE68=0,Var!$B$8,IF(LARGE(D68:AC68,1)&gt;=690,Var!$B$4," "))</f>
        <v xml:space="preserve"> </v>
      </c>
    </row>
    <row r="69" spans="2:41">
      <c r="B69" s="76"/>
      <c r="C69" s="90" t="s">
        <v>85</v>
      </c>
      <c r="D69" s="75"/>
      <c r="E69" s="40"/>
      <c r="F69" s="438"/>
      <c r="G69" s="40"/>
      <c r="H69" s="75"/>
      <c r="I69" s="40"/>
      <c r="J69" s="75"/>
      <c r="K69" s="40"/>
      <c r="L69" s="75"/>
      <c r="M69" s="40"/>
      <c r="N69" s="75"/>
      <c r="O69" s="40"/>
      <c r="P69" s="441"/>
      <c r="Q69" s="40"/>
      <c r="R69" s="441"/>
      <c r="S69" s="40"/>
      <c r="T69" s="441"/>
      <c r="U69" s="40"/>
      <c r="V69" s="75"/>
      <c r="W69" s="40"/>
      <c r="X69" s="75"/>
      <c r="Y69" s="40"/>
      <c r="Z69" s="441"/>
      <c r="AA69" s="40"/>
      <c r="AB69" s="441"/>
      <c r="AC69" s="40"/>
      <c r="AE69" s="73">
        <f>COUNT(D69:AC69)</f>
        <v>0</v>
      </c>
      <c r="AF69" s="88" t="str">
        <f>IF(AE69&lt;3," ",(LARGE(D69:AC69,1)+LARGE(D69:AC69,2)+LARGE(D69:AC69,3))/3)</f>
        <v xml:space="preserve"> </v>
      </c>
      <c r="AG69" s="78" t="str">
        <f>IF(COUNTIF(D69:AC69,"(1)")=0," ",COUNTIF(D69:AC69,"(1)"))</f>
        <v xml:space="preserve"> </v>
      </c>
      <c r="AH69" s="91" t="str">
        <f>IF(COUNTIF(D69:AC69,"(2)")=0," ",COUNTIF(D69:AC69,"(2)"))</f>
        <v xml:space="preserve"> </v>
      </c>
      <c r="AI69" s="78" t="str">
        <f>IF(COUNTIF(D69:AC69,"(3)")=0," ",COUNTIF(D69:AC69,"(3)"))</f>
        <v xml:space="preserve"> </v>
      </c>
      <c r="AJ69" s="92" t="str">
        <f>IF(SUM(AG69:AI69)=0," ",SUM(AG69:AI69))</f>
        <v xml:space="preserve"> </v>
      </c>
      <c r="AK69" s="43">
        <v>6</v>
      </c>
      <c r="AL69" s="43">
        <v>6</v>
      </c>
      <c r="AM69" s="43">
        <v>6</v>
      </c>
      <c r="AN69" s="43">
        <v>7</v>
      </c>
      <c r="AO69" s="43">
        <v>9</v>
      </c>
    </row>
    <row r="70" spans="2:41">
      <c r="B70" s="76">
        <v>1</v>
      </c>
      <c r="C70" s="90" t="s">
        <v>98</v>
      </c>
      <c r="D70" s="75"/>
      <c r="E70" s="40"/>
      <c r="F70" s="438">
        <v>562</v>
      </c>
      <c r="G70" s="40" t="s">
        <v>46</v>
      </c>
      <c r="H70" s="75"/>
      <c r="I70" s="40"/>
      <c r="J70" s="75"/>
      <c r="K70" s="40"/>
      <c r="L70" s="75"/>
      <c r="M70" s="40"/>
      <c r="N70" s="75"/>
      <c r="O70" s="40"/>
      <c r="P70" s="441"/>
      <c r="Q70" s="40"/>
      <c r="R70" s="441"/>
      <c r="S70" s="40"/>
      <c r="T70" s="441"/>
      <c r="U70" s="40"/>
      <c r="V70" s="75"/>
      <c r="W70" s="40"/>
      <c r="X70" s="75"/>
      <c r="Y70" s="40"/>
      <c r="Z70" s="441"/>
      <c r="AA70" s="40"/>
      <c r="AB70" s="441"/>
      <c r="AC70" s="40"/>
      <c r="AE70" s="73">
        <f>COUNT(D70:AC70)</f>
        <v>1</v>
      </c>
      <c r="AF70" s="88" t="str">
        <f>IF(AE70&lt;3," ",(LARGE(D70:AC70,1)+LARGE(D70:AC70,2)+LARGE(D70:AC70,3))/3)</f>
        <v xml:space="preserve"> </v>
      </c>
      <c r="AG70" s="78" t="str">
        <f>IF(COUNTIF(D70:AC70,"(1)")=0," ",COUNTIF(D70:AC70,"(1)"))</f>
        <v xml:space="preserve"> </v>
      </c>
      <c r="AH70" s="91">
        <f>IF(COUNTIF(D70:AC70,"(2)")=0," ",COUNTIF(D70:AC70,"(2)"))</f>
        <v>1</v>
      </c>
      <c r="AI70" s="78" t="str">
        <f>IF(COUNTIF(D70:AC70,"(3)")=0," ",COUNTIF(D70:AC70,"(3)"))</f>
        <v xml:space="preserve"> </v>
      </c>
      <c r="AJ70" s="92">
        <f>IF(SUM(AG70:AI70)=0," ",SUM(AG70:AI70))</f>
        <v>1</v>
      </c>
      <c r="AK70" s="43">
        <v>14</v>
      </c>
      <c r="AL70" s="43" t="str">
        <f>IF(AE70=0,Var!$B$8,IF(LARGE(D70:AC70,1)&gt;=600,Var!$B$4," "))</f>
        <v xml:space="preserve"> </v>
      </c>
      <c r="AM70" s="43" t="str">
        <f>IF(AE70=0,Var!$B$8,IF(LARGE(D70:AC70,1)&gt;=640,Var!$B$4," "))</f>
        <v xml:space="preserve"> </v>
      </c>
      <c r="AN70" s="43" t="str">
        <f>IF(AE70=0,Var!$B$8,IF(LARGE(D70:AC70,1)&gt;=670,Var!$B$4," "))</f>
        <v xml:space="preserve"> </v>
      </c>
      <c r="AO70" s="43" t="str">
        <f>IF(AE70=0,Var!$B$8,IF(LARGE(D70:AC70,1)&gt;=690,Var!$B$4," "))</f>
        <v xml:space="preserve"> </v>
      </c>
    </row>
    <row r="71" spans="2:41">
      <c r="B71" s="76"/>
      <c r="C71" s="90" t="s">
        <v>126</v>
      </c>
      <c r="D71" s="75"/>
      <c r="E71" s="40"/>
      <c r="F71" s="438"/>
      <c r="G71" s="40"/>
      <c r="H71" s="75"/>
      <c r="I71" s="40"/>
      <c r="J71" s="75"/>
      <c r="K71" s="40"/>
      <c r="L71" s="75"/>
      <c r="M71" s="40"/>
      <c r="N71" s="75"/>
      <c r="O71" s="40"/>
      <c r="P71" s="441"/>
      <c r="Q71" s="40"/>
      <c r="R71" s="441"/>
      <c r="S71" s="40"/>
      <c r="T71" s="441"/>
      <c r="U71" s="40"/>
      <c r="V71" s="75"/>
      <c r="W71" s="40"/>
      <c r="X71" s="75"/>
      <c r="Y71" s="40"/>
      <c r="Z71" s="441"/>
      <c r="AA71" s="40"/>
      <c r="AB71" s="441"/>
      <c r="AC71" s="40"/>
      <c r="AE71" s="73">
        <f>COUNT(D71:AC71)</f>
        <v>0</v>
      </c>
      <c r="AF71" s="88" t="str">
        <f>IF(AE71&lt;3," ",(LARGE(D71:AC71,1)+LARGE(D71:AC71,2)+LARGE(D71:AC71,3))/3)</f>
        <v xml:space="preserve"> </v>
      </c>
      <c r="AG71" s="78" t="str">
        <f>IF(COUNTIF(D71:AC71,"(1)")=0," ",COUNTIF(D71:AC71,"(1)"))</f>
        <v xml:space="preserve"> </v>
      </c>
      <c r="AH71" s="91" t="str">
        <f>IF(COUNTIF(D71:AC71,"(2)")=0," ",COUNTIF(D71:AC71,"(2)"))</f>
        <v xml:space="preserve"> </v>
      </c>
      <c r="AI71" s="78" t="str">
        <f>IF(COUNTIF(D71:AC71,"(3)")=0," ",COUNTIF(D71:AC71,"(3)"))</f>
        <v xml:space="preserve"> </v>
      </c>
      <c r="AJ71" s="92" t="str">
        <f>IF(SUM(AG71:AI71)=0," ",SUM(AG71:AI71))</f>
        <v xml:space="preserve"> </v>
      </c>
      <c r="AK71" s="43">
        <v>8</v>
      </c>
      <c r="AL71" s="43">
        <v>8</v>
      </c>
      <c r="AM71" s="43">
        <v>9</v>
      </c>
      <c r="AN71" s="43">
        <v>10</v>
      </c>
      <c r="AO71" s="43" t="str">
        <f>IF(AE71=0,Var!$B$8,IF(LARGE(D71:AC71,1)&gt;=690,Var!$B$4," "))</f>
        <v>---</v>
      </c>
    </row>
    <row r="72" spans="2:41">
      <c r="B72" s="76">
        <v>2</v>
      </c>
      <c r="C72" s="90" t="s">
        <v>99</v>
      </c>
      <c r="D72" s="75"/>
      <c r="E72" s="40"/>
      <c r="F72" s="438"/>
      <c r="G72" s="40"/>
      <c r="H72" s="75">
        <v>631</v>
      </c>
      <c r="I72" s="40" t="s">
        <v>45</v>
      </c>
      <c r="J72" s="75"/>
      <c r="K72" s="40"/>
      <c r="L72" s="75"/>
      <c r="M72" s="40"/>
      <c r="N72" s="75"/>
      <c r="O72" s="40"/>
      <c r="P72" s="441">
        <v>615</v>
      </c>
      <c r="Q72" s="40" t="s">
        <v>50</v>
      </c>
      <c r="R72" s="441"/>
      <c r="S72" s="40"/>
      <c r="T72" s="441"/>
      <c r="U72" s="40"/>
      <c r="V72" s="75"/>
      <c r="W72" s="40"/>
      <c r="X72" s="75"/>
      <c r="Y72" s="40"/>
      <c r="Z72" s="441"/>
      <c r="AA72" s="40"/>
      <c r="AB72" s="441"/>
      <c r="AC72" s="40"/>
      <c r="AE72" s="73">
        <f>COUNT(D72:AC72)</f>
        <v>2</v>
      </c>
      <c r="AF72" s="88" t="str">
        <f>IF(AE72&lt;3," ",(LARGE(D72:AC72,1)+LARGE(D72:AC72,2)+LARGE(D72:AC72,3))/3)</f>
        <v xml:space="preserve"> </v>
      </c>
      <c r="AG72" s="78">
        <f>IF(COUNTIF(D72:AC72,"(1)")=0," ",COUNTIF(D72:AC72,"(1)"))</f>
        <v>1</v>
      </c>
      <c r="AH72" s="91" t="str">
        <f>IF(COUNTIF(D72:AC72,"(2)")=0," ",COUNTIF(D72:AC72,"(2)"))</f>
        <v xml:space="preserve"> </v>
      </c>
      <c r="AI72" s="78">
        <f>IF(COUNTIF(D72:AC72,"(3)")=0," ",COUNTIF(D72:AC72,"(3)"))</f>
        <v>1</v>
      </c>
      <c r="AJ72" s="92">
        <f>IF(SUM(AG72:AI72)=0," ",SUM(AG72:AI72))</f>
        <v>2</v>
      </c>
      <c r="AK72" s="43">
        <v>17</v>
      </c>
      <c r="AL72" s="43">
        <v>17</v>
      </c>
      <c r="AM72" s="43" t="str">
        <f>IF(AE72=0,Var!$B$8,IF(LARGE(D72:AC72,1)&gt;=640,Var!$B$4," "))</f>
        <v xml:space="preserve"> </v>
      </c>
      <c r="AN72" s="43" t="str">
        <f>IF(AE72=0,Var!$B$8,IF(LARGE(D72:AC72,1)&gt;=670,Var!$B$4," "))</f>
        <v xml:space="preserve"> </v>
      </c>
      <c r="AO72" s="43" t="str">
        <f>IF(AE72=0,Var!$B$8,IF(LARGE(D72:AC72,1)&gt;=690,Var!$B$4," "))</f>
        <v xml:space="preserve"> </v>
      </c>
    </row>
    <row r="73" spans="2:41">
      <c r="B73" s="101"/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G73" s="73"/>
      <c r="AH73" s="73"/>
      <c r="AI73" s="73"/>
      <c r="AJ73" s="84"/>
      <c r="AK73" s="93"/>
      <c r="AL73" s="93"/>
      <c r="AM73" s="93"/>
      <c r="AN73" s="93"/>
      <c r="AO73" s="93"/>
    </row>
    <row r="75" spans="2:41">
      <c r="C75" s="67" t="s">
        <v>127</v>
      </c>
      <c r="J75" s="526">
        <f>COUNT(B8:B72)</f>
        <v>13</v>
      </c>
      <c r="K75" s="526"/>
      <c r="AE75" s="68">
        <f>SUM(AE8:AE72)</f>
        <v>42</v>
      </c>
      <c r="AF75" s="88"/>
      <c r="AG75" s="79">
        <f>SUM(AG15:AG73)</f>
        <v>13</v>
      </c>
      <c r="AH75" s="96">
        <f>SUM(AH15:AH73)</f>
        <v>3</v>
      </c>
      <c r="AI75" s="97">
        <f>SUM(AI15:AI73)</f>
        <v>7</v>
      </c>
      <c r="AJ75" s="104">
        <f>SUM(AJ15:AJ73)</f>
        <v>23</v>
      </c>
      <c r="AK75" s="105"/>
    </row>
  </sheetData>
  <sheetProtection selectLockedCells="1" selectUnlockedCells="1"/>
  <sortState ref="B30:AP36">
    <sortCondition ref="C30:C36"/>
  </sortState>
  <mergeCells count="68">
    <mergeCell ref="Z6:AA6"/>
    <mergeCell ref="AB6:AC6"/>
    <mergeCell ref="J75:K75"/>
    <mergeCell ref="AB5:AC5"/>
    <mergeCell ref="N6:O6"/>
    <mergeCell ref="V6:W6"/>
    <mergeCell ref="X6:Y6"/>
    <mergeCell ref="P5:Q5"/>
    <mergeCell ref="R5:S5"/>
    <mergeCell ref="T5:U5"/>
    <mergeCell ref="P6:Q6"/>
    <mergeCell ref="R6:S6"/>
    <mergeCell ref="T6:U6"/>
    <mergeCell ref="D6:E6"/>
    <mergeCell ref="F6:G6"/>
    <mergeCell ref="H6:I6"/>
    <mergeCell ref="J6:K6"/>
    <mergeCell ref="L6:M6"/>
    <mergeCell ref="AK4:AO4"/>
    <mergeCell ref="D5:E5"/>
    <mergeCell ref="F5:G5"/>
    <mergeCell ref="H5:I5"/>
    <mergeCell ref="J5:K5"/>
    <mergeCell ref="L5:M5"/>
    <mergeCell ref="N5:O5"/>
    <mergeCell ref="V5:W5"/>
    <mergeCell ref="X5:Y5"/>
    <mergeCell ref="Z5:AA5"/>
    <mergeCell ref="V4:W4"/>
    <mergeCell ref="X4:Y4"/>
    <mergeCell ref="Z4:AA4"/>
    <mergeCell ref="AB4:AC4"/>
    <mergeCell ref="AG4:AJ4"/>
    <mergeCell ref="D4:E4"/>
    <mergeCell ref="F4:G4"/>
    <mergeCell ref="H4:I4"/>
    <mergeCell ref="J4:K4"/>
    <mergeCell ref="L4:M4"/>
    <mergeCell ref="N4:O4"/>
    <mergeCell ref="N3:O3"/>
    <mergeCell ref="V3:W3"/>
    <mergeCell ref="X3:Y3"/>
    <mergeCell ref="Z3:AA3"/>
    <mergeCell ref="P4:Q4"/>
    <mergeCell ref="R4:S4"/>
    <mergeCell ref="T4:U4"/>
    <mergeCell ref="AB3:AC3"/>
    <mergeCell ref="V2:W2"/>
    <mergeCell ref="X2:Y2"/>
    <mergeCell ref="Z2:AA2"/>
    <mergeCell ref="AB2:AC2"/>
    <mergeCell ref="D3:E3"/>
    <mergeCell ref="F3:G3"/>
    <mergeCell ref="H3:I3"/>
    <mergeCell ref="J3:K3"/>
    <mergeCell ref="L3:M3"/>
    <mergeCell ref="N2:O2"/>
    <mergeCell ref="D2:E2"/>
    <mergeCell ref="F2:G2"/>
    <mergeCell ref="H2:I2"/>
    <mergeCell ref="J2:K2"/>
    <mergeCell ref="L2:M2"/>
    <mergeCell ref="P2:Q2"/>
    <mergeCell ref="R2:S2"/>
    <mergeCell ref="T2:U2"/>
    <mergeCell ref="P3:Q3"/>
    <mergeCell ref="R3:S3"/>
    <mergeCell ref="T3:U3"/>
  </mergeCells>
  <conditionalFormatting sqref="AK8:AO8 AK11:AO11 AK13:AO14 AK19:AO19 AK21:AO22 AK24:AO25 AK27:AO28 AK45:AO45 AK55:AO55 AK57:AO57 AK65:AO66 AK68:AO72 AK30:AO36 AK16:AO17 AK38:AO39 AK59:AO63 AK41:AO43 AK47:AO50">
    <cfRule type="cellIs" dxfId="120" priority="59" stopIfTrue="1" operator="greaterThan">
      <formula>0</formula>
    </cfRule>
  </conditionalFormatting>
  <conditionalFormatting sqref="AK51:AO51">
    <cfRule type="cellIs" dxfId="119" priority="51" stopIfTrue="1" operator="greaterThan">
      <formula>0</formula>
    </cfRule>
  </conditionalFormatting>
  <conditionalFormatting sqref="AM10:AO10">
    <cfRule type="cellIs" dxfId="118" priority="19" stopIfTrue="1" operator="greaterThan">
      <formula>0</formula>
    </cfRule>
  </conditionalFormatting>
  <conditionalFormatting sqref="AK10:AL10">
    <cfRule type="cellIs" dxfId="117" priority="2" stopIfTrue="1" operator="greaterThan">
      <formula>0</formula>
    </cfRule>
  </conditionalFormatting>
  <pageMargins left="0.78740157480314965" right="0.39370078740157483" top="0.19685039370078741" bottom="0.19685039370078741" header="0.51181102362204722" footer="0.51181102362204722"/>
  <pageSetup paperSize="9" scale="50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stopIfTrue="1" operator="equal" id="{BF4189A8-650D-4A0D-AA72-2B0AEF608C9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3" stopIfTrue="1" operator="equal" id="{4670FE2C-9F15-4597-BBE0-E08E9C760DF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4" stopIfTrue="1" operator="equal" id="{4DF4B93C-2EE6-441E-AE55-60671343B5A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E11 E13:E14 E16:E17 E19 E21:E22 E24:E25 E27:E28 E30:E36 E38:E39 E41:E43 E45 E47:E50 E55 E57 E59:E63 E65:E66 E68:E72 I8 I11 I13:I14 I16:I17 I19 I21:I22 I24:I25 I27:I28 I30:I36 I38:I39 I41:I43 I45 I47:I50 I55 I57 I59:I63 I65:I66 I68:I72 K8 K11 K13:K14 K16:K17 K19 K21:K22 K24:K25 K27:K28 K30:K36 K38:K39 K41:K43 K45 K47:K50 K55 K57 K59:K63 K65:K66 K68:K72 M8 M11 M13:M14 M16:M17 M19 M21:M22 M24:M25 M27:M28 M30:M36 M38:M39 M41:M43 M45 M47:M50 M55 M57 M59:M63 M65:M66 M68:M72 O8 O11 O13:O14 O16:O17 O19 O21:O22 O24:O25 O27:O28 O30:O36 O38:O39 O41:O43 O45 O47:O50 O55 O57 O59:O63 O65:O66 O68:O72 W8 W11 W13:W14 W16:W17 W19 W21:W22 W24:W25 W27:W28 W30:W36 W38:W39 W41:W43 W45 W47:W50 W55 W57 W59:W63 W65:W66 W68:W72 Y8 Y11 Y13:Y14 Y16:Y17 Y19 Y21:Y22 Y24:Y25 Y27:Y28 Y30:Y36 Y38:Y39 Y41:Y43 Y45 Y47:Y50 Y55 Y57 Y59:Y63 Y65:Y66 Y68:Y72</xm:sqref>
        </x14:conditionalFormatting>
        <x14:conditionalFormatting xmlns:xm="http://schemas.microsoft.com/office/excel/2006/main">
          <x14:cfRule type="cellIs" priority="58" stopIfTrue="1" operator="equal" id="{B9DCCB06-C72C-47BC-AC38-34B70F1E6DD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AK8:AO8 AK11:AO11 AK13:AO14 AK19:AO19 AK21:AO22 AK24:AO25 AK27:AO28 AK45:AO45 AK55:AO55 AK57:AO57 AK65:AO66 AK68:AO72 AK30:AO36 AK16:AO17 AK38:AO39 AK59:AO63 AK41:AO43 AK47:AO50</xm:sqref>
        </x14:conditionalFormatting>
        <x14:conditionalFormatting xmlns:xm="http://schemas.microsoft.com/office/excel/2006/main">
          <x14:cfRule type="cellIs" priority="44" stopIfTrue="1" operator="equal" id="{9F5936E4-5BA0-434D-A325-8540E91E425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5" stopIfTrue="1" operator="equal" id="{ADECB3B1-4C41-4761-9EEF-357ABDDF74C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6" stopIfTrue="1" operator="equal" id="{A833051D-EFF8-4351-AC2A-ACAD728FC4B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I51 K51 M51 O51 W51 Y51</xm:sqref>
        </x14:conditionalFormatting>
        <x14:conditionalFormatting xmlns:xm="http://schemas.microsoft.com/office/excel/2006/main">
          <x14:cfRule type="cellIs" priority="41" stopIfTrue="1" operator="equal" id="{7D4D0E02-DBBB-48CC-B6B7-3B517EEAC7A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8EF12934-70D2-4554-8EA9-06614A745F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68FE67A5-3A9C-464D-88EF-7B4833FA938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G8 G11 G13:G14 G16:G17 G19 G21:G22 G24:G25 G27:G28 G30:G36 G38:G39 G41:G43 G45 G47:G50 G55 G57 G59:G63 G65:G66 G68:G72</xm:sqref>
        </x14:conditionalFormatting>
        <x14:conditionalFormatting xmlns:xm="http://schemas.microsoft.com/office/excel/2006/main">
          <x14:cfRule type="cellIs" priority="50" stopIfTrue="1" operator="equal" id="{DFF9D6C2-AD6D-468A-93E3-8D2418B755B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AK51:AO51</xm:sqref>
        </x14:conditionalFormatting>
        <x14:conditionalFormatting xmlns:xm="http://schemas.microsoft.com/office/excel/2006/main">
          <x14:cfRule type="cellIs" priority="38" stopIfTrue="1" operator="equal" id="{7C33785A-970C-4DBA-B522-36126C21FB3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2B76FA35-1DEE-4748-B580-938937EA27F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AC1D0B88-2D17-4A91-9431-86AB160AAE7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G51</xm:sqref>
        </x14:conditionalFormatting>
        <x14:conditionalFormatting xmlns:xm="http://schemas.microsoft.com/office/excel/2006/main">
          <x14:cfRule type="cellIs" priority="35" stopIfTrue="1" operator="equal" id="{1760660C-44B3-4273-9494-029E3549096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78F60C90-F75D-4E04-B6D6-639C2E1EE76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DE642523-ABCD-470E-860B-4912FCBACF9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AA8 AA11 AA13:AA14 AA16:AA17 AA19 AA21:AA22 AA24:AA25 AA27:AA28 AA30:AA36 AA38:AA39 AA41:AA43 AA45 AA47:AA50 AA55 AA57 AA59:AA63 AA65:AA66 AA68:AA72 AC8 AC11 AC13:AC14 AC16:AC17 AC19 AC21:AC22 AC24:AC25 AC27:AC28 AC30:AC36 AC38:AC39 AC41:AC43 AC45 AC47:AC50 AC55 AC57 AC59:AC63 AC65:AC66 AC68:AC72</xm:sqref>
        </x14:conditionalFormatting>
        <x14:conditionalFormatting xmlns:xm="http://schemas.microsoft.com/office/excel/2006/main">
          <x14:cfRule type="cellIs" priority="32" stopIfTrue="1" operator="equal" id="{4F81E604-F66B-41F6-837D-A3B234E1B47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68E95A9C-2CB3-4DE4-8025-B70690EBA29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4" stopIfTrue="1" operator="equal" id="{E7DBB971-510D-4DE8-81D9-CBE2855D8FF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AA51 AC51</xm:sqref>
        </x14:conditionalFormatting>
        <x14:conditionalFormatting xmlns:xm="http://schemas.microsoft.com/office/excel/2006/main">
          <x14:cfRule type="cellIs" priority="29" stopIfTrue="1" operator="equal" id="{F9D72864-BB6B-466C-B1A6-290FA4518A8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CECFEF41-E685-41F4-B2D5-59FE279A93C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D445DC25-6B48-4514-9F0A-65E232DE3B8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 Q11 Q13:Q14 Q16:Q17 Q19 Q21:Q22 Q24:Q25 Q27:Q28 Q30:Q36 Q38:Q39 Q41:Q43 Q45 Q47:Q50 Q55 Q57 Q59:Q63 Q65:Q66 Q68:Q72 S8 S11 S13:S14 S16:S17 S19 S21:S22 S24:S25 S27:S28 S30:S36 S38:S39 S41:S43 S45 S47:S50 S55 S57 S59:S63 S65:S66 S68:S72</xm:sqref>
        </x14:conditionalFormatting>
        <x14:conditionalFormatting xmlns:xm="http://schemas.microsoft.com/office/excel/2006/main">
          <x14:cfRule type="cellIs" priority="26" stopIfTrue="1" operator="equal" id="{A1247A4F-B0EB-471A-9761-F78FFBC8C62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E742A648-9675-4D61-8FDB-97AB0EE054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15C28819-9DFD-4731-BCC3-C98CA2D2E7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Q51 S51</xm:sqref>
        </x14:conditionalFormatting>
        <x14:conditionalFormatting xmlns:xm="http://schemas.microsoft.com/office/excel/2006/main">
          <x14:cfRule type="cellIs" priority="23" stopIfTrue="1" operator="equal" id="{6EC9B35C-392D-4BA2-8F7F-9BB89BC5F6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57B85AED-A355-4357-A9A7-862F2EB912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" stopIfTrue="1" operator="equal" id="{C06019AC-F20E-4DAC-97F7-B42F72AF2F7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U8 U11 U13:U14 U16:U17 U19 U21:U22 U24:U25 U27:U28 U30:U36 U38:U39 U41:U43 U45 U47:U50 U55 U57 U59:U63 U65:U66 U68:U72</xm:sqref>
        </x14:conditionalFormatting>
        <x14:conditionalFormatting xmlns:xm="http://schemas.microsoft.com/office/excel/2006/main">
          <x14:cfRule type="cellIs" priority="20" stopIfTrue="1" operator="equal" id="{C753A5DB-FB9F-4127-89B8-989433D0B8B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BBB400B3-D440-423E-8991-A43ABE6713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6BAC3407-F11A-4E01-9019-9883FE83B52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U51</xm:sqref>
        </x14:conditionalFormatting>
        <x14:conditionalFormatting xmlns:xm="http://schemas.microsoft.com/office/excel/2006/main">
          <x14:cfRule type="cellIs" priority="15" stopIfTrue="1" operator="equal" id="{526B532A-1EA2-43EE-AEBD-D49B23AD7B6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D9C7869A-A115-47F2-8AB5-E0D03F2CAFF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4BE069A0-D2DE-4C30-939C-74450398EF4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E10 I10 K10 M10 O10 W10 Y10</xm:sqref>
        </x14:conditionalFormatting>
        <x14:conditionalFormatting xmlns:xm="http://schemas.microsoft.com/office/excel/2006/main">
          <x14:cfRule type="cellIs" priority="18" stopIfTrue="1" operator="equal" id="{E1AB7AD6-42E4-4870-9E2C-1D39B00F271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AM10:AO10</xm:sqref>
        </x14:conditionalFormatting>
        <x14:conditionalFormatting xmlns:xm="http://schemas.microsoft.com/office/excel/2006/main">
          <x14:cfRule type="cellIs" priority="12" stopIfTrue="1" operator="equal" id="{E5FC356F-52BF-4BBF-A652-6EA90661ECA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" stopIfTrue="1" operator="equal" id="{DBACD499-2CC3-4153-B718-99D43F06963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C7ACEF05-1137-4900-9A9F-3F18A48CF7E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G10</xm:sqref>
        </x14:conditionalFormatting>
        <x14:conditionalFormatting xmlns:xm="http://schemas.microsoft.com/office/excel/2006/main">
          <x14:cfRule type="cellIs" priority="9" stopIfTrue="1" operator="equal" id="{BC7D2A6F-E038-4D2E-85FB-1A47CD8701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02DD1F90-AFB4-4199-BA21-80E31A5DA3B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E21588C8-79CA-4056-A502-5CFF73305F8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AA10 AC10</xm:sqref>
        </x14:conditionalFormatting>
        <x14:conditionalFormatting xmlns:xm="http://schemas.microsoft.com/office/excel/2006/main">
          <x14:cfRule type="cellIs" priority="6" stopIfTrue="1" operator="equal" id="{76A627B1-93D9-4881-87E2-21825486B98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1B305C3F-730A-4049-930A-FF61FD0CE83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3469044F-EAF4-4201-9B34-BC540AD1DC2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Q10 S10</xm:sqref>
        </x14:conditionalFormatting>
        <x14:conditionalFormatting xmlns:xm="http://schemas.microsoft.com/office/excel/2006/main">
          <x14:cfRule type="cellIs" priority="3" stopIfTrue="1" operator="equal" id="{BC747D8D-0787-4535-8777-E55F900B18F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" stopIfTrue="1" operator="equal" id="{0CCB151B-E451-45E4-84B9-CFD9B7F4A18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A9253364-B483-4EF7-A944-CBCE60F4D8B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U10</xm:sqref>
        </x14:conditionalFormatting>
        <x14:conditionalFormatting xmlns:xm="http://schemas.microsoft.com/office/excel/2006/main">
          <x14:cfRule type="cellIs" priority="1" stopIfTrue="1" operator="equal" id="{DA676AD9-B110-4D87-A213-56A0F6301B5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AK10:AL10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136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P16" sqref="AP16"/>
    </sheetView>
  </sheetViews>
  <sheetFormatPr baseColWidth="10" defaultRowHeight="11.25"/>
  <cols>
    <col min="1" max="1" width="2" style="11" customWidth="1"/>
    <col min="2" max="2" width="2.85546875" style="51" customWidth="1"/>
    <col min="3" max="3" width="26.5703125" style="11" customWidth="1"/>
    <col min="4" max="4" width="4.5703125" style="2" customWidth="1"/>
    <col min="5" max="5" width="3.5703125" style="2" customWidth="1"/>
    <col min="6" max="6" width="4.5703125" style="2" customWidth="1"/>
    <col min="7" max="7" width="3.5703125" style="2" customWidth="1"/>
    <col min="8" max="8" width="4.5703125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4.5703125" style="2" customWidth="1"/>
    <col min="13" max="13" width="3.5703125" style="2" customWidth="1"/>
    <col min="14" max="14" width="4.5703125" style="2" customWidth="1"/>
    <col min="15" max="15" width="3.5703125" style="2" customWidth="1"/>
    <col min="16" max="16" width="6.140625" style="2" customWidth="1"/>
    <col min="17" max="17" width="4.42578125" style="2" customWidth="1"/>
    <col min="18" max="18" width="4.5703125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3.28515625" style="11" customWidth="1"/>
    <col min="23" max="23" width="3.5703125" style="11" customWidth="1"/>
    <col min="24" max="24" width="5.140625" style="11" customWidth="1"/>
    <col min="25" max="25" width="2.85546875" style="11" customWidth="1"/>
    <col min="26" max="26" width="3.140625" style="11" customWidth="1"/>
    <col min="27" max="27" width="2.85546875" style="11" customWidth="1"/>
    <col min="28" max="28" width="3.5703125" style="11" customWidth="1"/>
    <col min="29" max="37" width="4.7109375" style="11" customWidth="1"/>
    <col min="38" max="16384" width="11.42578125" style="11"/>
  </cols>
  <sheetData>
    <row r="1" spans="2:37" ht="12.75" customHeight="1">
      <c r="B1" s="106"/>
      <c r="C1" s="106"/>
    </row>
    <row r="2" spans="2:37" ht="12.75" customHeight="1">
      <c r="B2" s="107"/>
      <c r="C2" s="106"/>
      <c r="D2" s="487" t="s">
        <v>4</v>
      </c>
      <c r="E2" s="487"/>
      <c r="F2" s="487" t="s">
        <v>13</v>
      </c>
      <c r="G2" s="487"/>
      <c r="H2" s="485" t="s">
        <v>473</v>
      </c>
      <c r="I2" s="485"/>
      <c r="J2" s="485" t="s">
        <v>495</v>
      </c>
      <c r="K2" s="485"/>
      <c r="L2" s="485" t="s">
        <v>5</v>
      </c>
      <c r="M2" s="485"/>
      <c r="N2" s="485" t="s">
        <v>511</v>
      </c>
      <c r="O2" s="485"/>
      <c r="P2" s="515" t="s">
        <v>536</v>
      </c>
      <c r="Q2" s="515"/>
      <c r="R2" s="485"/>
      <c r="S2" s="485"/>
      <c r="T2" s="487"/>
      <c r="U2" s="487"/>
      <c r="W2" s="12"/>
      <c r="AD2" s="528" t="s">
        <v>153</v>
      </c>
      <c r="AE2" s="528"/>
      <c r="AF2" s="528"/>
      <c r="AG2" s="528"/>
    </row>
    <row r="3" spans="2:37" ht="13.5" customHeight="1">
      <c r="B3" s="108"/>
      <c r="C3" s="106"/>
      <c r="D3" s="529" t="s">
        <v>431</v>
      </c>
      <c r="E3" s="530"/>
      <c r="F3" s="529" t="s">
        <v>461</v>
      </c>
      <c r="G3" s="530"/>
      <c r="H3" s="489">
        <v>27</v>
      </c>
      <c r="I3" s="489"/>
      <c r="J3" s="489">
        <v>10</v>
      </c>
      <c r="K3" s="489"/>
      <c r="L3" s="489">
        <v>17</v>
      </c>
      <c r="M3" s="489"/>
      <c r="N3" s="531" t="s">
        <v>428</v>
      </c>
      <c r="O3" s="489"/>
      <c r="P3" s="531" t="s">
        <v>431</v>
      </c>
      <c r="Q3" s="489"/>
      <c r="R3" s="489"/>
      <c r="S3" s="489"/>
      <c r="T3" s="530"/>
      <c r="U3" s="530"/>
      <c r="W3" s="12"/>
    </row>
    <row r="4" spans="2:37" ht="12.75" customHeight="1">
      <c r="B4" s="109"/>
      <c r="C4" s="106"/>
      <c r="D4" s="530" t="s">
        <v>429</v>
      </c>
      <c r="E4" s="530"/>
      <c r="F4" s="530" t="s">
        <v>429</v>
      </c>
      <c r="G4" s="530"/>
      <c r="H4" s="489" t="s">
        <v>429</v>
      </c>
      <c r="I4" s="489"/>
      <c r="J4" s="489" t="s">
        <v>483</v>
      </c>
      <c r="K4" s="489"/>
      <c r="L4" s="489" t="s">
        <v>483</v>
      </c>
      <c r="M4" s="489"/>
      <c r="N4" s="489" t="s">
        <v>506</v>
      </c>
      <c r="O4" s="489"/>
      <c r="P4" s="532" t="s">
        <v>537</v>
      </c>
      <c r="Q4" s="532"/>
      <c r="R4" s="489"/>
      <c r="S4" s="489"/>
      <c r="T4" s="530"/>
      <c r="U4" s="530"/>
      <c r="W4" s="73" t="s">
        <v>27</v>
      </c>
      <c r="X4" s="73" t="s">
        <v>28</v>
      </c>
      <c r="Y4" s="521" t="s">
        <v>29</v>
      </c>
      <c r="Z4" s="521"/>
      <c r="AA4" s="521"/>
      <c r="AB4" s="521"/>
      <c r="AC4" s="519" t="s">
        <v>30</v>
      </c>
      <c r="AD4" s="519"/>
      <c r="AE4" s="519"/>
      <c r="AF4" s="519"/>
      <c r="AG4" s="519"/>
      <c r="AH4" s="519"/>
      <c r="AI4" s="519"/>
      <c r="AJ4" s="519"/>
      <c r="AK4" s="519"/>
    </row>
    <row r="5" spans="2:37" ht="12.75" customHeight="1">
      <c r="B5" s="109"/>
      <c r="C5" s="110"/>
      <c r="D5" s="530">
        <v>2018</v>
      </c>
      <c r="E5" s="530"/>
      <c r="F5" s="530">
        <v>2018</v>
      </c>
      <c r="G5" s="530"/>
      <c r="H5" s="489">
        <v>2018</v>
      </c>
      <c r="I5" s="489"/>
      <c r="J5" s="489">
        <v>2018</v>
      </c>
      <c r="K5" s="489"/>
      <c r="L5" s="489">
        <v>2018</v>
      </c>
      <c r="M5" s="489"/>
      <c r="N5" s="489">
        <v>2018</v>
      </c>
      <c r="O5" s="489"/>
      <c r="P5" s="489">
        <v>2018</v>
      </c>
      <c r="Q5" s="489"/>
      <c r="R5" s="489"/>
      <c r="S5" s="489"/>
      <c r="T5" s="530"/>
      <c r="U5" s="530"/>
      <c r="W5" s="19"/>
      <c r="X5" s="19" t="s">
        <v>31</v>
      </c>
      <c r="Y5" s="21" t="s">
        <v>32</v>
      </c>
      <c r="Z5" s="60" t="s">
        <v>33</v>
      </c>
      <c r="AA5" s="61" t="s">
        <v>34</v>
      </c>
      <c r="AB5" s="42" t="s">
        <v>35</v>
      </c>
      <c r="AC5" s="111">
        <v>480</v>
      </c>
      <c r="AD5" s="111">
        <v>510</v>
      </c>
      <c r="AE5" s="111">
        <v>535</v>
      </c>
      <c r="AF5" s="111">
        <v>560</v>
      </c>
      <c r="AG5" s="111">
        <v>585</v>
      </c>
      <c r="AH5" s="111">
        <v>605</v>
      </c>
      <c r="AI5" s="111">
        <v>625</v>
      </c>
      <c r="AJ5" s="111">
        <v>645</v>
      </c>
      <c r="AK5" s="111">
        <v>660</v>
      </c>
    </row>
    <row r="6" spans="2:37" ht="13.5" customHeight="1">
      <c r="B6" s="108"/>
      <c r="C6" s="108"/>
      <c r="D6" s="533"/>
      <c r="E6" s="533"/>
      <c r="F6" s="502"/>
      <c r="G6" s="502"/>
      <c r="H6" s="534"/>
      <c r="I6" s="534"/>
      <c r="J6" s="498"/>
      <c r="K6" s="498"/>
      <c r="L6" s="535" t="s">
        <v>38</v>
      </c>
      <c r="M6" s="535"/>
      <c r="N6" s="535" t="s">
        <v>39</v>
      </c>
      <c r="O6" s="535"/>
      <c r="P6" s="535" t="s">
        <v>538</v>
      </c>
      <c r="Q6" s="535"/>
      <c r="R6" s="538"/>
      <c r="S6" s="538"/>
      <c r="T6" s="537"/>
      <c r="U6" s="537"/>
      <c r="W6" s="19"/>
      <c r="X6" s="19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2:37" s="14" customFormat="1" ht="22.7" customHeight="1">
      <c r="B7" s="112"/>
      <c r="C7" s="113" t="s">
        <v>154</v>
      </c>
      <c r="D7" s="114"/>
      <c r="E7" s="115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W7" s="30"/>
      <c r="X7" s="116"/>
      <c r="Y7" s="117"/>
      <c r="Z7" s="117"/>
      <c r="AA7" s="117"/>
      <c r="AB7" s="117"/>
      <c r="AC7"/>
      <c r="AD7"/>
      <c r="AE7"/>
      <c r="AF7"/>
      <c r="AG7"/>
      <c r="AH7"/>
      <c r="AI7"/>
      <c r="AJ7"/>
      <c r="AK7"/>
    </row>
    <row r="8" spans="2:37" ht="12">
      <c r="B8" s="16"/>
      <c r="C8" s="38" t="s">
        <v>56</v>
      </c>
      <c r="D8" s="118"/>
      <c r="E8" s="40"/>
      <c r="F8" s="118"/>
      <c r="G8" s="40"/>
      <c r="H8" s="118"/>
      <c r="I8" s="40"/>
      <c r="J8" s="118"/>
      <c r="K8" s="40"/>
      <c r="L8" s="118"/>
      <c r="M8" s="40"/>
      <c r="N8" s="118"/>
      <c r="O8" s="40"/>
      <c r="P8" s="118"/>
      <c r="Q8" s="40"/>
      <c r="R8" s="118"/>
      <c r="S8" s="40"/>
      <c r="T8" s="118"/>
      <c r="U8" s="40"/>
      <c r="W8" s="19">
        <f>COUNT(F8:U8)</f>
        <v>0</v>
      </c>
      <c r="X8" s="88" t="str">
        <f>IF(W8&lt;3," ",(LARGE(D8:U8,1)+LARGE(D8:U8,2)+LARGE(D8:U8,3))/3)</f>
        <v xml:space="preserve"> </v>
      </c>
      <c r="Y8" s="41" t="str">
        <f>IF(COUNTIF(D8:U8,"(1)")=0," ",COUNTIF(D8:U8,"(1)"))</f>
        <v xml:space="preserve"> </v>
      </c>
      <c r="Z8" s="41" t="str">
        <f>IF(COUNTIF(D8:U8,"(2)")=0," ",COUNTIF(D8:U8,"(2)"))</f>
        <v xml:space="preserve"> </v>
      </c>
      <c r="AA8" s="41" t="str">
        <f>IF(COUNTIF(D8:U8,"(3)")=0," ",COUNTIF(D8:U8,"(3)"))</f>
        <v xml:space="preserve"> </v>
      </c>
      <c r="AB8" s="42" t="str">
        <f>IF(SUM(Y8:AA8)=0," ",SUM(Y8:AA8))</f>
        <v xml:space="preserve"> </v>
      </c>
      <c r="AC8" s="43" t="str">
        <f>IF(W8=0,Var!$B$8,IF(LARGE(D8:U8,1)&gt;=480,Var!$B$4," "))</f>
        <v>---</v>
      </c>
      <c r="AD8" s="43" t="str">
        <f>IF(W8=0,Var!$B$8,IF(LARGE(D8:U8,1)&gt;=510,Var!$B$4," "))</f>
        <v>---</v>
      </c>
      <c r="AE8" s="43" t="str">
        <f>IF(W8=0,Var!$B$8,IF(LARGE(D8:U8,1)&gt;=535,Var!$B$4," "))</f>
        <v>---</v>
      </c>
      <c r="AF8" s="43" t="str">
        <f>IF(W8=0,Var!$B$8,IF(LARGE(D8:U8,1)&gt;=560,Var!$B$4," "))</f>
        <v>---</v>
      </c>
      <c r="AG8" s="43" t="str">
        <f>IF(W8=0,Var!$B$8,IF(LARGE(D8:U8,1)&gt;=585,Var!$B$4," "))</f>
        <v>---</v>
      </c>
      <c r="AH8" s="43" t="str">
        <f>IF(W8=0,Var!$B$8,IF(LARGE(D8:U8,1)&gt;=605,Var!$B$4," "))</f>
        <v>---</v>
      </c>
      <c r="AI8" s="43" t="str">
        <f>IF(W8=0,Var!$B$8,IF(LARGE(D8:U8,1)&gt;=625,Var!$B$4," "))</f>
        <v>---</v>
      </c>
      <c r="AJ8" s="43" t="str">
        <f>IF(W8=0,Var!$B$8,IF(LARGE(D8:U8,1)&gt;=645,Var!$B$4," "))</f>
        <v>---</v>
      </c>
      <c r="AK8" s="43" t="str">
        <f>IF(W8=0,Var!$B$8,IF(LARGE(D8:U8,1)&gt;=660,Var!$B$4," "))</f>
        <v>---</v>
      </c>
    </row>
    <row r="9" spans="2:37" ht="12">
      <c r="B9" s="16">
        <v>1</v>
      </c>
      <c r="C9" s="38" t="s">
        <v>44</v>
      </c>
      <c r="D9" s="118"/>
      <c r="E9" s="40"/>
      <c r="F9" s="118"/>
      <c r="G9" s="40"/>
      <c r="H9" s="118"/>
      <c r="I9" s="40"/>
      <c r="J9" s="118"/>
      <c r="K9" s="40"/>
      <c r="L9" s="118">
        <v>424</v>
      </c>
      <c r="M9" s="40" t="s">
        <v>45</v>
      </c>
      <c r="N9" s="118"/>
      <c r="O9" s="40"/>
      <c r="P9" s="118"/>
      <c r="Q9" s="40"/>
      <c r="R9" s="118"/>
      <c r="S9" s="40"/>
      <c r="T9" s="118"/>
      <c r="U9" s="40"/>
      <c r="W9" s="19">
        <f>COUNT(F9:U9)</f>
        <v>1</v>
      </c>
      <c r="X9" s="88" t="str">
        <f>IF(W9&lt;3," ",(LARGE(D9:U9,1)+LARGE(D9:U9,2)+LARGE(D9:U9,3))/3)</f>
        <v xml:space="preserve"> </v>
      </c>
      <c r="Y9" s="41">
        <f>IF(COUNTIF(D9:U9,"(1)")=0," ",COUNTIF(D9:U9,"(1)"))</f>
        <v>1</v>
      </c>
      <c r="Z9" s="41" t="str">
        <f>IF(COUNTIF(D9:U9,"(2)")=0," ",COUNTIF(D9:U9,"(2)"))</f>
        <v xml:space="preserve"> </v>
      </c>
      <c r="AA9" s="41" t="str">
        <f>IF(COUNTIF(D9:U9,"(3)")=0," ",COUNTIF(D9:U9,"(3)"))</f>
        <v xml:space="preserve"> </v>
      </c>
      <c r="AB9" s="42">
        <f>IF(SUM(Y9:AA9)=0," ",SUM(Y9:AA9))</f>
        <v>1</v>
      </c>
      <c r="AC9" s="43" t="str">
        <f>IF(W9=0,Var!$B$8,IF(LARGE(D9:U9,1)&gt;=480,Var!$B$4," "))</f>
        <v xml:space="preserve"> </v>
      </c>
      <c r="AD9" s="43" t="str">
        <f>IF(W9=0,Var!$B$8,IF(LARGE(D9:U9,1)&gt;=510,Var!$B$4," "))</f>
        <v xml:space="preserve"> </v>
      </c>
      <c r="AE9" s="43" t="str">
        <f>IF(W9=0,Var!$B$8,IF(LARGE(D9:U9,1)&gt;=535,Var!$B$4," "))</f>
        <v xml:space="preserve"> </v>
      </c>
      <c r="AF9" s="43" t="str">
        <f>IF(W9=0,Var!$B$8,IF(LARGE(D9:U9,1)&gt;=560,Var!$B$4," "))</f>
        <v xml:space="preserve"> </v>
      </c>
      <c r="AG9" s="43" t="str">
        <f>IF(W9=0,Var!$B$8,IF(LARGE(D9:U9,1)&gt;=585,Var!$B$4," "))</f>
        <v xml:space="preserve"> </v>
      </c>
      <c r="AH9" s="43" t="str">
        <f>IF(W9=0,Var!$B$8,IF(LARGE(D9:U9,1)&gt;=605,Var!$B$4," "))</f>
        <v xml:space="preserve"> </v>
      </c>
      <c r="AI9" s="43" t="str">
        <f>IF(W9=0,Var!$B$8,IF(LARGE(D9:U9,1)&gt;=625,Var!$B$4," "))</f>
        <v xml:space="preserve"> </v>
      </c>
      <c r="AJ9" s="43" t="str">
        <f>IF(W9=0,Var!$B$8,IF(LARGE(D9:U9,1)&gt;=645,Var!$B$4," "))</f>
        <v xml:space="preserve"> </v>
      </c>
      <c r="AK9" s="43" t="str">
        <f>IF(W9=0,Var!$B$8,IF(LARGE(D9:U9,1)&gt;=660,Var!$B$4," "))</f>
        <v xml:space="preserve"> </v>
      </c>
    </row>
    <row r="10" spans="2:37" s="14" customFormat="1" ht="22.7" customHeight="1">
      <c r="B10" s="112"/>
      <c r="C10" s="113" t="s">
        <v>499</v>
      </c>
      <c r="D10" s="114"/>
      <c r="E10" s="115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W10" s="30"/>
      <c r="X10"/>
      <c r="Y10" s="117"/>
      <c r="Z10" s="117"/>
      <c r="AA10" s="117"/>
      <c r="AB10" s="117"/>
      <c r="AC10"/>
      <c r="AD10"/>
      <c r="AE10"/>
      <c r="AF10"/>
      <c r="AG10"/>
      <c r="AH10"/>
      <c r="AI10"/>
      <c r="AJ10"/>
      <c r="AK10"/>
    </row>
    <row r="11" spans="2:37" ht="12">
      <c r="B11" s="460">
        <v>1</v>
      </c>
      <c r="C11" s="38" t="s">
        <v>500</v>
      </c>
      <c r="D11" s="118"/>
      <c r="E11" s="40"/>
      <c r="F11" s="118"/>
      <c r="G11" s="40"/>
      <c r="H11" s="118"/>
      <c r="I11" s="40"/>
      <c r="J11" s="118"/>
      <c r="K11" s="40"/>
      <c r="L11" s="118">
        <v>384</v>
      </c>
      <c r="M11" s="40" t="s">
        <v>46</v>
      </c>
      <c r="N11" s="118"/>
      <c r="O11" s="40"/>
      <c r="P11" s="118"/>
      <c r="Q11" s="40"/>
      <c r="R11" s="118"/>
      <c r="S11" s="40"/>
      <c r="T11" s="118"/>
      <c r="U11" s="40"/>
      <c r="W11" s="19">
        <f>COUNT(F11:U11)</f>
        <v>1</v>
      </c>
      <c r="X11" s="88" t="str">
        <f>IF(W11&lt;3," ",(LARGE(D11:U11,1)+LARGE(D11:U11,2)+LARGE(D11:U11,3))/3)</f>
        <v xml:space="preserve"> </v>
      </c>
      <c r="Y11" s="41" t="str">
        <f>IF(COUNTIF(D11:U11,"(1)")=0," ",COUNTIF(D11:U11,"(1)"))</f>
        <v xml:space="preserve"> </v>
      </c>
      <c r="Z11" s="41">
        <f>IF(COUNTIF(D11:U11,"(2)")=0," ",COUNTIF(D11:U11,"(2)"))</f>
        <v>1</v>
      </c>
      <c r="AA11" s="41" t="str">
        <f>IF(COUNTIF(D11:U11,"(3)")=0," ",COUNTIF(D11:U11,"(3)"))</f>
        <v xml:space="preserve"> </v>
      </c>
      <c r="AB11" s="42">
        <f>IF(SUM(Y11:AA11)=0," ",SUM(Y11:AA11))</f>
        <v>1</v>
      </c>
      <c r="AC11" s="43" t="str">
        <f>IF(W11=0,Var!$B$8,IF(LARGE(D11:U11,1)&gt;=480,Var!$B$4," "))</f>
        <v xml:space="preserve"> </v>
      </c>
      <c r="AD11" s="43" t="str">
        <f>IF(W11=0,Var!$B$8,IF(LARGE(D11:U11,1)&gt;=510,Var!$B$4," "))</f>
        <v xml:space="preserve"> </v>
      </c>
      <c r="AE11" s="43" t="str">
        <f>IF(W11=0,Var!$B$8,IF(LARGE(D11:U11,1)&gt;=535,Var!$B$4," "))</f>
        <v xml:space="preserve"> </v>
      </c>
      <c r="AF11" s="43" t="str">
        <f>IF(W11=0,Var!$B$8,IF(LARGE(D11:U11,1)&gt;=560,Var!$B$4," "))</f>
        <v xml:space="preserve"> </v>
      </c>
      <c r="AG11" s="43" t="str">
        <f>IF(W11=0,Var!$B$8,IF(LARGE(D11:U11,1)&gt;=585,Var!$B$4," "))</f>
        <v xml:space="preserve"> </v>
      </c>
      <c r="AH11" s="43" t="str">
        <f>IF(W11=0,Var!$B$8,IF(LARGE(D11:U11,1)&gt;=605,Var!$B$4," "))</f>
        <v xml:space="preserve"> </v>
      </c>
      <c r="AI11" s="43" t="str">
        <f>IF(W11=0,Var!$B$8,IF(LARGE(D11:U11,1)&gt;=625,Var!$B$4," "))</f>
        <v xml:space="preserve"> </v>
      </c>
      <c r="AJ11" s="43" t="str">
        <f>IF(W11=0,Var!$B$8,IF(LARGE(D11:U11,1)&gt;=645,Var!$B$4," "))</f>
        <v xml:space="preserve"> </v>
      </c>
      <c r="AK11" s="43" t="str">
        <f>IF(W11=0,Var!$B$8,IF(LARGE(D11:U11,1)&gt;=660,Var!$B$4," "))</f>
        <v xml:space="preserve"> </v>
      </c>
    </row>
    <row r="12" spans="2:37" s="14" customFormat="1" ht="24" customHeight="1">
      <c r="B12" s="112"/>
      <c r="C12" s="113" t="s">
        <v>155</v>
      </c>
      <c r="D12" s="114"/>
      <c r="E12" s="115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W12" s="30"/>
      <c r="X12"/>
      <c r="Y12" s="117"/>
      <c r="Z12" s="117"/>
      <c r="AA12" s="117"/>
      <c r="AB12" s="117"/>
      <c r="AC12"/>
      <c r="AD12"/>
      <c r="AE12"/>
      <c r="AF12"/>
      <c r="AG12"/>
      <c r="AH12"/>
      <c r="AI12"/>
      <c r="AJ12"/>
      <c r="AK12"/>
    </row>
    <row r="13" spans="2:37" ht="12">
      <c r="B13" s="16"/>
      <c r="C13" s="38" t="s">
        <v>61</v>
      </c>
      <c r="D13" s="118"/>
      <c r="E13" s="40"/>
      <c r="F13" s="118"/>
      <c r="G13" s="40"/>
      <c r="H13" s="118"/>
      <c r="I13" s="40"/>
      <c r="J13" s="118"/>
      <c r="K13" s="40"/>
      <c r="L13" s="118"/>
      <c r="M13" s="40"/>
      <c r="N13" s="118"/>
      <c r="O13" s="40"/>
      <c r="P13" s="118"/>
      <c r="Q13" s="40"/>
      <c r="R13" s="118"/>
      <c r="S13" s="40"/>
      <c r="T13" s="118"/>
      <c r="U13" s="40"/>
      <c r="W13" s="19">
        <f>COUNT(F13:U13)</f>
        <v>0</v>
      </c>
      <c r="X13" s="88" t="str">
        <f>IF(W13&lt;3," ",(LARGE(D13:U13,1)+LARGE(D13:U13,2)+LARGE(D13:U13,3))/3)</f>
        <v xml:space="preserve"> </v>
      </c>
      <c r="Y13" s="41" t="str">
        <f>IF(COUNTIF(D13:U13,"(1)")=0," ",COUNTIF(D13:U13,"(1)"))</f>
        <v xml:space="preserve"> </v>
      </c>
      <c r="Z13" s="41" t="str">
        <f>IF(COUNTIF(D13:U13,"(2)")=0," ",COUNTIF(D13:U13,"(2)"))</f>
        <v xml:space="preserve"> </v>
      </c>
      <c r="AA13" s="41" t="str">
        <f>IF(COUNTIF(D13:U13,"(3)")=0," ",COUNTIF(D13:U13,"(3)"))</f>
        <v xml:space="preserve"> </v>
      </c>
      <c r="AB13" s="42" t="str">
        <f>IF(SUM(Y13:AA13)=0," ",SUM(Y13:AA13))</f>
        <v xml:space="preserve"> </v>
      </c>
      <c r="AC13" s="43">
        <v>17</v>
      </c>
      <c r="AD13" s="43">
        <v>17</v>
      </c>
      <c r="AE13" s="43">
        <v>17</v>
      </c>
      <c r="AF13" s="43" t="str">
        <f>IF(W13=0,Var!$B$8,IF(LARGE(D13:U13,1)&gt;=560,Var!$B$4," "))</f>
        <v>---</v>
      </c>
      <c r="AG13" s="43" t="str">
        <f>IF(W13=0,Var!$B$8,IF(LARGE(D13:U13,1)&gt;=585,Var!$B$4," "))</f>
        <v>---</v>
      </c>
      <c r="AH13" s="43" t="str">
        <f>IF(W13=0,Var!$B$8,IF(LARGE(D13:U13,1)&gt;=605,Var!$B$4," "))</f>
        <v>---</v>
      </c>
      <c r="AI13" s="43" t="str">
        <f>IF(W13=0,Var!$B$8,IF(LARGE(D13:U13,1)&gt;=625,Var!$B$4," "))</f>
        <v>---</v>
      </c>
      <c r="AJ13" s="43" t="str">
        <f>IF(W13=0,Var!$B$8,IF(LARGE(D13:U13,1)&gt;=645,Var!$B$4," "))</f>
        <v>---</v>
      </c>
      <c r="AK13" s="43" t="str">
        <f>IF(W13=0,Var!$B$8,IF(LARGE(D13:U13,1)&gt;=660,Var!$B$4," "))</f>
        <v>---</v>
      </c>
    </row>
    <row r="14" spans="2:37" ht="12">
      <c r="B14" s="16"/>
      <c r="C14" s="38" t="s">
        <v>135</v>
      </c>
      <c r="D14" s="118"/>
      <c r="E14" s="40"/>
      <c r="F14" s="118"/>
      <c r="G14" s="40"/>
      <c r="H14" s="118"/>
      <c r="I14" s="40"/>
      <c r="J14" s="118"/>
      <c r="K14" s="40"/>
      <c r="L14" s="118"/>
      <c r="M14" s="40"/>
      <c r="N14" s="118"/>
      <c r="O14" s="40"/>
      <c r="P14" s="118"/>
      <c r="Q14" s="40"/>
      <c r="R14" s="118"/>
      <c r="S14" s="40"/>
      <c r="T14" s="118"/>
      <c r="U14" s="40"/>
      <c r="W14" s="19">
        <f>COUNT(F14:U14)</f>
        <v>0</v>
      </c>
      <c r="X14" s="88" t="str">
        <f>IF(W14&lt;3," ",(LARGE(D14:U14,1)+LARGE(D14:U14,2)+LARGE(D14:U14,3))/3)</f>
        <v xml:space="preserve"> </v>
      </c>
      <c r="Y14" s="41" t="str">
        <f>IF(COUNTIF(D14:U14,"(1)")=0," ",COUNTIF(D14:U14,"(1)"))</f>
        <v xml:space="preserve"> </v>
      </c>
      <c r="Z14" s="41" t="str">
        <f>IF(COUNTIF(D14:U14,"(2)")=0," ",COUNTIF(D14:U14,"(2)"))</f>
        <v xml:space="preserve"> </v>
      </c>
      <c r="AA14" s="41" t="str">
        <f>IF(COUNTIF(D14:U14,"(3)")=0," ",COUNTIF(D14:U14,"(3)"))</f>
        <v xml:space="preserve"> </v>
      </c>
      <c r="AB14" s="42" t="str">
        <f>IF(SUM(Y14:AA14)=0," ",SUM(Y14:AA14))</f>
        <v xml:space="preserve"> </v>
      </c>
      <c r="AC14" s="43">
        <v>14</v>
      </c>
      <c r="AD14" s="43">
        <v>14</v>
      </c>
      <c r="AE14" s="43" t="str">
        <f>IF(W14=0,Var!$B$8,IF(LARGE(D14:U14,1)&gt;=535,Var!$B$4," "))</f>
        <v>---</v>
      </c>
      <c r="AF14" s="43" t="str">
        <f>IF(W14=0,Var!$B$8,IF(LARGE(D14:U14,1)&gt;=560,Var!$B$4," "))</f>
        <v>---</v>
      </c>
      <c r="AG14" s="43" t="str">
        <f>IF(W14=0,Var!$B$8,IF(LARGE(D14:U14,1)&gt;=585,Var!$B$4," "))</f>
        <v>---</v>
      </c>
      <c r="AH14" s="43" t="str">
        <f>IF(W14=0,Var!$B$8,IF(LARGE(D14:U14,1)&gt;=605,Var!$B$4," "))</f>
        <v>---</v>
      </c>
      <c r="AI14" s="43" t="str">
        <f>IF(W14=0,Var!$B$8,IF(LARGE(D14:U14,1)&gt;=625,Var!$B$4," "))</f>
        <v>---</v>
      </c>
      <c r="AJ14" s="43" t="str">
        <f>IF(W14=0,Var!$B$8,IF(LARGE(D14:U14,1)&gt;=645,Var!$B$4," "))</f>
        <v>---</v>
      </c>
      <c r="AK14" s="43" t="str">
        <f>IF(W14=0,Var!$B$8,IF(LARGE(D14:U14,1)&gt;=660,Var!$B$4," "))</f>
        <v>---</v>
      </c>
    </row>
    <row r="15" spans="2:37" s="14" customFormat="1" ht="22.7" customHeight="1">
      <c r="B15" s="112"/>
      <c r="C15" s="113" t="s">
        <v>156</v>
      </c>
      <c r="D15" s="114"/>
      <c r="E15" s="115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W15" s="30"/>
      <c r="X15"/>
      <c r="Y15" s="117"/>
      <c r="Z15" s="117"/>
      <c r="AA15" s="117"/>
      <c r="AB15" s="117"/>
      <c r="AC15"/>
      <c r="AD15"/>
      <c r="AE15"/>
      <c r="AF15"/>
      <c r="AG15"/>
      <c r="AH15"/>
      <c r="AI15"/>
      <c r="AJ15"/>
      <c r="AK15"/>
    </row>
    <row r="16" spans="2:37" ht="12">
      <c r="B16" s="16"/>
      <c r="C16" s="38"/>
      <c r="D16" s="118"/>
      <c r="E16" s="40"/>
      <c r="F16" s="118"/>
      <c r="G16" s="40"/>
      <c r="H16" s="118"/>
      <c r="I16" s="40"/>
      <c r="J16" s="118"/>
      <c r="K16" s="40"/>
      <c r="L16" s="118"/>
      <c r="M16" s="40"/>
      <c r="N16" s="118"/>
      <c r="O16" s="40"/>
      <c r="P16" s="118"/>
      <c r="Q16" s="40"/>
      <c r="R16" s="118"/>
      <c r="S16" s="40"/>
      <c r="T16" s="118"/>
      <c r="U16" s="40"/>
      <c r="W16" s="19">
        <f>COUNT(F16:U16)</f>
        <v>0</v>
      </c>
      <c r="X16" s="88" t="str">
        <f>IF(W16&lt;3," ",(LARGE(D16:U16,1)+LARGE(D16:U16,2)+LARGE(D16:U16,3))/3)</f>
        <v xml:space="preserve"> </v>
      </c>
      <c r="Y16" s="41" t="str">
        <f>IF(COUNTIF(D16:U16,"(1)")=0," ",COUNTIF(D16:U16,"(1)"))</f>
        <v xml:space="preserve"> </v>
      </c>
      <c r="Z16" s="41" t="str">
        <f>IF(COUNTIF(D16:U16,"(2)")=0," ",COUNTIF(D16:U16,"(2)"))</f>
        <v xml:space="preserve"> </v>
      </c>
      <c r="AA16" s="41" t="str">
        <f>IF(COUNTIF(D16:U16,"(3)")=0," ",COUNTIF(D16:U16,"(3)"))</f>
        <v xml:space="preserve"> </v>
      </c>
      <c r="AB16" s="42" t="str">
        <f>IF(SUM(Y16:AA16)=0," ",SUM(Y16:AA16))</f>
        <v xml:space="preserve"> </v>
      </c>
      <c r="AC16" s="43" t="str">
        <f>IF(W16=0,Var!$B$8,IF(LARGE(D16:U16,1)&gt;=480,Var!$B$4," "))</f>
        <v>---</v>
      </c>
      <c r="AD16" s="43" t="str">
        <f>IF(W16=0,Var!$B$8,IF(LARGE(D16:U16,1)&gt;=510,Var!$B$4," "))</f>
        <v>---</v>
      </c>
      <c r="AE16" s="43" t="str">
        <f>IF(W16=0,Var!$B$8,IF(LARGE(D16:U16,1)&gt;=535,Var!$B$4," "))</f>
        <v>---</v>
      </c>
      <c r="AF16" s="43" t="str">
        <f>IF(W16=0,Var!$B$8,IF(LARGE(D16:U16,1)&gt;=560,Var!$B$4," "))</f>
        <v>---</v>
      </c>
      <c r="AG16" s="43" t="str">
        <f>IF(W16=0,Var!$B$8,IF(LARGE(D16:U16,1)&gt;=585,Var!$B$4," "))</f>
        <v>---</v>
      </c>
      <c r="AH16" s="43" t="str">
        <f>IF(W16=0,Var!$B$8,IF(LARGE(D16:U16,1)&gt;=605,Var!$B$4," "))</f>
        <v>---</v>
      </c>
      <c r="AI16" s="43" t="str">
        <f>IF(W16=0,Var!$B$8,IF(LARGE(D16:U16,1)&gt;=625,Var!$B$4," "))</f>
        <v>---</v>
      </c>
      <c r="AJ16" s="43" t="str">
        <f>IF(W16=0,Var!$B$8,IF(LARGE(D16:U16,1)&gt;=645,Var!$B$4," "))</f>
        <v>---</v>
      </c>
      <c r="AK16" s="43" t="str">
        <f>IF(W16=0,Var!$B$8,IF(LARGE(D16:U16,1)&gt;=660,Var!$B$4," "))</f>
        <v>---</v>
      </c>
    </row>
    <row r="17" spans="2:37" s="14" customFormat="1" ht="22.7" customHeight="1">
      <c r="B17" s="112"/>
      <c r="C17" s="113" t="s">
        <v>157</v>
      </c>
      <c r="D17" s="114"/>
      <c r="E17" s="115"/>
      <c r="F17" s="11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W17" s="30"/>
      <c r="X17"/>
      <c r="Y17" s="117"/>
      <c r="Z17" s="117"/>
      <c r="AA17" s="117"/>
      <c r="AB17" s="117"/>
      <c r="AC17"/>
      <c r="AD17"/>
      <c r="AE17"/>
      <c r="AF17"/>
      <c r="AG17"/>
      <c r="AH17"/>
      <c r="AI17"/>
      <c r="AJ17"/>
      <c r="AK17"/>
    </row>
    <row r="18" spans="2:37" ht="12">
      <c r="B18" s="16"/>
      <c r="C18" s="38"/>
      <c r="D18" s="118"/>
      <c r="E18" s="40"/>
      <c r="F18" s="118"/>
      <c r="G18" s="40"/>
      <c r="H18" s="118"/>
      <c r="I18" s="40"/>
      <c r="J18" s="118"/>
      <c r="K18" s="40"/>
      <c r="L18" s="118"/>
      <c r="M18" s="40"/>
      <c r="N18" s="118"/>
      <c r="O18" s="40"/>
      <c r="P18" s="118"/>
      <c r="Q18" s="40"/>
      <c r="R18" s="118"/>
      <c r="S18" s="40"/>
      <c r="T18" s="118"/>
      <c r="U18" s="40"/>
      <c r="W18" s="19">
        <f>COUNT(F18:U18)</f>
        <v>0</v>
      </c>
      <c r="X18" s="88" t="str">
        <f>IF(W18&lt;3," ",(LARGE(D18:U18,1)+LARGE(D18:U18,2)+LARGE(D18:U18,3))/3)</f>
        <v xml:space="preserve"> </v>
      </c>
      <c r="Y18" s="41" t="str">
        <f>IF(COUNTIF(D18:U18,"(1)")=0," ",COUNTIF(D18:U18,"(1)"))</f>
        <v xml:space="preserve"> </v>
      </c>
      <c r="Z18" s="41" t="str">
        <f>IF(COUNTIF(D18:U18,"(2)")=0," ",COUNTIF(D18:U18,"(2)"))</f>
        <v xml:space="preserve"> </v>
      </c>
      <c r="AA18" s="41" t="str">
        <f>IF(COUNTIF(D18:U18,"(3)")=0," ",COUNTIF(D18:U18,"(3)"))</f>
        <v xml:space="preserve"> </v>
      </c>
      <c r="AB18" s="42" t="str">
        <f>IF(SUM(Y18:AA18)=0," ",SUM(Y18:AA18))</f>
        <v xml:space="preserve"> </v>
      </c>
      <c r="AC18" s="43" t="str">
        <f>IF(W18=0,Var!$B$8,IF(LARGE(D18:U18,1)&gt;=480,Var!$B$4," "))</f>
        <v>---</v>
      </c>
      <c r="AD18" s="43" t="str">
        <f>IF(W18=0,Var!$B$8,IF(LARGE(D18:U18,1)&gt;=510,Var!$B$4," "))</f>
        <v>---</v>
      </c>
      <c r="AE18" s="43" t="str">
        <f>IF(W18=0,Var!$B$8,IF(LARGE(D18:U18,1)&gt;=535,Var!$B$4," "))</f>
        <v>---</v>
      </c>
      <c r="AF18" s="43" t="str">
        <f>IF(W18=0,Var!$B$8,IF(LARGE(D18:U18,1)&gt;=560,Var!$B$4," "))</f>
        <v>---</v>
      </c>
      <c r="AG18" s="43" t="str">
        <f>IF(W18=0,Var!$B$8,IF(LARGE(D18:U18,1)&gt;=585,Var!$B$4," "))</f>
        <v>---</v>
      </c>
      <c r="AH18" s="43" t="str">
        <f>IF(W18=0,Var!$B$8,IF(LARGE(D18:U18,1)&gt;=605,Var!$B$4," "))</f>
        <v>---</v>
      </c>
      <c r="AI18" s="43" t="str">
        <f>IF(W18=0,Var!$B$8,IF(LARGE(D18:U18,1)&gt;=625,Var!$B$4," "))</f>
        <v>---</v>
      </c>
      <c r="AJ18" s="43" t="str">
        <f>IF(W18=0,Var!$B$8,IF(LARGE(D18:U18,1)&gt;=645,Var!$B$4," "))</f>
        <v>---</v>
      </c>
      <c r="AK18" s="43" t="str">
        <f>IF(W18=0,Var!$B$8,IF(LARGE(D18:U18,1)&gt;=660,Var!$B$4," "))</f>
        <v>---</v>
      </c>
    </row>
    <row r="19" spans="2:37" ht="12">
      <c r="B19" s="16"/>
      <c r="C19" s="38"/>
      <c r="D19" s="118"/>
      <c r="E19" s="40"/>
      <c r="F19" s="118"/>
      <c r="G19" s="40"/>
      <c r="H19" s="118"/>
      <c r="I19" s="40"/>
      <c r="J19" s="118"/>
      <c r="K19" s="40"/>
      <c r="L19" s="118"/>
      <c r="M19" s="40"/>
      <c r="N19" s="118"/>
      <c r="O19" s="40"/>
      <c r="P19" s="118"/>
      <c r="Q19" s="40"/>
      <c r="R19" s="118"/>
      <c r="S19" s="40"/>
      <c r="T19" s="118"/>
      <c r="U19" s="40"/>
      <c r="W19" s="19">
        <f>COUNT(F19:U19)</f>
        <v>0</v>
      </c>
      <c r="X19" s="88" t="str">
        <f>IF(W19&lt;3," ",(LARGE(D19:U19,1)+LARGE(D19:U19,2)+LARGE(D19:U19,3))/3)</f>
        <v xml:space="preserve"> </v>
      </c>
      <c r="Y19" s="41" t="str">
        <f>IF(COUNTIF(D19:U19,"(1)")=0," ",COUNTIF(D19:U19,"(1)"))</f>
        <v xml:space="preserve"> </v>
      </c>
      <c r="Z19" s="41" t="str">
        <f>IF(COUNTIF(D19:U19,"(2)")=0," ",COUNTIF(D19:U19,"(2)"))</f>
        <v xml:space="preserve"> </v>
      </c>
      <c r="AA19" s="41" t="str">
        <f>IF(COUNTIF(D19:U19,"(3)")=0," ",COUNTIF(D19:U19,"(3)"))</f>
        <v xml:space="preserve"> </v>
      </c>
      <c r="AB19" s="42" t="str">
        <f>IF(SUM(Y19:AA19)=0," ",SUM(Y19:AA19))</f>
        <v xml:space="preserve"> </v>
      </c>
      <c r="AC19" s="43" t="str">
        <f>IF(W19=0,Var!$B$8,IF(LARGE(D19:U19,1)&gt;=480,Var!$B$4," "))</f>
        <v>---</v>
      </c>
      <c r="AD19" s="43" t="str">
        <f>IF(W19=0,Var!$B$8,IF(LARGE(D19:U19,1)&gt;=510,Var!$B$4," "))</f>
        <v>---</v>
      </c>
      <c r="AE19" s="43" t="str">
        <f>IF(W19=0,Var!$B$8,IF(LARGE(D19:U19,1)&gt;=535,Var!$B$4," "))</f>
        <v>---</v>
      </c>
      <c r="AF19" s="43" t="str">
        <f>IF(W19=0,Var!$B$8,IF(LARGE(D19:U19,1)&gt;=560,Var!$B$4," "))</f>
        <v>---</v>
      </c>
      <c r="AG19" s="43" t="str">
        <f>IF(W19=0,Var!$B$8,IF(LARGE(D19:U19,1)&gt;=585,Var!$B$4," "))</f>
        <v>---</v>
      </c>
      <c r="AH19" s="43" t="str">
        <f>IF(W19=0,Var!$B$8,IF(LARGE(D19:U19,1)&gt;=605,Var!$B$4," "))</f>
        <v>---</v>
      </c>
      <c r="AI19" s="43" t="str">
        <f>IF(W19=0,Var!$B$8,IF(LARGE(D19:U19,1)&gt;=625,Var!$B$4," "))</f>
        <v>---</v>
      </c>
      <c r="AJ19" s="43" t="str">
        <f>IF(W19=0,Var!$B$8,IF(LARGE(D19:U19,1)&gt;=645,Var!$B$4," "))</f>
        <v>---</v>
      </c>
      <c r="AK19" s="43" t="str">
        <f>IF(W19=0,Var!$B$8,IF(LARGE(D19:U19,1)&gt;=660,Var!$B$4," "))</f>
        <v>---</v>
      </c>
    </row>
    <row r="20" spans="2:37" ht="12">
      <c r="B20" s="16"/>
      <c r="C20" s="38"/>
      <c r="D20" s="118"/>
      <c r="E20" s="40"/>
      <c r="F20" s="118"/>
      <c r="G20" s="40"/>
      <c r="H20" s="118"/>
      <c r="I20" s="40"/>
      <c r="J20" s="118"/>
      <c r="K20" s="40"/>
      <c r="L20" s="118"/>
      <c r="M20" s="40"/>
      <c r="N20" s="118"/>
      <c r="O20" s="40"/>
      <c r="P20" s="118"/>
      <c r="Q20" s="40"/>
      <c r="R20" s="118"/>
      <c r="S20" s="40"/>
      <c r="T20" s="118"/>
      <c r="U20" s="40"/>
      <c r="W20" s="19">
        <f>COUNT(F20:U20)</f>
        <v>0</v>
      </c>
      <c r="X20" s="88" t="str">
        <f>IF(W20&lt;3," ",(LARGE(D20:U20,1)+LARGE(D20:U20,2)+LARGE(D20:U20,3))/3)</f>
        <v xml:space="preserve"> </v>
      </c>
      <c r="Y20" s="41" t="str">
        <f>IF(COUNTIF(D20:U20,"(1)")=0," ",COUNTIF(D20:U20,"(1)"))</f>
        <v xml:space="preserve"> </v>
      </c>
      <c r="Z20" s="41" t="str">
        <f>IF(COUNTIF(D20:U20,"(2)")=0," ",COUNTIF(D20:U20,"(2)"))</f>
        <v xml:space="preserve"> </v>
      </c>
      <c r="AA20" s="41" t="str">
        <f>IF(COUNTIF(D20:U20,"(3)")=0," ",COUNTIF(D20:U20,"(3)"))</f>
        <v xml:space="preserve"> </v>
      </c>
      <c r="AB20" s="42" t="str">
        <f>IF(SUM(Y20:AA20)=0," ",SUM(Y20:AA20))</f>
        <v xml:space="preserve"> </v>
      </c>
      <c r="AC20" s="43" t="str">
        <f>IF(W20=0,Var!$B$8,IF(LARGE(D20:U20,1)&gt;=480,Var!$B$4," "))</f>
        <v>---</v>
      </c>
      <c r="AD20" s="43" t="str">
        <f>IF(W20=0,Var!$B$8,IF(LARGE(D20:U20,1)&gt;=510,Var!$B$4," "))</f>
        <v>---</v>
      </c>
      <c r="AE20" s="43" t="str">
        <f>IF(W20=0,Var!$B$8,IF(LARGE(D20:U20,1)&gt;=535,Var!$B$4," "))</f>
        <v>---</v>
      </c>
      <c r="AF20" s="43" t="str">
        <f>IF(W20=0,Var!$B$8,IF(LARGE(D20:U20,1)&gt;=560,Var!$B$4," "))</f>
        <v>---</v>
      </c>
      <c r="AG20" s="43" t="str">
        <f>IF(W20=0,Var!$B$8,IF(LARGE(D20:U20,1)&gt;=585,Var!$B$4," "))</f>
        <v>---</v>
      </c>
      <c r="AH20" s="43" t="str">
        <f>IF(W20=0,Var!$B$8,IF(LARGE(D20:U20,1)&gt;=605,Var!$B$4," "))</f>
        <v>---</v>
      </c>
      <c r="AI20" s="43" t="str">
        <f>IF(W20=0,Var!$B$8,IF(LARGE(D20:U20,1)&gt;=625,Var!$B$4," "))</f>
        <v>---</v>
      </c>
      <c r="AJ20" s="43" t="str">
        <f>IF(W20=0,Var!$B$8,IF(LARGE(D20:U20,1)&gt;=645,Var!$B$4," "))</f>
        <v>---</v>
      </c>
      <c r="AK20" s="43" t="str">
        <f>IF(W20=0,Var!$B$8,IF(LARGE(D20:U20,1)&gt;=660,Var!$B$4," "))</f>
        <v>---</v>
      </c>
    </row>
    <row r="21" spans="2:37" s="14" customFormat="1" ht="22.7" customHeight="1">
      <c r="B21" s="112"/>
      <c r="C21" s="113" t="s">
        <v>140</v>
      </c>
      <c r="D21" s="114"/>
      <c r="E21" s="115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W21" s="30"/>
      <c r="X21"/>
      <c r="Y21" s="117"/>
      <c r="Z21" s="117"/>
      <c r="AA21" s="117"/>
      <c r="AB21" s="117"/>
      <c r="AC21"/>
      <c r="AD21"/>
      <c r="AE21"/>
      <c r="AF21"/>
      <c r="AG21"/>
      <c r="AH21"/>
      <c r="AI21"/>
      <c r="AJ21"/>
      <c r="AK21"/>
    </row>
    <row r="22" spans="2:37" ht="12">
      <c r="B22" s="16">
        <v>1</v>
      </c>
      <c r="C22" s="38" t="s">
        <v>67</v>
      </c>
      <c r="D22" s="118"/>
      <c r="E22" s="40"/>
      <c r="F22" s="118"/>
      <c r="G22" s="40"/>
      <c r="H22" s="118"/>
      <c r="I22" s="40"/>
      <c r="J22" s="118"/>
      <c r="K22" s="40"/>
      <c r="L22" s="118">
        <v>475</v>
      </c>
      <c r="M22" s="40" t="s">
        <v>46</v>
      </c>
      <c r="N22" s="118"/>
      <c r="O22" s="40"/>
      <c r="P22" s="118"/>
      <c r="Q22" s="40"/>
      <c r="R22" s="118"/>
      <c r="S22" s="40"/>
      <c r="T22" s="118"/>
      <c r="U22" s="40"/>
      <c r="W22" s="19">
        <f>COUNT(F22:U22)</f>
        <v>1</v>
      </c>
      <c r="X22" s="88" t="str">
        <f>IF(W22&lt;3," ",(LARGE(D22:U22,1)+LARGE(D22:U22,2)+LARGE(D22:U22,3))/3)</f>
        <v xml:space="preserve"> </v>
      </c>
      <c r="Y22" s="41" t="str">
        <f>IF(COUNTIF(D22:U22,"(1)")=0," ",COUNTIF(D22:U22,"(1)"))</f>
        <v xml:space="preserve"> </v>
      </c>
      <c r="Z22" s="41">
        <f>IF(COUNTIF(D22:U22,"(2)")=0," ",COUNTIF(D22:U22,"(2)"))</f>
        <v>1</v>
      </c>
      <c r="AA22" s="41" t="str">
        <f>IF(COUNTIF(D22:U22,"(3)")=0," ",COUNTIF(D22:U22,"(3)"))</f>
        <v xml:space="preserve"> </v>
      </c>
      <c r="AB22" s="42">
        <f>IF(SUM(Y22:AA22)=0," ",SUM(Y22:AA22))</f>
        <v>1</v>
      </c>
      <c r="AC22" s="43">
        <v>17</v>
      </c>
      <c r="AD22" s="43" t="str">
        <f>IF(W22=0,Var!$B$8,IF(LARGE(D22:U22,1)&gt;=510,Var!$B$4," "))</f>
        <v xml:space="preserve"> </v>
      </c>
      <c r="AE22" s="43" t="str">
        <f>IF(W22=0,Var!$B$8,IF(LARGE(D22:U22,1)&gt;=535,Var!$B$4," "))</f>
        <v xml:space="preserve"> </v>
      </c>
      <c r="AF22" s="43" t="str">
        <f>IF(W22=0,Var!$B$8,IF(LARGE(D22:U22,1)&gt;=560,Var!$B$4," "))</f>
        <v xml:space="preserve"> </v>
      </c>
      <c r="AG22" s="43" t="str">
        <f>IF(W22=0,Var!$B$8,IF(LARGE(D22:U22,1)&gt;=585,Var!$B$4," "))</f>
        <v xml:space="preserve"> </v>
      </c>
      <c r="AH22" s="43" t="str">
        <f>IF(W22=0,Var!$B$8,IF(LARGE(D22:U22,1)&gt;=605,Var!$B$4," "))</f>
        <v xml:space="preserve"> </v>
      </c>
      <c r="AI22" s="43" t="str">
        <f>IF(W22=0,Var!$B$8,IF(LARGE(D22:U22,1)&gt;=625,Var!$B$4," "))</f>
        <v xml:space="preserve"> </v>
      </c>
      <c r="AJ22" s="43" t="str">
        <f>IF(W22=0,Var!$B$8,IF(LARGE(D22:U22,1)&gt;=645,Var!$B$4," "))</f>
        <v xml:space="preserve"> </v>
      </c>
      <c r="AK22" s="43" t="str">
        <f>IF(W22=0,Var!$B$8,IF(LARGE(D22:U22,1)&gt;=660,Var!$B$4," "))</f>
        <v xml:space="preserve"> </v>
      </c>
    </row>
    <row r="23" spans="2:37" ht="12">
      <c r="B23" s="16"/>
      <c r="C23" s="38" t="s">
        <v>141</v>
      </c>
      <c r="D23" s="118"/>
      <c r="E23" s="40"/>
      <c r="F23" s="118"/>
      <c r="G23" s="40"/>
      <c r="H23" s="118"/>
      <c r="I23" s="40"/>
      <c r="J23" s="118"/>
      <c r="K23" s="40"/>
      <c r="L23" s="118"/>
      <c r="M23" s="40"/>
      <c r="N23" s="118"/>
      <c r="O23" s="40"/>
      <c r="P23" s="118"/>
      <c r="Q23" s="40"/>
      <c r="R23" s="118"/>
      <c r="S23" s="40"/>
      <c r="T23" s="118"/>
      <c r="U23" s="40"/>
      <c r="V23" s="119"/>
      <c r="W23" s="19">
        <f>COUNT(F23:U23)</f>
        <v>0</v>
      </c>
      <c r="X23" s="88" t="str">
        <f>IF(W23&lt;3," ",(LARGE(D23:U23,1)+LARGE(D23:U23,2)+LARGE(D23:U23,3))/3)</f>
        <v xml:space="preserve"> </v>
      </c>
      <c r="Y23" s="41" t="str">
        <f>IF(COUNTIF(D23:U23,"(1)")=0," ",COUNTIF(D23:U23,"(1)"))</f>
        <v xml:space="preserve"> </v>
      </c>
      <c r="Z23" s="41" t="str">
        <f>IF(COUNTIF(D23:U23,"(2)")=0," ",COUNTIF(D23:U23,"(2)"))</f>
        <v xml:space="preserve"> </v>
      </c>
      <c r="AA23" s="41" t="str">
        <f>IF(COUNTIF(D23:U23,"(3)")=0," ",COUNTIF(D23:U23,"(3)"))</f>
        <v xml:space="preserve"> </v>
      </c>
      <c r="AB23" s="42" t="str">
        <f>IF(SUM(Y23:AA23)=0," ",SUM(Y23:AA23))</f>
        <v xml:space="preserve"> </v>
      </c>
      <c r="AC23" s="43">
        <v>12</v>
      </c>
      <c r="AD23" s="43">
        <v>12</v>
      </c>
      <c r="AE23" s="43" t="str">
        <f>IF(W23=0,Var!$B$8,IF(LARGE(D23:U23,1)&gt;=535,Var!$B$4," "))</f>
        <v>---</v>
      </c>
      <c r="AF23" s="43" t="str">
        <f>IF(W23=0,Var!$B$8,IF(LARGE(D23:U23,1)&gt;=560,Var!$B$4," "))</f>
        <v>---</v>
      </c>
      <c r="AG23" s="43" t="str">
        <f>IF(W23=0,Var!$B$8,IF(LARGE(D23:U23,1)&gt;=585,Var!$B$4," "))</f>
        <v>---</v>
      </c>
      <c r="AH23" s="43" t="str">
        <f>IF(W23=0,Var!$B$8,IF(LARGE(D23:U23,1)&gt;=605,Var!$B$4," "))</f>
        <v>---</v>
      </c>
      <c r="AI23" s="43" t="str">
        <f>IF(W23=0,Var!$B$8,IF(LARGE(D23:U23,1)&gt;=625,Var!$B$4," "))</f>
        <v>---</v>
      </c>
      <c r="AJ23" s="43" t="str">
        <f>IF(W23=0,Var!$B$8,IF(LARGE(D23:U23,1)&gt;=645,Var!$B$4," "))</f>
        <v>---</v>
      </c>
      <c r="AK23" s="43" t="str">
        <f>IF(W23=0,Var!$B$8,IF(LARGE(D23:U23,1)&gt;=660,Var!$B$4," "))</f>
        <v>---</v>
      </c>
    </row>
    <row r="24" spans="2:37" s="14" customFormat="1" ht="22.7" customHeight="1">
      <c r="B24" s="112"/>
      <c r="C24" s="113" t="s">
        <v>144</v>
      </c>
      <c r="D24" s="114"/>
      <c r="E24" s="115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W24" s="30"/>
      <c r="X24"/>
      <c r="Y24" s="117"/>
      <c r="Z24" s="117"/>
      <c r="AA24" s="117"/>
      <c r="AB24" s="117"/>
      <c r="AC24"/>
      <c r="AD24"/>
      <c r="AE24"/>
      <c r="AF24"/>
      <c r="AG24"/>
      <c r="AH24"/>
      <c r="AI24"/>
      <c r="AJ24"/>
      <c r="AK24"/>
    </row>
    <row r="25" spans="2:37" ht="12">
      <c r="B25" s="16"/>
      <c r="C25" s="38"/>
      <c r="D25" s="118"/>
      <c r="E25" s="40"/>
      <c r="F25" s="118"/>
      <c r="G25" s="40"/>
      <c r="H25" s="118"/>
      <c r="I25" s="40"/>
      <c r="J25" s="118"/>
      <c r="K25" s="40"/>
      <c r="L25" s="118"/>
      <c r="M25" s="40"/>
      <c r="N25" s="118"/>
      <c r="O25" s="40"/>
      <c r="P25" s="118"/>
      <c r="Q25" s="40"/>
      <c r="R25" s="118"/>
      <c r="S25" s="40"/>
      <c r="T25" s="118"/>
      <c r="U25" s="40"/>
      <c r="W25" s="19">
        <f>COUNT(F25:U25)</f>
        <v>0</v>
      </c>
      <c r="X25" s="88" t="str">
        <f>IF(W25&lt;3," ",(LARGE(D25:U25,1)+LARGE(D25:U25,2)+LARGE(D25:U25,3))/3)</f>
        <v xml:space="preserve"> </v>
      </c>
      <c r="Y25" s="41" t="str">
        <f>IF(COUNTIF(D25:U25,"(1)")=0," ",COUNTIF(D25:U25,"(1)"))</f>
        <v xml:space="preserve"> </v>
      </c>
      <c r="Z25" s="41" t="str">
        <f>IF(COUNTIF(D25:U25,"(2)")=0," ",COUNTIF(D25:U25,"(2)"))</f>
        <v xml:space="preserve"> </v>
      </c>
      <c r="AA25" s="41" t="str">
        <f>IF(COUNTIF(D25:U25,"(3)")=0," ",COUNTIF(D25:U25,"(3)"))</f>
        <v xml:space="preserve"> </v>
      </c>
      <c r="AB25" s="42" t="str">
        <f>IF(SUM(Y25:AA25)=0," ",SUM(Y25:AA25))</f>
        <v xml:space="preserve"> </v>
      </c>
      <c r="AC25" s="43" t="str">
        <f>IF(W25=0,Var!$B$8,IF(LARGE(D25:U25,1)&gt;=480,Var!$B$4," "))</f>
        <v>---</v>
      </c>
      <c r="AD25" s="43" t="str">
        <f>IF(W25=0,Var!$B$8,IF(LARGE(D25:U25,1)&gt;=510,Var!$B$4," "))</f>
        <v>---</v>
      </c>
      <c r="AE25" s="43" t="str">
        <f>IF(W25=0,Var!$B$8,IF(LARGE(D25:U25,1)&gt;=535,Var!$B$4," "))</f>
        <v>---</v>
      </c>
      <c r="AF25" s="43" t="str">
        <f>IF(W25=0,Var!$B$8,IF(LARGE(D25:U25,1)&gt;=560,Var!$B$4," "))</f>
        <v>---</v>
      </c>
      <c r="AG25" s="43" t="str">
        <f>IF(W25=0,Var!$B$8,IF(LARGE(D25:U25,1)&gt;=585,Var!$B$4," "))</f>
        <v>---</v>
      </c>
      <c r="AH25" s="43" t="str">
        <f>IF(W25=0,Var!$B$8,IF(LARGE(D25:U25,1)&gt;=605,Var!$B$4," "))</f>
        <v>---</v>
      </c>
      <c r="AI25" s="43" t="str">
        <f>IF(W25=0,Var!$B$8,IF(LARGE(D25:U25,1)&gt;=625,Var!$B$4," "))</f>
        <v>---</v>
      </c>
      <c r="AJ25" s="43" t="str">
        <f>IF(W25=0,Var!$B$8,IF(LARGE(D25:U25,1)&gt;=645,Var!$B$4," "))</f>
        <v>---</v>
      </c>
      <c r="AK25" s="43" t="str">
        <f>IF(W25=0,Var!$B$8,IF(LARGE(D25:U25,1)&gt;=660,Var!$B$4," "))</f>
        <v>---</v>
      </c>
    </row>
    <row r="26" spans="2:37" ht="12">
      <c r="B26" s="16"/>
      <c r="C26" s="38"/>
      <c r="D26" s="118"/>
      <c r="E26" s="40"/>
      <c r="F26" s="118"/>
      <c r="G26" s="40"/>
      <c r="H26" s="118"/>
      <c r="I26" s="40"/>
      <c r="J26" s="118"/>
      <c r="K26" s="40"/>
      <c r="L26" s="118"/>
      <c r="M26" s="40"/>
      <c r="N26" s="118"/>
      <c r="O26" s="40"/>
      <c r="P26" s="118"/>
      <c r="Q26" s="40"/>
      <c r="R26" s="118"/>
      <c r="S26" s="40"/>
      <c r="T26" s="118"/>
      <c r="U26" s="40"/>
      <c r="W26" s="19">
        <f>COUNT(F26:U26)</f>
        <v>0</v>
      </c>
      <c r="X26" s="88" t="str">
        <f>IF(W26&lt;3," ",(LARGE(D26:U26,1)+LARGE(D26:U26,2)+LARGE(D26:U26,3))/3)</f>
        <v xml:space="preserve"> </v>
      </c>
      <c r="Y26" s="41" t="str">
        <f>IF(COUNTIF(D26:U26,"(1)")=0," ",COUNTIF(D26:U26,"(1)"))</f>
        <v xml:space="preserve"> </v>
      </c>
      <c r="Z26" s="41" t="str">
        <f>IF(COUNTIF(D26:U26,"(2)")=0," ",COUNTIF(D26:U26,"(2)"))</f>
        <v xml:space="preserve"> </v>
      </c>
      <c r="AA26" s="41" t="str">
        <f>IF(COUNTIF(D26:U26,"(3)")=0," ",COUNTIF(D26:U26,"(3)"))</f>
        <v xml:space="preserve"> </v>
      </c>
      <c r="AB26" s="42" t="str">
        <f>IF(SUM(Y26:AA26)=0," ",SUM(Y26:AA26))</f>
        <v xml:space="preserve"> </v>
      </c>
      <c r="AC26" s="43" t="str">
        <f>IF(W26=0,Var!$B$8,IF(LARGE(D26:U26,1)&gt;=480,Var!$B$4," "))</f>
        <v>---</v>
      </c>
      <c r="AD26" s="43" t="str">
        <f>IF(W26=0,Var!$B$8,IF(LARGE(D26:U26,1)&gt;=510,Var!$B$4," "))</f>
        <v>---</v>
      </c>
      <c r="AE26" s="43" t="str">
        <f>IF(W26=0,Var!$B$8,IF(LARGE(D26:U26,1)&gt;=535,Var!$B$4," "))</f>
        <v>---</v>
      </c>
      <c r="AF26" s="43" t="str">
        <f>IF(W26=0,Var!$B$8,IF(LARGE(D26:U26,1)&gt;=560,Var!$B$4," "))</f>
        <v>---</v>
      </c>
      <c r="AG26" s="43" t="str">
        <f>IF(W26=0,Var!$B$8,IF(LARGE(D26:U26,1)&gt;=585,Var!$B$4," "))</f>
        <v>---</v>
      </c>
      <c r="AH26" s="43" t="str">
        <f>IF(W26=0,Var!$B$8,IF(LARGE(D26:U26,1)&gt;=605,Var!$B$4," "))</f>
        <v>---</v>
      </c>
      <c r="AI26" s="43" t="str">
        <f>IF(W26=0,Var!$B$8,IF(LARGE(D26:U26,1)&gt;=625,Var!$B$4," "))</f>
        <v>---</v>
      </c>
      <c r="AJ26" s="43" t="str">
        <f>IF(W26=0,Var!$B$8,IF(LARGE(D26:U26,1)&gt;=645,Var!$B$4," "))</f>
        <v>---</v>
      </c>
      <c r="AK26" s="43" t="str">
        <f>IF(W26=0,Var!$B$8,IF(LARGE(D26:U26,1)&gt;=660,Var!$B$4," "))</f>
        <v>---</v>
      </c>
    </row>
    <row r="27" spans="2:37" s="14" customFormat="1" ht="22.7" customHeight="1">
      <c r="B27" s="112"/>
      <c r="C27" s="113" t="s">
        <v>158</v>
      </c>
      <c r="D27" s="114"/>
      <c r="E27" s="115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W27" s="30"/>
      <c r="X27"/>
      <c r="Y27" s="117"/>
      <c r="Z27" s="117"/>
      <c r="AA27" s="117"/>
      <c r="AB27" s="117"/>
      <c r="AC27"/>
      <c r="AD27"/>
      <c r="AE27"/>
      <c r="AF27"/>
      <c r="AG27"/>
      <c r="AH27"/>
      <c r="AI27"/>
      <c r="AJ27"/>
      <c r="AK27"/>
    </row>
    <row r="28" spans="2:37" ht="12">
      <c r="B28" s="16">
        <v>1</v>
      </c>
      <c r="C28" s="38" t="s">
        <v>159</v>
      </c>
      <c r="D28" s="118"/>
      <c r="E28" s="40"/>
      <c r="F28" s="118">
        <v>560</v>
      </c>
      <c r="G28" s="442" t="s">
        <v>45</v>
      </c>
      <c r="H28" s="118">
        <v>551</v>
      </c>
      <c r="I28" s="40" t="s">
        <v>50</v>
      </c>
      <c r="J28" s="118">
        <v>562</v>
      </c>
      <c r="K28" s="40" t="s">
        <v>45</v>
      </c>
      <c r="L28" s="118">
        <v>588</v>
      </c>
      <c r="M28" s="40" t="s">
        <v>45</v>
      </c>
      <c r="N28" s="118"/>
      <c r="O28" s="40"/>
      <c r="P28" s="118">
        <v>588</v>
      </c>
      <c r="Q28" s="40" t="s">
        <v>94</v>
      </c>
      <c r="R28" s="118"/>
      <c r="S28" s="40"/>
      <c r="T28" s="118"/>
      <c r="U28" s="40"/>
      <c r="W28" s="19">
        <f>COUNT(D28:U28)</f>
        <v>5</v>
      </c>
      <c r="X28" s="88">
        <f>IF(W28&lt;3," ",(LARGE(D28:U28,1)+LARGE(D28:U28,2)+LARGE(D28:U28,3))/3)</f>
        <v>579.33333333333337</v>
      </c>
      <c r="Y28" s="41">
        <f>IF(COUNTIF(D28:U28,"(1)")=0," ",COUNTIF(D28:U28,"(1)"))</f>
        <v>3</v>
      </c>
      <c r="Z28" s="41" t="str">
        <f>IF(COUNTIF(D28:U28,"(2)")=0," ",COUNTIF(D28:U28,"(2)"))</f>
        <v xml:space="preserve"> </v>
      </c>
      <c r="AA28" s="41">
        <f>IF(COUNTIF(D28:U28,"(3)")=0," ",COUNTIF(D28:U28,"(3)"))</f>
        <v>1</v>
      </c>
      <c r="AB28" s="42">
        <f>IF(SUM(Y28:AA28)=0," ",SUM(Y28:AA28))</f>
        <v>4</v>
      </c>
      <c r="AC28" s="43">
        <v>4</v>
      </c>
      <c r="AD28" s="43">
        <v>4</v>
      </c>
      <c r="AE28" s="43">
        <v>4</v>
      </c>
      <c r="AF28" s="43">
        <f>IF(W28=0,Var!$B$8,IF(LARGE(D28:U28,1)&gt;=560,Var!$B$4," "))</f>
        <v>18</v>
      </c>
      <c r="AG28" s="43">
        <f>IF(W28=0,Var!$B$8,IF(LARGE(D28:U28,1)&gt;=585,Var!$B$4," "))</f>
        <v>18</v>
      </c>
      <c r="AH28" s="43" t="str">
        <f>IF(W28=0,Var!$B$8,IF(LARGE(D28:U28,1)&gt;=605,Var!$B$4," "))</f>
        <v xml:space="preserve"> </v>
      </c>
      <c r="AI28" s="43" t="str">
        <f>IF(W28=0,Var!$B$8,IF(LARGE(D28:U28,1)&gt;=625,Var!$B$4," "))</f>
        <v xml:space="preserve"> </v>
      </c>
      <c r="AJ28" s="43" t="str">
        <f>IF(W28=0,Var!$B$8,IF(LARGE(D28:U28,1)&gt;=645,Var!$B$4," "))</f>
        <v xml:space="preserve"> </v>
      </c>
      <c r="AK28" s="43" t="str">
        <f>IF(W28=0,Var!$B$8,IF(LARGE(D28:U28,1)&gt;=660,Var!$B$4," "))</f>
        <v xml:space="preserve"> </v>
      </c>
    </row>
    <row r="29" spans="2:37" ht="12">
      <c r="B29" s="16"/>
      <c r="C29" s="38"/>
      <c r="D29" s="118"/>
      <c r="E29" s="40"/>
      <c r="F29" s="118"/>
      <c r="G29" s="40"/>
      <c r="H29" s="118"/>
      <c r="I29" s="40"/>
      <c r="J29" s="118"/>
      <c r="K29" s="40"/>
      <c r="L29" s="118"/>
      <c r="M29" s="40"/>
      <c r="N29" s="118"/>
      <c r="O29" s="40"/>
      <c r="P29" s="118"/>
      <c r="Q29" s="40"/>
      <c r="R29" s="118"/>
      <c r="S29" s="40"/>
      <c r="T29" s="118"/>
      <c r="U29" s="40"/>
      <c r="W29" s="19">
        <f>COUNT(D29:U29)</f>
        <v>0</v>
      </c>
      <c r="X29" s="88" t="str">
        <f>IF(W29&lt;3," ",(LARGE(D29:U29,1)+LARGE(D29:U29,2)+LARGE(D29:U29,3))/3)</f>
        <v xml:space="preserve"> </v>
      </c>
      <c r="Y29" s="41" t="str">
        <f>IF(COUNTIF(D29:U29,"(1)")=0," ",COUNTIF(D29:U29,"(1)"))</f>
        <v xml:space="preserve"> </v>
      </c>
      <c r="Z29" s="41" t="str">
        <f>IF(COUNTIF(D29:U29,"(2)")=0," ",COUNTIF(D29:U29,"(2)"))</f>
        <v xml:space="preserve"> </v>
      </c>
      <c r="AA29" s="41" t="str">
        <f>IF(COUNTIF(D29:U29,"(3)")=0," ",COUNTIF(D29:U29,"(3)"))</f>
        <v xml:space="preserve"> </v>
      </c>
      <c r="AB29" s="42" t="str">
        <f>IF(SUM(Y29:AA29)=0," ",SUM(Y29:AA29))</f>
        <v xml:space="preserve"> </v>
      </c>
      <c r="AC29" s="43" t="str">
        <f>IF(W29=0,Var!$B$8,IF(LARGE(D29:U29,1)&gt;=480,Var!$B$4," "))</f>
        <v>---</v>
      </c>
      <c r="AD29" s="43" t="str">
        <f>IF(W29=0,Var!$B$8,IF(LARGE(D29:U29,1)&gt;=510,Var!$B$4," "))</f>
        <v>---</v>
      </c>
      <c r="AE29" s="43" t="str">
        <f>IF(W29=0,Var!$B$8,IF(LARGE(D29:U29,1)&gt;=535,Var!$B$4," "))</f>
        <v>---</v>
      </c>
      <c r="AF29" s="43" t="str">
        <f>IF(W29=0,Var!$B$8,IF(LARGE(D29:U29,1)&gt;=560,Var!$B$4," "))</f>
        <v>---</v>
      </c>
      <c r="AG29" s="43" t="str">
        <f>IF(W29=0,Var!$B$8,IF(LARGE(D29:U29,1)&gt;=585,Var!$B$4," "))</f>
        <v>---</v>
      </c>
      <c r="AH29" s="43" t="str">
        <f>IF(W29=0,Var!$B$8,IF(LARGE(D29:U29,1)&gt;=605,Var!$B$4," "))</f>
        <v>---</v>
      </c>
      <c r="AI29" s="43" t="str">
        <f>IF(W29=0,Var!$B$8,IF(LARGE(D29:U29,1)&gt;=625,Var!$B$4," "))</f>
        <v>---</v>
      </c>
      <c r="AJ29" s="43" t="str">
        <f>IF(W29=0,Var!$B$8,IF(LARGE(D29:U29,1)&gt;=645,Var!$B$4," "))</f>
        <v>---</v>
      </c>
      <c r="AK29" s="43" t="str">
        <f>IF(W29=0,Var!$B$8,IF(LARGE(D29:U29,1)&gt;=660,Var!$B$4," "))</f>
        <v>---</v>
      </c>
    </row>
    <row r="30" spans="2:37" ht="12">
      <c r="B30" s="16"/>
      <c r="C30" s="38"/>
      <c r="D30" s="118"/>
      <c r="E30" s="40"/>
      <c r="F30" s="118"/>
      <c r="G30" s="40"/>
      <c r="H30" s="118"/>
      <c r="I30" s="40"/>
      <c r="J30" s="118"/>
      <c r="K30" s="40"/>
      <c r="L30" s="118"/>
      <c r="M30" s="40"/>
      <c r="N30" s="118"/>
      <c r="O30" s="40"/>
      <c r="P30" s="118"/>
      <c r="Q30" s="40"/>
      <c r="R30" s="118"/>
      <c r="S30" s="40"/>
      <c r="T30" s="118"/>
      <c r="U30" s="40"/>
      <c r="W30" s="19">
        <f>COUNT(F30:U30)</f>
        <v>0</v>
      </c>
      <c r="X30" s="88" t="str">
        <f>IF(W30&lt;3," ",(LARGE(D30:U30,1)+LARGE(D30:U30,2)+LARGE(D30:U30,3))/3)</f>
        <v xml:space="preserve"> </v>
      </c>
      <c r="Y30" s="41" t="str">
        <f>IF(COUNTIF(D30:U30,"(1)")=0," ",COUNTIF(D30:U30,"(1)"))</f>
        <v xml:space="preserve"> </v>
      </c>
      <c r="Z30" s="41" t="str">
        <f>IF(COUNTIF(D30:U30,"(2)")=0," ",COUNTIF(D30:U30,"(2)"))</f>
        <v xml:space="preserve"> </v>
      </c>
      <c r="AA30" s="41" t="str">
        <f>IF(COUNTIF(D30:U30,"(3)")=0," ",COUNTIF(D30:U30,"(3)"))</f>
        <v xml:space="preserve"> </v>
      </c>
      <c r="AB30" s="42" t="str">
        <f>IF(SUM(Y30:AA30)=0," ",SUM(Y30:AA30))</f>
        <v xml:space="preserve"> </v>
      </c>
      <c r="AC30" s="43" t="str">
        <f>IF(W30=0,Var!$B$8,IF(LARGE(D30:U30,1)&gt;=480,Var!$B$4," "))</f>
        <v>---</v>
      </c>
      <c r="AD30" s="43" t="str">
        <f>IF(W30=0,Var!$B$8,IF(LARGE(D30:U30,1)&gt;=510,Var!$B$4," "))</f>
        <v>---</v>
      </c>
      <c r="AE30" s="43" t="str">
        <f>IF(W30=0,Var!$B$8,IF(LARGE(D30:U30,1)&gt;=535,Var!$B$4," "))</f>
        <v>---</v>
      </c>
      <c r="AF30" s="43" t="str">
        <f>IF(W30=0,Var!$B$8,IF(LARGE(D30:U30,1)&gt;=560,Var!$B$4," "))</f>
        <v>---</v>
      </c>
      <c r="AG30" s="43" t="str">
        <f>IF(W30=0,Var!$B$8,IF(LARGE(D30:U30,1)&gt;=585,Var!$B$4," "))</f>
        <v>---</v>
      </c>
      <c r="AH30" s="43" t="str">
        <f>IF(W30=0,Var!$B$8,IF(LARGE(D30:U30,1)&gt;=605,Var!$B$4," "))</f>
        <v>---</v>
      </c>
      <c r="AI30" s="43" t="str">
        <f>IF(W30=0,Var!$B$8,IF(LARGE(D30:U30,1)&gt;=625,Var!$B$4," "))</f>
        <v>---</v>
      </c>
      <c r="AJ30" s="43" t="str">
        <f>IF(W30=0,Var!$B$8,IF(LARGE(D30:U30,1)&gt;=645,Var!$B$4," "))</f>
        <v>---</v>
      </c>
      <c r="AK30" s="43" t="str">
        <f>IF(W30=0,Var!$B$8,IF(LARGE(D30:U30,1)&gt;=660,Var!$B$4," "))</f>
        <v>---</v>
      </c>
    </row>
    <row r="31" spans="2:37" s="14" customFormat="1" ht="22.7" customHeight="1">
      <c r="B31" s="112"/>
      <c r="C31" s="113" t="s">
        <v>160</v>
      </c>
      <c r="D31" s="114"/>
      <c r="E31" s="115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W31" s="30"/>
      <c r="X31"/>
      <c r="Y31" s="117"/>
      <c r="Z31" s="117"/>
      <c r="AA31" s="117"/>
      <c r="AB31" s="117"/>
      <c r="AC31"/>
      <c r="AD31"/>
      <c r="AE31"/>
      <c r="AF31"/>
      <c r="AG31"/>
      <c r="AH31"/>
      <c r="AI31"/>
      <c r="AJ31"/>
      <c r="AK31"/>
    </row>
    <row r="32" spans="2:37" ht="12">
      <c r="B32" s="16"/>
      <c r="C32" s="38" t="s">
        <v>87</v>
      </c>
      <c r="D32" s="118"/>
      <c r="E32" s="40"/>
      <c r="F32" s="118"/>
      <c r="G32" s="40"/>
      <c r="H32" s="118"/>
      <c r="I32" s="40"/>
      <c r="J32" s="118"/>
      <c r="K32" s="40"/>
      <c r="L32" s="118"/>
      <c r="M32" s="40"/>
      <c r="N32" s="118"/>
      <c r="O32" s="40"/>
      <c r="P32" s="118"/>
      <c r="Q32" s="40"/>
      <c r="R32" s="118"/>
      <c r="S32" s="40"/>
      <c r="T32" s="118"/>
      <c r="U32" s="40"/>
      <c r="W32" s="19">
        <f>COUNT(F32:U32)</f>
        <v>0</v>
      </c>
      <c r="X32" s="88" t="str">
        <f>IF(W32&lt;3," ",(LARGE(D32:U32,1)+LARGE(D32:U32,2)+LARGE(D32:U32,3))/3)</f>
        <v xml:space="preserve"> </v>
      </c>
      <c r="Y32" s="41" t="str">
        <f>IF(COUNTIF(D32:U32,"(1)")=0," ",COUNTIF(D32:U32,"(1)"))</f>
        <v xml:space="preserve"> </v>
      </c>
      <c r="Z32" s="41" t="str">
        <f>IF(COUNTIF(D32:U32,"(2)")=0," ",COUNTIF(D32:U32,"(2)"))</f>
        <v xml:space="preserve"> </v>
      </c>
      <c r="AA32" s="41" t="str">
        <f>IF(COUNTIF(D32:U32,"(3)")=0," ",COUNTIF(D32:U32,"(3)"))</f>
        <v xml:space="preserve"> </v>
      </c>
      <c r="AB32" s="42" t="str">
        <f>IF(SUM(Y32:AA32)=0," ",SUM(Y32:AA32))</f>
        <v xml:space="preserve"> </v>
      </c>
      <c r="AC32" s="43">
        <v>4</v>
      </c>
      <c r="AD32" s="43">
        <v>4</v>
      </c>
      <c r="AE32" s="43" t="str">
        <f>IF(W32=0,Var!$B$8,IF(LARGE(D32:U32,1)&gt;=535,Var!$B$4," "))</f>
        <v>---</v>
      </c>
      <c r="AF32" s="43" t="str">
        <f>IF(W32=0,Var!$B$8,IF(LARGE(D32:U32,1)&gt;=560,Var!$B$4," "))</f>
        <v>---</v>
      </c>
      <c r="AG32" s="43" t="str">
        <f>IF(W32=0,Var!$B$8,IF(LARGE(D32:U32,1)&gt;=585,Var!$B$4," "))</f>
        <v>---</v>
      </c>
      <c r="AH32" s="43" t="str">
        <f>IF(W32=0,Var!$B$8,IF(LARGE(D32:U32,1)&gt;=605,Var!$B$4," "))</f>
        <v>---</v>
      </c>
      <c r="AI32" s="43" t="str">
        <f>IF(W32=0,Var!$B$8,IF(LARGE(D32:U32,1)&gt;=625,Var!$B$4," "))</f>
        <v>---</v>
      </c>
      <c r="AJ32" s="43" t="str">
        <f>IF(W32=0,Var!$B$8,IF(LARGE(D32:U32,1)&gt;=645,Var!$B$4," "))</f>
        <v>---</v>
      </c>
      <c r="AK32" s="43" t="str">
        <f>IF(W32=0,Var!$B$8,IF(LARGE(D32:U32,1)&gt;=660,Var!$B$4," "))</f>
        <v>---</v>
      </c>
    </row>
    <row r="33" spans="2:37" ht="12">
      <c r="B33" s="431">
        <v>1</v>
      </c>
      <c r="C33" s="38" t="s">
        <v>97</v>
      </c>
      <c r="D33" s="118">
        <v>544</v>
      </c>
      <c r="E33" s="40" t="s">
        <v>45</v>
      </c>
      <c r="F33" s="118"/>
      <c r="G33" s="40"/>
      <c r="H33" s="118">
        <v>581</v>
      </c>
      <c r="I33" s="40" t="s">
        <v>45</v>
      </c>
      <c r="J33" s="118">
        <v>572</v>
      </c>
      <c r="K33" s="40" t="s">
        <v>45</v>
      </c>
      <c r="L33" s="118"/>
      <c r="M33" s="40"/>
      <c r="N33" s="118">
        <v>574</v>
      </c>
      <c r="O33" s="40" t="s">
        <v>45</v>
      </c>
      <c r="P33" s="118">
        <v>534</v>
      </c>
      <c r="Q33" s="40" t="s">
        <v>94</v>
      </c>
      <c r="R33" s="118"/>
      <c r="S33" s="40"/>
      <c r="T33" s="118"/>
      <c r="U33" s="40"/>
      <c r="W33" s="19">
        <f>COUNT(D33:U33)</f>
        <v>5</v>
      </c>
      <c r="X33" s="88">
        <f>IF(W33&lt;3," ",(LARGE(D33:U33,1)+LARGE(D33:U33,2)+LARGE(D33:U33,3))/3)</f>
        <v>575.66666666666663</v>
      </c>
      <c r="Y33" s="41">
        <f>IF(COUNTIF(D33:U33,"(1)")=0," ",COUNTIF(D33:U33,"(1)"))</f>
        <v>4</v>
      </c>
      <c r="Z33" s="41" t="str">
        <f>IF(COUNTIF(D33:U33,"(2)")=0," ",COUNTIF(D33:U33,"(2)"))</f>
        <v xml:space="preserve"> </v>
      </c>
      <c r="AA33" s="41" t="str">
        <f>IF(COUNTIF(D33:U33,"(3)")=0," ",COUNTIF(D33:U33,"(3)"))</f>
        <v xml:space="preserve"> </v>
      </c>
      <c r="AB33" s="42">
        <f>IF(SUM(Y33:AA33)=0," ",SUM(Y33:AA33))</f>
        <v>4</v>
      </c>
      <c r="AC33" s="43">
        <v>7</v>
      </c>
      <c r="AD33" s="43">
        <v>7</v>
      </c>
      <c r="AE33" s="43">
        <v>7</v>
      </c>
      <c r="AF33" s="43">
        <f>IF(W33=0,Var!$B$8,IF(LARGE(D33:U33,1)&gt;=560,Var!$B$4," "))</f>
        <v>18</v>
      </c>
      <c r="AG33" s="43" t="str">
        <f>IF(W33=0,Var!$B$8,IF(LARGE(D33:U33,1)&gt;=585,Var!$B$4," "))</f>
        <v xml:space="preserve"> </v>
      </c>
      <c r="AH33" s="43" t="str">
        <f>IF(W33=0,Var!$B$8,IF(LARGE(D33:U33,1)&gt;=605,Var!$B$4," "))</f>
        <v xml:space="preserve"> </v>
      </c>
      <c r="AI33" s="43" t="str">
        <f>IF(W33=0,Var!$B$8,IF(LARGE(D33:U33,1)&gt;=625,Var!$B$4," "))</f>
        <v xml:space="preserve"> </v>
      </c>
      <c r="AJ33" s="43" t="str">
        <f>IF(W33=0,Var!$B$8,IF(LARGE(D33:U33,1)&gt;=645,Var!$B$4," "))</f>
        <v xml:space="preserve"> </v>
      </c>
      <c r="AK33" s="43" t="str">
        <f>IF(W33=0,Var!$B$8,IF(LARGE(D33:U33,1)&gt;=660,Var!$B$4," "))</f>
        <v xml:space="preserve"> </v>
      </c>
    </row>
    <row r="34" spans="2:37" ht="12">
      <c r="B34" s="440"/>
      <c r="C34" s="38"/>
      <c r="D34" s="118"/>
      <c r="E34" s="40"/>
      <c r="F34" s="118"/>
      <c r="G34" s="40"/>
      <c r="H34" s="118"/>
      <c r="I34" s="40"/>
      <c r="J34" s="118"/>
      <c r="K34" s="40"/>
      <c r="L34" s="118"/>
      <c r="M34" s="40"/>
      <c r="N34" s="118"/>
      <c r="O34" s="40"/>
      <c r="P34" s="118"/>
      <c r="Q34" s="40"/>
      <c r="R34" s="118"/>
      <c r="S34" s="40"/>
      <c r="T34" s="118"/>
      <c r="U34" s="40"/>
      <c r="W34" s="19">
        <f>COUNT(D34:U34)</f>
        <v>0</v>
      </c>
      <c r="X34" s="88" t="str">
        <f>IF(W34&lt;3," ",(LARGE(D34:U34,1)+LARGE(D34:U34,2)+LARGE(D34:U34,3))/3)</f>
        <v xml:space="preserve"> </v>
      </c>
      <c r="Y34" s="41" t="str">
        <f>IF(COUNTIF(D34:U34,"(1)")=0," ",COUNTIF(D34:U34,"(1)"))</f>
        <v xml:space="preserve"> </v>
      </c>
      <c r="Z34" s="41" t="str">
        <f>IF(COUNTIF(D34:U34,"(2)")=0," ",COUNTIF(D34:U34,"(2)"))</f>
        <v xml:space="preserve"> </v>
      </c>
      <c r="AA34" s="41" t="str">
        <f>IF(COUNTIF(D34:U34,"(3)")=0," ",COUNTIF(D34:U34,"(3)"))</f>
        <v xml:space="preserve"> </v>
      </c>
      <c r="AB34" s="42" t="str">
        <f>IF(SUM(Y34:AA34)=0," ",SUM(Y34:AA34))</f>
        <v xml:space="preserve"> </v>
      </c>
      <c r="AC34" s="43" t="str">
        <f>IF(W34=0,Var!$B$8,IF(LARGE(D34:U34,1)&gt;=480,Var!$B$4," "))</f>
        <v>---</v>
      </c>
      <c r="AD34" s="43" t="str">
        <f>IF(W34=0,Var!$B$8,IF(LARGE(D34:U34,1)&gt;=510,Var!$B$4," "))</f>
        <v>---</v>
      </c>
      <c r="AE34" s="43" t="str">
        <f>IF(W34=0,Var!$B$8,IF(LARGE(D34:U34,1)&gt;=535,Var!$B$4," "))</f>
        <v>---</v>
      </c>
      <c r="AF34" s="43" t="str">
        <f>IF(W34=0,Var!$B$8,IF(LARGE(D34:U34,1)&gt;=560,Var!$B$4," "))</f>
        <v>---</v>
      </c>
      <c r="AG34" s="43" t="str">
        <f>IF(W34=0,Var!$B$8,IF(LARGE(D34:U34,1)&gt;=585,Var!$B$4," "))</f>
        <v>---</v>
      </c>
      <c r="AH34" s="43" t="str">
        <f>IF(W34=0,Var!$B$8,IF(LARGE(D34:U34,1)&gt;=605,Var!$B$4," "))</f>
        <v>---</v>
      </c>
      <c r="AI34" s="43" t="str">
        <f>IF(W34=0,Var!$B$8,IF(LARGE(D34:U34,1)&gt;=625,Var!$B$4," "))</f>
        <v>---</v>
      </c>
      <c r="AJ34" s="43" t="str">
        <f>IF(W34=0,Var!$B$8,IF(LARGE(D34:U34,1)&gt;=645,Var!$B$4," "))</f>
        <v>---</v>
      </c>
      <c r="AK34" s="43" t="str">
        <f>IF(W34=0,Var!$B$8,IF(LARGE(D34:U34,1)&gt;=660,Var!$B$4," "))</f>
        <v>---</v>
      </c>
    </row>
    <row r="35" spans="2:37" ht="12">
      <c r="B35" s="16"/>
      <c r="C35" s="38"/>
      <c r="D35" s="118"/>
      <c r="E35" s="40"/>
      <c r="F35" s="118"/>
      <c r="G35" s="40"/>
      <c r="H35" s="118"/>
      <c r="I35" s="40"/>
      <c r="J35" s="118"/>
      <c r="K35" s="40"/>
      <c r="L35" s="118"/>
      <c r="M35" s="40"/>
      <c r="N35" s="118"/>
      <c r="O35" s="40"/>
      <c r="P35" s="118"/>
      <c r="Q35" s="40"/>
      <c r="R35" s="118"/>
      <c r="S35" s="40"/>
      <c r="T35" s="118"/>
      <c r="U35" s="40"/>
      <c r="W35" s="19">
        <f>COUNT(F35:U35)</f>
        <v>0</v>
      </c>
      <c r="X35" s="88"/>
      <c r="Y35" s="41" t="str">
        <f>IF(COUNTIF(D35:U35,"(1)")=0," ",COUNTIF(D35:U35,"(1)"))</f>
        <v xml:space="preserve"> </v>
      </c>
      <c r="Z35" s="41" t="str">
        <f>IF(COUNTIF(D35:U35,"(2)")=0," ",COUNTIF(D35:U35,"(2)"))</f>
        <v xml:space="preserve"> </v>
      </c>
      <c r="AA35" s="41" t="str">
        <f>IF(COUNTIF(D35:U35,"(3)")=0," ",COUNTIF(D35:U35,"(3)"))</f>
        <v xml:space="preserve"> </v>
      </c>
      <c r="AB35" s="42" t="str">
        <f>IF(SUM(Y35:AA35)=0," ",SUM(Y35:AA35))</f>
        <v xml:space="preserve"> </v>
      </c>
      <c r="AC35" s="43" t="str">
        <f>IF(W35=0,Var!$B$8,IF(LARGE(D35:U35,1)&gt;=480,Var!$B$4," "))</f>
        <v>---</v>
      </c>
      <c r="AD35" s="43" t="str">
        <f>IF(W35=0,Var!$B$8,IF(LARGE(D35:U35,1)&gt;=510,Var!$B$4," "))</f>
        <v>---</v>
      </c>
      <c r="AE35" s="43" t="str">
        <f>IF(W35=0,Var!$B$8,IF(LARGE(D35:U35,1)&gt;=535,Var!$B$4," "))</f>
        <v>---</v>
      </c>
      <c r="AF35" s="43" t="str">
        <f>IF(W35=0,Var!$B$8,IF(LARGE(D35:U35,1)&gt;=560,Var!$B$4," "))</f>
        <v>---</v>
      </c>
      <c r="AG35" s="43" t="str">
        <f>IF(W35=0,Var!$B$8,IF(LARGE(D35:U35,1)&gt;=585,Var!$B$4," "))</f>
        <v>---</v>
      </c>
      <c r="AH35" s="43" t="str">
        <f>IF(W35=0,Var!$B$8,IF(LARGE(D35:U35,1)&gt;=605,Var!$B$4," "))</f>
        <v>---</v>
      </c>
      <c r="AI35" s="43" t="str">
        <f>IF(W35=0,Var!$B$8,IF(LARGE(D35:U35,1)&gt;=625,Var!$B$4," "))</f>
        <v>---</v>
      </c>
      <c r="AJ35" s="43" t="str">
        <f>IF(W35=0,Var!$B$8,IF(LARGE(D35:U35,1)&gt;=645,Var!$B$4," "))</f>
        <v>---</v>
      </c>
      <c r="AK35" s="43" t="str">
        <f>IF(W35=0,Var!$B$8,IF(LARGE(D35:U35,1)&gt;=660,Var!$B$4," "))</f>
        <v>---</v>
      </c>
    </row>
    <row r="36" spans="2:37" ht="11.45" customHeight="1">
      <c r="B36" s="44"/>
      <c r="C36" s="12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W36" s="19"/>
      <c r="X36"/>
      <c r="Y36" s="19"/>
      <c r="Z36" s="19"/>
      <c r="AA36" s="19"/>
      <c r="AB36" s="30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2:37" ht="11.45" customHeight="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W37" s="19"/>
      <c r="X37"/>
      <c r="Y37" s="79" t="s">
        <v>32</v>
      </c>
      <c r="Z37" s="80" t="s">
        <v>33</v>
      </c>
      <c r="AA37" s="81" t="s">
        <v>34</v>
      </c>
      <c r="AB37" s="82" t="s">
        <v>35</v>
      </c>
      <c r="AC37" s="83">
        <v>620</v>
      </c>
      <c r="AD37" s="83">
        <v>635</v>
      </c>
      <c r="AE37" s="83">
        <v>645</v>
      </c>
      <c r="AF37" s="83">
        <v>655</v>
      </c>
      <c r="AG37" s="83">
        <v>665</v>
      </c>
      <c r="AH37" s="83">
        <v>675</v>
      </c>
      <c r="AI37" s="83">
        <v>685</v>
      </c>
      <c r="AJ37" s="83">
        <v>695</v>
      </c>
      <c r="AK37" s="83">
        <v>700</v>
      </c>
    </row>
    <row r="38" spans="2:37" ht="12.75" customHeight="1">
      <c r="B38" s="54"/>
      <c r="C38" s="55" t="s">
        <v>161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56"/>
      <c r="U38" s="28"/>
      <c r="W38" s="19"/>
      <c r="X38"/>
      <c r="Y38" s="19"/>
      <c r="Z38" s="19"/>
      <c r="AA38" s="19"/>
      <c r="AB38" s="30"/>
      <c r="AC38"/>
      <c r="AD38"/>
      <c r="AE38"/>
      <c r="AF38"/>
      <c r="AG38"/>
      <c r="AH38"/>
      <c r="AI38"/>
      <c r="AJ38"/>
      <c r="AK38"/>
    </row>
    <row r="39" spans="2:37" ht="12">
      <c r="B39" s="16"/>
      <c r="C39" s="38"/>
      <c r="D39" s="118"/>
      <c r="E39" s="40"/>
      <c r="F39" s="118"/>
      <c r="G39" s="40"/>
      <c r="H39" s="118"/>
      <c r="I39" s="40"/>
      <c r="J39" s="118"/>
      <c r="K39" s="40"/>
      <c r="L39" s="118"/>
      <c r="M39" s="40"/>
      <c r="N39" s="118"/>
      <c r="O39" s="40"/>
      <c r="P39" s="118"/>
      <c r="Q39" s="40"/>
      <c r="R39" s="118"/>
      <c r="S39" s="40"/>
      <c r="T39" s="118"/>
      <c r="U39" s="40"/>
      <c r="W39" s="19">
        <f>COUNT(F39:U39)</f>
        <v>0</v>
      </c>
      <c r="X39" s="88" t="str">
        <f>IF(W39&lt;3," ",(LARGE(D39:U39,1)+LARGE(D39:U39,2)+LARGE(D39:U39,3))/3)</f>
        <v xml:space="preserve"> </v>
      </c>
      <c r="Y39" s="41" t="str">
        <f>IF(COUNTIF(D39:U39,"(1)")=0," ",COUNTIF(D39:U39,"(1)"))</f>
        <v xml:space="preserve"> </v>
      </c>
      <c r="Z39" s="41" t="str">
        <f>IF(COUNTIF(D39:U39,"(2)")=0," ",COUNTIF(D39:U39,"(2)"))</f>
        <v xml:space="preserve"> </v>
      </c>
      <c r="AA39" s="41" t="str">
        <f>IF(COUNTIF(D39:U39,"(3)")=0," ",COUNTIF(D39:U39,"(3)"))</f>
        <v xml:space="preserve"> </v>
      </c>
      <c r="AB39" s="42" t="str">
        <f>IF(SUM(Y39:AA39)=0," ",SUM(Y39:AA39))</f>
        <v xml:space="preserve"> </v>
      </c>
      <c r="AC39" s="43" t="str">
        <f>IF(W39=0,Var!$B$8,IF(LARGE(D39:U39,1)&gt;=620,Var!$B$4," "))</f>
        <v>---</v>
      </c>
      <c r="AD39" s="43" t="str">
        <f>IF(W39=0,Var!$B$8,IF(LARGE(D39:U39,1)&gt;=635,Var!$B$4," "))</f>
        <v>---</v>
      </c>
      <c r="AE39" s="43" t="str">
        <f>IF(W39=0,Var!$B$8,IF(LARGE(D39:U39,1)&gt;=645,Var!$B$4," "))</f>
        <v>---</v>
      </c>
      <c r="AF39" s="43" t="str">
        <f>IF(W39=0,Var!$B$8,IF(LARGE(D39:U39,1)&gt;=6550,Var!$B$4," "))</f>
        <v>---</v>
      </c>
      <c r="AG39" s="43" t="str">
        <f>IF(W39=0,Var!$B$8,IF(LARGE(D39:U39,1)&gt;=6655,Var!$B$4," "))</f>
        <v>---</v>
      </c>
      <c r="AH39" s="43" t="str">
        <f>IF(W39=0,Var!$B$8,IF(LARGE(D39:U39,1)&gt;=675,Var!$B$4," "))</f>
        <v>---</v>
      </c>
      <c r="AI39" s="43" t="str">
        <f>IF(W39=0,Var!$B$8,IF(LARGE(D39:U39,1)&gt;=685,Var!$B$4," "))</f>
        <v>---</v>
      </c>
      <c r="AJ39" s="43" t="str">
        <f>IF(W39=0,Var!$B$8,IF(LARGE(D39:U39,1)&gt;=695,Var!$B$4," "))</f>
        <v>---</v>
      </c>
      <c r="AK39" s="43" t="str">
        <f>IF(W39=0,Var!$B$8,IF(LARGE(D39:U39,1)&gt;=700,Var!$B$4," "))</f>
        <v>---</v>
      </c>
    </row>
    <row r="40" spans="2:37" ht="12">
      <c r="B40" s="16"/>
      <c r="C40" s="38"/>
      <c r="D40" s="118"/>
      <c r="E40" s="40"/>
      <c r="F40" s="118"/>
      <c r="G40" s="40"/>
      <c r="H40" s="118"/>
      <c r="I40" s="40"/>
      <c r="J40" s="118"/>
      <c r="K40" s="40"/>
      <c r="L40" s="118"/>
      <c r="M40" s="40"/>
      <c r="N40" s="118"/>
      <c r="O40" s="40"/>
      <c r="P40" s="118"/>
      <c r="Q40" s="40"/>
      <c r="R40" s="118"/>
      <c r="S40" s="40"/>
      <c r="T40" s="118"/>
      <c r="U40" s="40"/>
      <c r="W40" s="19">
        <f>COUNT(F40:U40)</f>
        <v>0</v>
      </c>
      <c r="X40" s="88" t="str">
        <f>IF(W40&lt;3," ",(LARGE(D40:U40,1)+LARGE(D40:U40,2)+LARGE(D40:U40,3))/3)</f>
        <v xml:space="preserve"> </v>
      </c>
      <c r="Y40" s="41" t="str">
        <f>IF(COUNTIF(D40:U40,"(1)")=0," ",COUNTIF(D40:U40,"(1)"))</f>
        <v xml:space="preserve"> </v>
      </c>
      <c r="Z40" s="41" t="str">
        <f>IF(COUNTIF(D40:U40,"(2)")=0," ",COUNTIF(D40:U40,"(2)"))</f>
        <v xml:space="preserve"> </v>
      </c>
      <c r="AA40" s="41" t="str">
        <f>IF(COUNTIF(D40:U40,"(3)")=0," ",COUNTIF(D40:U40,"(3)"))</f>
        <v xml:space="preserve"> </v>
      </c>
      <c r="AB40" s="42" t="str">
        <f>IF(SUM(Y40:AA40)=0," ",SUM(Y40:AA40))</f>
        <v xml:space="preserve"> </v>
      </c>
      <c r="AC40" s="43" t="str">
        <f>IF(W40=0,Var!$B$8,IF(LARGE(D40:U40,1)&gt;=620,Var!$B$4," "))</f>
        <v>---</v>
      </c>
      <c r="AD40" s="43" t="str">
        <f>IF(W40=0,Var!$B$8,IF(LARGE(D40:U40,1)&gt;=635,Var!$B$4," "))</f>
        <v>---</v>
      </c>
      <c r="AE40" s="43" t="str">
        <f>IF(W40=0,Var!$B$8,IF(LARGE(D40:U40,1)&gt;=645,Var!$B$4," "))</f>
        <v>---</v>
      </c>
      <c r="AF40" s="43" t="str">
        <f>IF(W40=0,Var!$B$8,IF(LARGE(D40:U40,1)&gt;=6550,Var!$B$4," "))</f>
        <v>---</v>
      </c>
      <c r="AG40" s="43" t="str">
        <f>IF(W40=0,Var!$B$8,IF(LARGE(D40:U40,1)&gt;=6655,Var!$B$4," "))</f>
        <v>---</v>
      </c>
      <c r="AH40" s="43" t="str">
        <f>IF(W40=0,Var!$B$8,IF(LARGE(D40:U40,1)&gt;=675,Var!$B$4," "))</f>
        <v>---</v>
      </c>
      <c r="AI40" s="43" t="str">
        <f>IF(W40=0,Var!$B$8,IF(LARGE(D40:U40,1)&gt;=685,Var!$B$4," "))</f>
        <v>---</v>
      </c>
      <c r="AJ40" s="43" t="str">
        <f>IF(W40=0,Var!$B$8,IF(LARGE(D40:U40,1)&gt;=695,Var!$B$4," "))</f>
        <v>---</v>
      </c>
      <c r="AK40" s="43" t="str">
        <f>IF(W40=0,Var!$B$8,IF(LARGE(D40:U40,1)&gt;=700,Var!$B$4," "))</f>
        <v>---</v>
      </c>
    </row>
    <row r="41" spans="2:37" s="14" customFormat="1" ht="22.7" customHeight="1">
      <c r="B41" s="112"/>
      <c r="C41" s="113" t="s">
        <v>150</v>
      </c>
      <c r="D41" s="114"/>
      <c r="E41" s="115"/>
      <c r="F41" s="114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30"/>
      <c r="X41"/>
      <c r="Y41" s="117"/>
      <c r="Z41" s="117"/>
      <c r="AA41" s="117"/>
      <c r="AB41" s="117"/>
      <c r="AC41"/>
      <c r="AD41"/>
      <c r="AE41"/>
      <c r="AF41"/>
      <c r="AG41"/>
      <c r="AH41"/>
      <c r="AI41"/>
      <c r="AJ41"/>
      <c r="AK41"/>
    </row>
    <row r="42" spans="2:37" ht="12">
      <c r="B42" s="16">
        <v>1</v>
      </c>
      <c r="C42" s="38" t="s">
        <v>109</v>
      </c>
      <c r="D42" s="118"/>
      <c r="E42" s="40"/>
      <c r="F42" s="118"/>
      <c r="G42" s="40"/>
      <c r="H42" s="118"/>
      <c r="I42" s="40"/>
      <c r="J42" s="118"/>
      <c r="K42" s="40"/>
      <c r="L42" s="118">
        <v>611</v>
      </c>
      <c r="M42" s="40" t="s">
        <v>53</v>
      </c>
      <c r="N42" s="118"/>
      <c r="O42" s="40"/>
      <c r="P42" s="118"/>
      <c r="Q42" s="40"/>
      <c r="R42" s="118"/>
      <c r="S42" s="40"/>
      <c r="T42" s="118"/>
      <c r="U42" s="40"/>
      <c r="W42" s="19">
        <f>COUNT(F42:U42)</f>
        <v>1</v>
      </c>
      <c r="X42" s="88" t="str">
        <f>IF(W42&lt;3," ",(LARGE(D42:U42,1)+LARGE(D42:U42,2)+LARGE(D42:U42,3))/3)</f>
        <v xml:space="preserve"> </v>
      </c>
      <c r="Y42" s="41" t="str">
        <f>IF(COUNTIF(D42:U42,"(1)")=0," ",COUNTIF(D42:U42,"(1)"))</f>
        <v xml:space="preserve"> </v>
      </c>
      <c r="Z42" s="41" t="str">
        <f>IF(COUNTIF(D42:U42,"(2)")=0," ",COUNTIF(D42:U42,"(2)"))</f>
        <v xml:space="preserve"> </v>
      </c>
      <c r="AA42" s="41" t="str">
        <f>IF(COUNTIF(D42:U42,"(3)")=0," ",COUNTIF(D42:U42,"(3)"))</f>
        <v xml:space="preserve"> </v>
      </c>
      <c r="AB42" s="42" t="str">
        <f>IF(SUM(Y42:AA42)=0," ",SUM(Y42:AA42))</f>
        <v xml:space="preserve"> </v>
      </c>
      <c r="AC42" s="43">
        <v>16</v>
      </c>
      <c r="AD42" s="43">
        <v>16</v>
      </c>
      <c r="AE42" s="43">
        <v>16</v>
      </c>
      <c r="AF42" s="43" t="str">
        <f>IF(W42=0,Var!$B$8,IF(LARGE(D42:U42,1)&gt;=6550,Var!$B$4," "))</f>
        <v xml:space="preserve"> </v>
      </c>
      <c r="AG42" s="43" t="str">
        <f>IF(W42=0,Var!$B$8,IF(LARGE(D42:U42,1)&gt;=6655,Var!$B$4," "))</f>
        <v xml:space="preserve"> </v>
      </c>
      <c r="AH42" s="43" t="str">
        <f>IF(W42=0,Var!$B$8,IF(LARGE(D42:U42,1)&gt;=675,Var!$B$4," "))</f>
        <v xml:space="preserve"> </v>
      </c>
      <c r="AI42" s="43" t="str">
        <f>IF(W42=0,Var!$B$8,IF(LARGE(D42:U42,1)&gt;=685,Var!$B$4," "))</f>
        <v xml:space="preserve"> </v>
      </c>
      <c r="AJ42" s="43" t="str">
        <f>IF(W42=0,Var!$B$8,IF(LARGE(D42:U42,1)&gt;=695,Var!$B$4," "))</f>
        <v xml:space="preserve"> </v>
      </c>
      <c r="AK42" s="43" t="str">
        <f>IF(W42=0,Var!$B$8,IF(LARGE(D42:U42,1)&gt;=700,Var!$B$4," "))</f>
        <v xml:space="preserve"> </v>
      </c>
    </row>
    <row r="43" spans="2:37" ht="12">
      <c r="B43" s="16">
        <v>2</v>
      </c>
      <c r="C43" s="38" t="s">
        <v>86</v>
      </c>
      <c r="D43" s="118"/>
      <c r="E43" s="40"/>
      <c r="F43" s="118"/>
      <c r="G43" s="40"/>
      <c r="H43" s="118"/>
      <c r="I43" s="40"/>
      <c r="J43" s="118"/>
      <c r="K43" s="40"/>
      <c r="L43" s="118">
        <v>656</v>
      </c>
      <c r="M43" s="40" t="s">
        <v>45</v>
      </c>
      <c r="N43" s="118"/>
      <c r="O43" s="40"/>
      <c r="P43" s="118"/>
      <c r="Q43" s="40"/>
      <c r="R43" s="118"/>
      <c r="S43" s="40"/>
      <c r="T43" s="118"/>
      <c r="U43" s="40"/>
      <c r="W43" s="19">
        <f>COUNT(F43:U43)</f>
        <v>1</v>
      </c>
      <c r="X43" s="88" t="str">
        <f>IF(W43&lt;3," ",(LARGE(D43:U43,1)+LARGE(D43:U43,2)+LARGE(D43:U43,3))/3)</f>
        <v xml:space="preserve"> </v>
      </c>
      <c r="Y43" s="41">
        <f>IF(COUNTIF(D43:U43,"(1)")=0," ",COUNTIF(D43:U43,"(1)"))</f>
        <v>1</v>
      </c>
      <c r="Z43" s="41" t="str">
        <f>IF(COUNTIF(D43:U43,"(2)")=0," ",COUNTIF(D43:U43,"(2)"))</f>
        <v xml:space="preserve"> </v>
      </c>
      <c r="AA43" s="41" t="str">
        <f>IF(COUNTIF(D43:U43,"(3)")=0," ",COUNTIF(D43:U43,"(3)"))</f>
        <v xml:space="preserve"> </v>
      </c>
      <c r="AB43" s="42">
        <f>IF(SUM(Y43:AA43)=0," ",SUM(Y43:AA43))</f>
        <v>1</v>
      </c>
      <c r="AC43" s="43">
        <v>4</v>
      </c>
      <c r="AD43" s="43">
        <v>4</v>
      </c>
      <c r="AE43" s="43">
        <v>5</v>
      </c>
      <c r="AF43" s="43">
        <v>6</v>
      </c>
      <c r="AG43" s="43">
        <v>8</v>
      </c>
      <c r="AH43" s="43">
        <v>8</v>
      </c>
      <c r="AI43" s="43">
        <v>17</v>
      </c>
      <c r="AJ43" s="43" t="str">
        <f>IF(W43=0,Var!$B$8,IF(LARGE(D43:U43,1)&gt;=695,Var!$B$4," "))</f>
        <v xml:space="preserve"> </v>
      </c>
      <c r="AK43" s="43" t="str">
        <f>IF(W43=0,Var!$B$8,IF(LARGE(D43:U43,1)&gt;=700,Var!$B$4," "))</f>
        <v xml:space="preserve"> </v>
      </c>
    </row>
    <row r="44" spans="2:37" ht="12">
      <c r="B44" s="16"/>
      <c r="C44" s="38"/>
      <c r="D44" s="118"/>
      <c r="E44" s="40"/>
      <c r="F44" s="118"/>
      <c r="G44" s="40"/>
      <c r="H44" s="118"/>
      <c r="I44" s="40"/>
      <c r="J44" s="118"/>
      <c r="K44" s="40"/>
      <c r="L44" s="118"/>
      <c r="M44" s="40"/>
      <c r="N44" s="118"/>
      <c r="O44" s="40"/>
      <c r="P44" s="118"/>
      <c r="Q44" s="40"/>
      <c r="R44" s="118"/>
      <c r="S44" s="40"/>
      <c r="T44" s="118"/>
      <c r="U44" s="40"/>
      <c r="W44" s="19">
        <f>COUNT(F44:U44)</f>
        <v>0</v>
      </c>
      <c r="X44" s="88" t="str">
        <f>IF(W44&lt;3," ",(LARGE(D44:U44,1)+LARGE(D44:U44,2)+LARGE(D44:U44,3))/3)</f>
        <v xml:space="preserve"> </v>
      </c>
      <c r="Y44" s="41" t="str">
        <f>IF(COUNTIF(D44:U44,"(1)")=0," ",COUNTIF(D44:U44,"(1)"))</f>
        <v xml:space="preserve"> </v>
      </c>
      <c r="Z44" s="41" t="str">
        <f>IF(COUNTIF(D44:U44,"(2)")=0," ",COUNTIF(D44:U44,"(2)"))</f>
        <v xml:space="preserve"> </v>
      </c>
      <c r="AA44" s="41" t="str">
        <f>IF(COUNTIF(D44:U44,"(3)")=0," ",COUNTIF(D44:U44,"(3)"))</f>
        <v xml:space="preserve"> </v>
      </c>
      <c r="AB44" s="42" t="str">
        <f>IF(SUM(Y44:AA44)=0," ",SUM(Y44:AA44))</f>
        <v xml:space="preserve"> </v>
      </c>
      <c r="AC44" s="43" t="str">
        <f>IF(W44=0,Var!$B$8,IF(LARGE(D44:U44,1)&gt;=620,Var!$B$4," "))</f>
        <v>---</v>
      </c>
      <c r="AD44" s="43" t="str">
        <f>IF(W44=0,Var!$B$8,IF(LARGE(D44:U44,1)&gt;=635,Var!$B$4," "))</f>
        <v>---</v>
      </c>
      <c r="AE44" s="43" t="str">
        <f>IF(W44=0,Var!$B$8,IF(LARGE(D44:U44,1)&gt;=645,Var!$B$4," "))</f>
        <v>---</v>
      </c>
      <c r="AF44" s="43" t="str">
        <f>IF(W44=0,Var!$B$8,IF(LARGE(D44:U44,1)&gt;=6550,Var!$B$4," "))</f>
        <v>---</v>
      </c>
      <c r="AG44" s="43" t="str">
        <f>IF(W44=0,Var!$B$8,IF(LARGE(D44:U44,1)&gt;=6655,Var!$B$4," "))</f>
        <v>---</v>
      </c>
      <c r="AH44" s="43" t="str">
        <f>IF(W44=0,Var!$B$8,IF(LARGE(D44:U44,1)&gt;=675,Var!$B$4," "))</f>
        <v>---</v>
      </c>
      <c r="AI44" s="43" t="str">
        <f>IF(W44=0,Var!$B$8,IF(LARGE(D44:U44,1)&gt;=685,Var!$B$4," "))</f>
        <v>---</v>
      </c>
      <c r="AJ44" s="43" t="str">
        <f>IF(W44=0,Var!$B$8,IF(LARGE(D44:U44,1)&gt;=695,Var!$B$4," "))</f>
        <v>---</v>
      </c>
      <c r="AK44" s="43" t="str">
        <f>IF(W44=0,Var!$B$8,IF(LARGE(D44:U44,1)&gt;=700,Var!$B$4," "))</f>
        <v>---</v>
      </c>
    </row>
    <row r="45" spans="2:37" s="14" customFormat="1" ht="22.7" customHeight="1">
      <c r="B45" s="112"/>
      <c r="C45" s="113" t="s">
        <v>162</v>
      </c>
      <c r="D45" s="114"/>
      <c r="E45" s="115"/>
      <c r="F45" s="114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W45" s="30"/>
      <c r="X45"/>
      <c r="Y45" s="117"/>
      <c r="Z45" s="117"/>
      <c r="AA45" s="117"/>
      <c r="AB45" s="117"/>
      <c r="AC45"/>
      <c r="AD45"/>
      <c r="AE45"/>
      <c r="AF45"/>
      <c r="AG45"/>
      <c r="AH45"/>
      <c r="AI45"/>
      <c r="AJ45"/>
      <c r="AK45"/>
    </row>
    <row r="46" spans="2:37" ht="12">
      <c r="B46" s="16">
        <v>1</v>
      </c>
      <c r="C46" s="38" t="s">
        <v>116</v>
      </c>
      <c r="D46" s="118"/>
      <c r="E46" s="40"/>
      <c r="F46" s="118"/>
      <c r="G46" s="40"/>
      <c r="H46" s="118"/>
      <c r="I46" s="40"/>
      <c r="J46" s="118"/>
      <c r="K46" s="40"/>
      <c r="L46" s="118">
        <v>651</v>
      </c>
      <c r="M46" s="40" t="s">
        <v>46</v>
      </c>
      <c r="N46" s="118"/>
      <c r="O46" s="40"/>
      <c r="P46" s="118"/>
      <c r="Q46" s="40"/>
      <c r="R46" s="118"/>
      <c r="S46" s="40"/>
      <c r="T46" s="118"/>
      <c r="U46" s="40"/>
      <c r="W46" s="19">
        <f>COUNT(F46:U46)</f>
        <v>1</v>
      </c>
      <c r="X46" s="88" t="str">
        <f>IF(W46&lt;3," ",(LARGE(D46:U46,1)+LARGE(D46:U46,2)+LARGE(D46:U46,3))/3)</f>
        <v xml:space="preserve"> </v>
      </c>
      <c r="Y46" s="41" t="str">
        <f>IF(COUNTIF(D46:U46,"(1)")=0," ",COUNTIF(D46:U46,"(1)"))</f>
        <v xml:space="preserve"> </v>
      </c>
      <c r="Z46" s="41">
        <f>IF(COUNTIF(D46:U46,"(2)")=0," ",COUNTIF(D46:U46,"(2)"))</f>
        <v>1</v>
      </c>
      <c r="AA46" s="41" t="str">
        <f>IF(COUNTIF(D46:U46,"(3)")=0," ",COUNTIF(D46:U46,"(3)"))</f>
        <v xml:space="preserve"> </v>
      </c>
      <c r="AB46" s="42">
        <f>IF(SUM(Y46:AA46)=0," ",SUM(Y46:AA46))</f>
        <v>1</v>
      </c>
      <c r="AC46" s="43">
        <f>IF(W46=0,Var!$B$8,IF(LARGE(D46:U46,1)&gt;=620,Var!$B$4," "))</f>
        <v>18</v>
      </c>
      <c r="AD46" s="43">
        <f>IF(W46=0,Var!$B$8,IF(LARGE(D46:U46,1)&gt;=635,Var!$B$4," "))</f>
        <v>18</v>
      </c>
      <c r="AE46" s="43">
        <f>IF(W46=0,Var!$B$8,IF(LARGE(D46:U46,1)&gt;=645,Var!$B$4," "))</f>
        <v>18</v>
      </c>
      <c r="AF46" s="43" t="str">
        <f>IF(W46=0,Var!$B$8,IF(LARGE(D46:U46,1)&gt;=6550,Var!$B$4," "))</f>
        <v xml:space="preserve"> </v>
      </c>
      <c r="AG46" s="43" t="str">
        <f>IF(W46=0,Var!$B$8,IF(LARGE(D46:U46,1)&gt;=6655,Var!$B$4," "))</f>
        <v xml:space="preserve"> </v>
      </c>
      <c r="AH46" s="43" t="str">
        <f>IF(W46=0,Var!$B$8,IF(LARGE(D46:U46,1)&gt;=675,Var!$B$4," "))</f>
        <v xml:space="preserve"> </v>
      </c>
      <c r="AI46" s="43" t="str">
        <f>IF(W46=0,Var!$B$8,IF(LARGE(D46:U46,1)&gt;=685,Var!$B$4," "))</f>
        <v xml:space="preserve"> </v>
      </c>
      <c r="AJ46" s="43" t="str">
        <f>IF(W46=0,Var!$B$8,IF(LARGE(D46:U46,1)&gt;=695,Var!$B$4," "))</f>
        <v xml:space="preserve"> </v>
      </c>
      <c r="AK46" s="43" t="str">
        <f>IF(W46=0,Var!$B$8,IF(LARGE(D46:U46,1)&gt;=700,Var!$B$4," "))</f>
        <v xml:space="preserve"> </v>
      </c>
    </row>
    <row r="47" spans="2:37" ht="12">
      <c r="B47" s="16"/>
      <c r="C47" s="38"/>
      <c r="D47" s="118"/>
      <c r="E47" s="40"/>
      <c r="F47" s="118"/>
      <c r="G47" s="40"/>
      <c r="H47" s="118"/>
      <c r="I47" s="40"/>
      <c r="J47" s="118"/>
      <c r="K47" s="40"/>
      <c r="L47" s="118"/>
      <c r="M47" s="40"/>
      <c r="N47" s="118"/>
      <c r="O47" s="40"/>
      <c r="P47" s="118"/>
      <c r="Q47" s="40"/>
      <c r="R47" s="118"/>
      <c r="S47" s="40"/>
      <c r="T47" s="118"/>
      <c r="U47" s="40"/>
      <c r="W47" s="19">
        <f>COUNT(F47:U47)</f>
        <v>0</v>
      </c>
      <c r="X47" s="88" t="str">
        <f>IF(W47&lt;3," ",(LARGE(D47:U47,1)+LARGE(D47:U47,2)+LARGE(D47:U47,3))/3)</f>
        <v xml:space="preserve"> </v>
      </c>
      <c r="Y47" s="41" t="str">
        <f>IF(COUNTIF(D47:U47,"(1)")=0," ",COUNTIF(D47:U47,"(1)"))</f>
        <v xml:space="preserve"> </v>
      </c>
      <c r="Z47" s="41" t="str">
        <f>IF(COUNTIF(D47:U47,"(2)")=0," ",COUNTIF(D47:U47,"(2)"))</f>
        <v xml:space="preserve"> </v>
      </c>
      <c r="AA47" s="41" t="str">
        <f>IF(COUNTIF(D47:U47,"(3)")=0," ",COUNTIF(D47:U47,"(3)"))</f>
        <v xml:space="preserve"> </v>
      </c>
      <c r="AB47" s="42" t="str">
        <f>IF(SUM(Y47:AA47)=0," ",SUM(Y47:AA47))</f>
        <v xml:space="preserve"> </v>
      </c>
      <c r="AC47" s="43" t="str">
        <f>IF(W47=0,Var!$B$8,IF(LARGE(D47:U47,1)&gt;=620,Var!$B$4," "))</f>
        <v>---</v>
      </c>
      <c r="AD47" s="43" t="str">
        <f>IF(W47=0,Var!$B$8,IF(LARGE(D47:U47,1)&gt;=635,Var!$B$4," "))</f>
        <v>---</v>
      </c>
      <c r="AE47" s="43" t="str">
        <f>IF(W47=0,Var!$B$8,IF(LARGE(D47:U47,1)&gt;=645,Var!$B$4," "))</f>
        <v>---</v>
      </c>
      <c r="AF47" s="43" t="str">
        <f>IF(W47=0,Var!$B$8,IF(LARGE(D47:U47,1)&gt;=6550,Var!$B$4," "))</f>
        <v>---</v>
      </c>
      <c r="AG47" s="43" t="str">
        <f>IF(W47=0,Var!$B$8,IF(LARGE(D47:U47,1)&gt;=6655,Var!$B$4," "))</f>
        <v>---</v>
      </c>
      <c r="AH47" s="43" t="str">
        <f>IF(W47=0,Var!$B$8,IF(LARGE(D47:U47,1)&gt;=675,Var!$B$4," "))</f>
        <v>---</v>
      </c>
      <c r="AI47" s="43" t="str">
        <f>IF(W47=0,Var!$B$8,IF(LARGE(D47:U47,1)&gt;=685,Var!$B$4," "))</f>
        <v>---</v>
      </c>
      <c r="AJ47" s="43" t="str">
        <f>IF(W47=0,Var!$B$8,IF(LARGE(D47:U47,1)&gt;=695,Var!$B$4," "))</f>
        <v>---</v>
      </c>
      <c r="AK47" s="43" t="str">
        <f>IF(W47=0,Var!$B$8,IF(LARGE(D47:U47,1)&gt;=700,Var!$B$4," "))</f>
        <v>---</v>
      </c>
    </row>
    <row r="48" spans="2:37" s="14" customFormat="1" ht="22.7" customHeight="1">
      <c r="B48" s="112"/>
      <c r="C48" s="113" t="s">
        <v>163</v>
      </c>
      <c r="D48" s="114"/>
      <c r="E48" s="115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W48" s="30"/>
      <c r="X48"/>
      <c r="Y48" s="117"/>
      <c r="Z48" s="117"/>
      <c r="AA48" s="117"/>
      <c r="AB48" s="117"/>
      <c r="AC48"/>
      <c r="AD48"/>
      <c r="AE48"/>
      <c r="AF48"/>
      <c r="AG48"/>
      <c r="AH48"/>
      <c r="AI48"/>
      <c r="AJ48"/>
      <c r="AK48"/>
    </row>
    <row r="49" spans="2:37" ht="12">
      <c r="B49" s="16"/>
      <c r="C49" s="38" t="s">
        <v>123</v>
      </c>
      <c r="D49" s="118"/>
      <c r="E49" s="40"/>
      <c r="F49" s="118"/>
      <c r="G49" s="40"/>
      <c r="H49" s="118"/>
      <c r="I49" s="40"/>
      <c r="J49" s="118"/>
      <c r="K49" s="40"/>
      <c r="L49" s="118"/>
      <c r="M49" s="40"/>
      <c r="N49" s="118"/>
      <c r="O49" s="40"/>
      <c r="P49" s="118"/>
      <c r="Q49" s="40"/>
      <c r="R49" s="118"/>
      <c r="S49" s="40"/>
      <c r="T49" s="118"/>
      <c r="U49" s="40"/>
      <c r="W49" s="19">
        <f>COUNT(F49:U49)</f>
        <v>0</v>
      </c>
      <c r="X49" s="88" t="str">
        <f>IF(W49&lt;3," ",(LARGE(D49:U49,1)+LARGE(D49:U49,2)+LARGE(D49:U49,3))/3)</f>
        <v xml:space="preserve"> </v>
      </c>
      <c r="Y49" s="41" t="str">
        <f>IF(COUNTIF(D49:U49,"(1)")=0," ",COUNTIF(D49:U49,"(1)"))</f>
        <v xml:space="preserve"> </v>
      </c>
      <c r="Z49" s="41" t="str">
        <f>IF(COUNTIF(D49:U49,"(2)")=0," ",COUNTIF(D49:U49,"(2)"))</f>
        <v xml:space="preserve"> </v>
      </c>
      <c r="AA49" s="41" t="str">
        <f>IF(COUNTIF(D49:U49,"(3)")=0," ",COUNTIF(D49:U49,"(3)"))</f>
        <v xml:space="preserve"> </v>
      </c>
      <c r="AB49" s="42" t="str">
        <f>IF(SUM(Y49:AA49)=0," ",SUM(Y49:AA49))</f>
        <v xml:space="preserve"> </v>
      </c>
      <c r="AC49" s="43" t="str">
        <f>IF(W49=0,Var!$B$8,IF(LARGE(D49:U49,1)&gt;=620,Var!$B$4," "))</f>
        <v>---</v>
      </c>
      <c r="AD49" s="43" t="str">
        <f>IF(W49=0,Var!$B$8,IF(LARGE(D49:U49,1)&gt;=635,Var!$B$4," "))</f>
        <v>---</v>
      </c>
      <c r="AE49" s="43" t="str">
        <f>IF(W49=0,Var!$B$8,IF(LARGE(D49:U49,1)&gt;=645,Var!$B$4," "))</f>
        <v>---</v>
      </c>
      <c r="AF49" s="43" t="str">
        <f>IF(W49=0,Var!$B$8,IF(LARGE(D49:U49,1)&gt;=6550,Var!$B$4," "))</f>
        <v>---</v>
      </c>
      <c r="AG49" s="43" t="str">
        <f>IF(W49=0,Var!$B$8,IF(LARGE(D49:U49,1)&gt;=6655,Var!$B$4," "))</f>
        <v>---</v>
      </c>
      <c r="AH49" s="43" t="str">
        <f>IF(W49=0,Var!$B$8,IF(LARGE(D49:U49,1)&gt;=675,Var!$B$4," "))</f>
        <v>---</v>
      </c>
      <c r="AI49" s="43" t="str">
        <f>IF(W49=0,Var!$B$8,IF(LARGE(D49:U49,1)&gt;=685,Var!$B$4," "))</f>
        <v>---</v>
      </c>
      <c r="AJ49" s="43" t="str">
        <f>IF(W49=0,Var!$B$8,IF(LARGE(D49:U49,1)&gt;=695,Var!$B$4," "))</f>
        <v>---</v>
      </c>
      <c r="AK49" s="43" t="str">
        <f>IF(W49=0,Var!$B$8,IF(LARGE(D49:U49,1)&gt;=700,Var!$B$4," "))</f>
        <v>---</v>
      </c>
    </row>
    <row r="50" spans="2:37" ht="12">
      <c r="B50" s="16"/>
      <c r="C50" s="38" t="s">
        <v>85</v>
      </c>
      <c r="D50" s="118"/>
      <c r="E50" s="40"/>
      <c r="F50" s="118"/>
      <c r="G50" s="40"/>
      <c r="H50" s="118"/>
      <c r="I50" s="40"/>
      <c r="J50" s="118"/>
      <c r="K50" s="40"/>
      <c r="L50" s="118"/>
      <c r="M50" s="40"/>
      <c r="N50" s="118"/>
      <c r="O50" s="40"/>
      <c r="P50" s="118"/>
      <c r="Q50" s="40"/>
      <c r="R50" s="118"/>
      <c r="S50" s="40"/>
      <c r="T50" s="118"/>
      <c r="U50" s="40"/>
      <c r="W50" s="19">
        <f>COUNT(F50:U50)</f>
        <v>0</v>
      </c>
      <c r="X50" s="88" t="str">
        <f>IF(W50&lt;3," ",(LARGE(D50:U50,1)+LARGE(D50:U50,2)+LARGE(D50:U50,3))/3)</f>
        <v xml:space="preserve"> </v>
      </c>
      <c r="Y50" s="41" t="str">
        <f>IF(COUNTIF(D50:U50,"(1)")=0," ",COUNTIF(D50:U50,"(1)"))</f>
        <v xml:space="preserve"> </v>
      </c>
      <c r="Z50" s="41" t="str">
        <f>IF(COUNTIF(D50:U50,"(2)")=0," ",COUNTIF(D50:U50,"(2)"))</f>
        <v xml:space="preserve"> </v>
      </c>
      <c r="AA50" s="41" t="str">
        <f>IF(COUNTIF(D50:U50,"(3)")=0," ",COUNTIF(D50:U50,"(3)"))</f>
        <v xml:space="preserve"> </v>
      </c>
      <c r="AB50" s="42" t="str">
        <f>IF(SUM(Y50:AA50)=0," ",SUM(Y50:AA50))</f>
        <v xml:space="preserve"> </v>
      </c>
      <c r="AC50" s="43">
        <v>6</v>
      </c>
      <c r="AD50" s="43">
        <v>6</v>
      </c>
      <c r="AE50" s="43">
        <v>7</v>
      </c>
      <c r="AF50" s="43">
        <v>9</v>
      </c>
      <c r="AG50" s="43" t="str">
        <f>IF(W50=0,Var!$B$8,IF(LARGE(D50:U50,1)&gt;=6655,Var!$B$4," "))</f>
        <v>---</v>
      </c>
      <c r="AH50" s="43" t="str">
        <f>IF(W50=0,Var!$B$8,IF(LARGE(D50:U50,1)&gt;=675,Var!$B$4," "))</f>
        <v>---</v>
      </c>
      <c r="AI50" s="43" t="str">
        <f>IF(W50=0,Var!$B$8,IF(LARGE(D50:U50,1)&gt;=685,Var!$B$4," "))</f>
        <v>---</v>
      </c>
      <c r="AJ50" s="43" t="str">
        <f>IF(W50=0,Var!$B$8,IF(LARGE(D50:U50,1)&gt;=695,Var!$B$4," "))</f>
        <v>---</v>
      </c>
      <c r="AK50" s="43" t="str">
        <f>IF(W50=0,Var!$B$8,IF(LARGE(D50:U50,1)&gt;=700,Var!$B$4," "))</f>
        <v>---</v>
      </c>
    </row>
    <row r="51" spans="2:37" ht="12">
      <c r="B51" s="16"/>
      <c r="C51" s="38" t="s">
        <v>126</v>
      </c>
      <c r="D51" s="118"/>
      <c r="E51" s="40"/>
      <c r="F51" s="118"/>
      <c r="G51" s="40"/>
      <c r="H51" s="118"/>
      <c r="I51" s="40"/>
      <c r="J51" s="118"/>
      <c r="K51" s="40"/>
      <c r="L51" s="118"/>
      <c r="M51" s="40"/>
      <c r="N51" s="118"/>
      <c r="O51" s="40"/>
      <c r="P51" s="118"/>
      <c r="Q51" s="40"/>
      <c r="R51" s="118"/>
      <c r="S51" s="40"/>
      <c r="T51" s="118"/>
      <c r="U51" s="40"/>
      <c r="W51" s="19">
        <f>COUNT(F51:U51)</f>
        <v>0</v>
      </c>
      <c r="X51" s="88" t="str">
        <f>IF(W51&lt;3," ",(LARGE(D51:U51,1)+LARGE(D51:U51,2)+LARGE(D51:U51,3))/3)</f>
        <v xml:space="preserve"> </v>
      </c>
      <c r="Y51" s="41" t="str">
        <f>IF(COUNTIF(D51:U51,"(1)")=0," ",COUNTIF(D51:U51,"(1)"))</f>
        <v xml:space="preserve"> </v>
      </c>
      <c r="Z51" s="41" t="str">
        <f>IF(COUNTIF(D51:U51,"(2)")=0," ",COUNTIF(D51:U51,"(2)"))</f>
        <v xml:space="preserve"> </v>
      </c>
      <c r="AA51" s="41" t="str">
        <f>IF(COUNTIF(D51:U51,"(3)")=0," ",COUNTIF(D51:U51,"(3)"))</f>
        <v xml:space="preserve"> </v>
      </c>
      <c r="AB51" s="42" t="str">
        <f>IF(SUM(Y51:AA51)=0," ",SUM(Y51:AA51))</f>
        <v xml:space="preserve"> </v>
      </c>
      <c r="AC51" s="43">
        <v>9</v>
      </c>
      <c r="AD51" s="43">
        <v>9</v>
      </c>
      <c r="AE51" s="43">
        <v>9</v>
      </c>
      <c r="AF51" s="43" t="str">
        <f>IF(W51=0,Var!$B$8,IF(LARGE(D51:U51,1)&gt;=6550,Var!$B$4," "))</f>
        <v>---</v>
      </c>
      <c r="AG51" s="43" t="str">
        <f>IF(W51=0,Var!$B$8,IF(LARGE(D51:U51,1)&gt;=6655,Var!$B$4," "))</f>
        <v>---</v>
      </c>
      <c r="AH51" s="43" t="str">
        <f>IF(W51=0,Var!$B$8,IF(LARGE(D51:U51,1)&gt;=675,Var!$B$4," "))</f>
        <v>---</v>
      </c>
      <c r="AI51" s="43" t="str">
        <f>IF(W51=0,Var!$B$8,IF(LARGE(D51:U51,1)&gt;=685,Var!$B$4," "))</f>
        <v>---</v>
      </c>
      <c r="AJ51" s="43" t="str">
        <f>IF(W51=0,Var!$B$8,IF(LARGE(D51:U51,1)&gt;=695,Var!$B$4," "))</f>
        <v>---</v>
      </c>
      <c r="AK51" s="43" t="str">
        <f>IF(W51=0,Var!$B$8,IF(LARGE(D51:U51,1)&gt;=700,Var!$B$4," "))</f>
        <v>---</v>
      </c>
    </row>
    <row r="52" spans="2:37">
      <c r="B52" s="44"/>
      <c r="C52" s="12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W52" s="19"/>
      <c r="X52" s="121"/>
    </row>
    <row r="53" spans="2:37"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2:37" ht="12.75">
      <c r="C54" s="11" t="s">
        <v>127</v>
      </c>
      <c r="D54" s="1"/>
      <c r="E54" s="1"/>
      <c r="F54" s="1"/>
      <c r="G54" s="1"/>
      <c r="H54" s="1"/>
      <c r="I54" s="1"/>
      <c r="J54" s="500">
        <f>COUNT(B8:B52)</f>
        <v>8</v>
      </c>
      <c r="K54" s="500"/>
      <c r="W54" s="19">
        <f>SUM(W7:W53)</f>
        <v>16</v>
      </c>
      <c r="X54" s="19"/>
      <c r="Y54" s="79">
        <f>SUM(Y7:Y53)</f>
        <v>9</v>
      </c>
      <c r="Z54" s="96">
        <f>SUM(Z7:Z53)</f>
        <v>3</v>
      </c>
      <c r="AA54" s="97">
        <f>SUM(AA7:AA53)</f>
        <v>1</v>
      </c>
      <c r="AB54" s="104">
        <f>SUM(AB7:AB53)</f>
        <v>13</v>
      </c>
      <c r="AC54" s="536">
        <f ca="1">TODAY()</f>
        <v>43381</v>
      </c>
      <c r="AD54" s="536"/>
      <c r="AE54" s="536"/>
      <c r="AF54" s="536"/>
      <c r="AG54" s="536"/>
      <c r="AH54" s="536"/>
      <c r="AI54" s="536"/>
      <c r="AJ54" s="536"/>
      <c r="AK54" s="536"/>
    </row>
    <row r="55" spans="2:37">
      <c r="V55" s="19"/>
    </row>
    <row r="132" ht="12.75" customHeight="1"/>
    <row r="136" ht="12.75" customHeight="1"/>
  </sheetData>
  <sheetProtection selectLockedCells="1" selectUnlockedCells="1"/>
  <sortState ref="B30:BE33">
    <sortCondition ref="C30:C33"/>
  </sortState>
  <mergeCells count="50">
    <mergeCell ref="J54:K54"/>
    <mergeCell ref="AC54:AK54"/>
    <mergeCell ref="T6:U6"/>
    <mergeCell ref="N6:O6"/>
    <mergeCell ref="P6:Q6"/>
    <mergeCell ref="R6:S6"/>
    <mergeCell ref="T5:U5"/>
    <mergeCell ref="P5:Q5"/>
    <mergeCell ref="D6:E6"/>
    <mergeCell ref="F6:G6"/>
    <mergeCell ref="H6:I6"/>
    <mergeCell ref="J6:K6"/>
    <mergeCell ref="L6:M6"/>
    <mergeCell ref="L4:M4"/>
    <mergeCell ref="T3:U3"/>
    <mergeCell ref="AC4:AK4"/>
    <mergeCell ref="D5:E5"/>
    <mergeCell ref="F5:G5"/>
    <mergeCell ref="H5:I5"/>
    <mergeCell ref="J5:K5"/>
    <mergeCell ref="L5:M5"/>
    <mergeCell ref="N5:O5"/>
    <mergeCell ref="T4:U4"/>
    <mergeCell ref="N4:O4"/>
    <mergeCell ref="P4:Q4"/>
    <mergeCell ref="R4:S4"/>
    <mergeCell ref="R5:S5"/>
    <mergeCell ref="D4:E4"/>
    <mergeCell ref="Y4:AB4"/>
    <mergeCell ref="H2:I2"/>
    <mergeCell ref="F4:G4"/>
    <mergeCell ref="H4:I4"/>
    <mergeCell ref="J4:K4"/>
    <mergeCell ref="J2:K2"/>
    <mergeCell ref="L2:M2"/>
    <mergeCell ref="AD2:AG2"/>
    <mergeCell ref="D3:E3"/>
    <mergeCell ref="F3:G3"/>
    <mergeCell ref="H3:I3"/>
    <mergeCell ref="J3:K3"/>
    <mergeCell ref="L3:M3"/>
    <mergeCell ref="N3:O3"/>
    <mergeCell ref="P3:Q3"/>
    <mergeCell ref="R3:S3"/>
    <mergeCell ref="T2:U2"/>
    <mergeCell ref="P2:Q2"/>
    <mergeCell ref="R2:S2"/>
    <mergeCell ref="N2:O2"/>
    <mergeCell ref="D2:E2"/>
    <mergeCell ref="F2:G2"/>
  </mergeCells>
  <conditionalFormatting sqref="AC8:AK9 AC13:AK14 AC18:AK20 AC22:AK23 AC25:AK26 AC46:AK47 AC49:AK51 AC16:AK16 AC35:AK35 AC28:AK30 AC39:AK40 AC32:AK32 AC42:AK44">
    <cfRule type="cellIs" dxfId="67" priority="22" stopIfTrue="1" operator="greaterThan">
      <formula>0</formula>
    </cfRule>
  </conditionalFormatting>
  <conditionalFormatting sqref="AC36:AH37 AI36:AK36">
    <cfRule type="cellIs" priority="23" stopIfTrue="1" operator="equal">
      <formula>4</formula>
    </cfRule>
  </conditionalFormatting>
  <conditionalFormatting sqref="AI37:AK37">
    <cfRule type="cellIs" priority="24" stopIfTrue="1" operator="equal">
      <formula>4</formula>
    </cfRule>
  </conditionalFormatting>
  <conditionalFormatting sqref="AC33:AK33">
    <cfRule type="cellIs" dxfId="66" priority="17" stopIfTrue="1" operator="greaterThan">
      <formula>0</formula>
    </cfRule>
  </conditionalFormatting>
  <conditionalFormatting sqref="AC34:AK34">
    <cfRule type="cellIs" dxfId="65" priority="10" stopIfTrue="1" operator="greaterThan">
      <formula>0</formula>
    </cfRule>
  </conditionalFormatting>
  <conditionalFormatting sqref="AC11:AK11">
    <cfRule type="cellIs" dxfId="64" priority="5" stopIfTrue="1" operator="greaterThan">
      <formula>0</formula>
    </cfRule>
  </conditionalFormatting>
  <pageMargins left="0.39027777777777778" right="0.39027777777777778" top="0.39027777777777778" bottom="0.39027777777777778" header="0.51180555555555551" footer="0.51180555555555551"/>
  <pageSetup paperSize="9" scale="66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stopIfTrue="1" operator="equal" id="{40E4C185-6B02-483A-A668-D29FB155796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1020C873-6B4E-45F5-B46B-18AD97F3B3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A4DA3E16-69C8-40CD-9B8B-B54685AC821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E13:E14 E16 E18:E20 E22:E23 E25:E26 E28:E30 E32 E39:E40 E42:E44 E46:E47 E49:E51 G8:G9 G13:G14 G16 G18:G20 G22:G23 G25:G26 G28:G30 G32 G39:G40 G42:G44 G46:G47 G49:G51 I8:I9 I13:I14 I16 I18:I20 I22:I23 I25:I26 I28:I30 I32 I39:I40 I42:I44 I46:I47 I49:I51 K8:K9 K13:K14 K16 K18:K20 K22:K23 K25:K26 K28:K30 K32 K39:K40 K42:K44 K46:K47 K49:K51 M8:M9 M13:M14 M16 M18:M20 M22:M23 M25:M26 M28:M30 M32 M39:M40 M42:M44 M46:M47 M49:M51 O8:O9 O13:O14 O16 O18:O20 O22:O23 O25:O26 O28:O30 O32 O39:O40 O42:O44 O46:O47 O49:O51 Q8:Q9 Q13:Q14 Q16 Q18:Q20 Q22:Q23 Q25:Q26 Q28:Q30 Q32 Q39:Q40 Q42:Q44 Q46:Q47 Q49:Q51 S8:S9 S13:S14 S16 S18:S20 S22:S23 S25:S26 S28:S30 S32 S39:S40 S42:S44 S46:S47 S49:S51 U8:U9 U13:U14 U16 U18:U20 U22:U23 U25:U26 U28:U30 U32 U39:U40 U42:U44 U46:U47 U49:U51 U35 S35 Q35 O35 M35 K35 I35 G35 E35</xm:sqref>
        </x14:conditionalFormatting>
        <x14:conditionalFormatting xmlns:xm="http://schemas.microsoft.com/office/excel/2006/main">
          <x14:cfRule type="cellIs" priority="21" stopIfTrue="1" operator="equal" id="{E2C7EDDA-384C-4E1B-AE8E-FF98FAFFBA5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AC8:AK9 AC13:AK14 AC18:AK20 AC22:AK23 AC25:AK26 AC46:AK47 AC49:AK51 AC16:AK16 AC35:AK35 AC28:AK30 AC39:AK40 AC32:AK32 AC42:AK44</xm:sqref>
        </x14:conditionalFormatting>
        <x14:conditionalFormatting xmlns:xm="http://schemas.microsoft.com/office/excel/2006/main">
          <x14:cfRule type="cellIs" priority="13" stopIfTrue="1" operator="equal" id="{23D7D937-3E22-44F8-A32D-1FFF7F6127F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4C726211-EA72-438D-8ECD-E2D7ACD6D3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5A1FB0A2-3C7B-4FA4-B19D-6F2408792F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E33 G33 I33 K33 M33 O33 Q33 S33 U33</xm:sqref>
        </x14:conditionalFormatting>
        <x14:conditionalFormatting xmlns:xm="http://schemas.microsoft.com/office/excel/2006/main">
          <x14:cfRule type="cellIs" priority="16" stopIfTrue="1" operator="equal" id="{5EA795E2-1EC7-4C5F-8E8B-6D1DB68AA3F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AC33:AK33</xm:sqref>
        </x14:conditionalFormatting>
        <x14:conditionalFormatting xmlns:xm="http://schemas.microsoft.com/office/excel/2006/main">
          <x14:cfRule type="cellIs" priority="6" stopIfTrue="1" operator="equal" id="{2135BB88-460E-4E3C-A06D-8A4979272AB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D2A8D434-0558-46B2-B7AC-40CA432EF2D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9A845CAC-E0A9-4082-890D-A42AB67406A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E34 G34 I34 K34 M34 O34 Q34 S34 U34</xm:sqref>
        </x14:conditionalFormatting>
        <x14:conditionalFormatting xmlns:xm="http://schemas.microsoft.com/office/excel/2006/main">
          <x14:cfRule type="cellIs" priority="9" stopIfTrue="1" operator="equal" id="{8D385ADB-85DE-4573-962E-1F2BF47544C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AC34:AK34</xm:sqref>
        </x14:conditionalFormatting>
        <x14:conditionalFormatting xmlns:xm="http://schemas.microsoft.com/office/excel/2006/main">
          <x14:cfRule type="cellIs" priority="1" stopIfTrue="1" operator="equal" id="{8152CB7C-3987-4CC0-9E2F-F687FBA1A2E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59F8E5A2-8E9A-4F74-8043-C4A27BC12C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F8282AB8-731F-4D75-9FCB-BFFAE932F89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E11 G11 I11 K11 M11 O11 Q11 S11 U11</xm:sqref>
        </x14:conditionalFormatting>
        <x14:conditionalFormatting xmlns:xm="http://schemas.microsoft.com/office/excel/2006/main">
          <x14:cfRule type="cellIs" priority="4" stopIfTrue="1" operator="equal" id="{373025DD-351C-4771-918E-E92F65F843A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AC11:AK11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78"/>
  <sheetViews>
    <sheetView zoomScale="85" zoomScaleNormal="85" workbookViewId="0">
      <selection activeCell="AL6" sqref="AL1:AQ1048576"/>
    </sheetView>
  </sheetViews>
  <sheetFormatPr baseColWidth="10" defaultRowHeight="12.75"/>
  <cols>
    <col min="1" max="1" width="2.5703125" style="11" customWidth="1"/>
    <col min="2" max="2" width="2.5703125" style="51" customWidth="1"/>
    <col min="3" max="3" width="28.140625" style="11" customWidth="1"/>
    <col min="4" max="4" width="4.5703125" style="1" customWidth="1"/>
    <col min="5" max="5" width="3.5703125" style="1" customWidth="1"/>
    <col min="6" max="6" width="4.5703125" style="1" customWidth="1"/>
    <col min="7" max="7" width="3.5703125" style="1" customWidth="1"/>
    <col min="8" max="8" width="4.5703125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4.5703125" style="2" customWidth="1"/>
    <col min="13" max="13" width="3.5703125" style="2" customWidth="1"/>
    <col min="14" max="14" width="4.5703125" style="2" customWidth="1"/>
    <col min="15" max="15" width="3.5703125" style="2" customWidth="1"/>
    <col min="16" max="16" width="4.5703125" style="2" customWidth="1"/>
    <col min="17" max="17" width="3.5703125" style="2" customWidth="1"/>
    <col min="18" max="18" width="4.5703125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4.5703125" style="2" customWidth="1"/>
    <col min="23" max="23" width="3.5703125" style="2" customWidth="1"/>
    <col min="24" max="24" width="4.5703125" style="2" customWidth="1"/>
    <col min="25" max="25" width="3.5703125" style="2" customWidth="1"/>
    <col min="26" max="26" width="6" style="2" customWidth="1"/>
    <col min="27" max="27" width="3.5703125" style="2" customWidth="1"/>
    <col min="28" max="28" width="4.5703125" style="2" customWidth="1"/>
    <col min="29" max="29" width="3.5703125" style="2" customWidth="1"/>
    <col min="30" max="30" width="4.5703125" style="2" customWidth="1"/>
    <col min="31" max="31" width="3.5703125" style="2" customWidth="1"/>
    <col min="32" max="32" width="6.28515625" style="2" customWidth="1"/>
    <col min="33" max="33" width="3.5703125" style="2" customWidth="1"/>
    <col min="34" max="34" width="4.5703125" style="2" customWidth="1"/>
    <col min="35" max="35" width="3.5703125" style="2" customWidth="1"/>
    <col min="36" max="36" width="4.5703125" style="2" customWidth="1"/>
    <col min="37" max="37" width="3.5703125" style="2" customWidth="1"/>
    <col min="38" max="38" width="3.140625" customWidth="1"/>
    <col min="39" max="39" width="4.5703125" style="67" customWidth="1"/>
    <col min="40" max="40" width="4.5703125" style="11" customWidth="1"/>
    <col min="41" max="41" width="3.140625" style="11" customWidth="1"/>
    <col min="42" max="43" width="3" style="11" customWidth="1"/>
    <col min="44" max="44" width="3.5703125" style="11" customWidth="1"/>
    <col min="45" max="50" width="5.5703125" style="11" customWidth="1"/>
    <col min="51" max="51" width="4.140625" style="11" customWidth="1"/>
    <col min="52" max="16384" width="11.42578125" style="11"/>
  </cols>
  <sheetData>
    <row r="1" spans="2:50">
      <c r="B1" s="122"/>
      <c r="C1" s="123"/>
      <c r="D1" s="485" t="s">
        <v>164</v>
      </c>
      <c r="E1" s="485"/>
      <c r="F1" s="485" t="s">
        <v>165</v>
      </c>
      <c r="G1" s="485"/>
      <c r="H1" s="485" t="s">
        <v>5</v>
      </c>
      <c r="I1" s="485"/>
      <c r="J1" s="485" t="s">
        <v>166</v>
      </c>
      <c r="K1" s="485"/>
      <c r="L1" s="485" t="s">
        <v>167</v>
      </c>
      <c r="M1" s="485"/>
      <c r="N1" s="485" t="s">
        <v>168</v>
      </c>
      <c r="O1" s="485"/>
      <c r="P1" s="485" t="s">
        <v>169</v>
      </c>
      <c r="Q1" s="485"/>
      <c r="R1" s="485" t="s">
        <v>169</v>
      </c>
      <c r="S1" s="485"/>
      <c r="T1" s="485" t="s">
        <v>0</v>
      </c>
      <c r="U1" s="485"/>
      <c r="V1" s="485" t="s">
        <v>8</v>
      </c>
      <c r="W1" s="485"/>
      <c r="X1" s="485" t="s">
        <v>8</v>
      </c>
      <c r="Y1" s="485"/>
      <c r="Z1" s="540" t="s">
        <v>524</v>
      </c>
      <c r="AA1" s="541"/>
      <c r="AB1" s="485" t="s">
        <v>472</v>
      </c>
      <c r="AC1" s="485"/>
      <c r="AD1" s="485" t="s">
        <v>8</v>
      </c>
      <c r="AE1" s="485"/>
      <c r="AF1" s="515" t="s">
        <v>514</v>
      </c>
      <c r="AG1" s="515"/>
      <c r="AH1" s="515" t="s">
        <v>168</v>
      </c>
      <c r="AI1" s="515"/>
      <c r="AJ1" s="542"/>
      <c r="AK1" s="542"/>
    </row>
    <row r="2" spans="2:50">
      <c r="B2" s="124"/>
      <c r="C2" s="123"/>
      <c r="D2" s="497" t="s">
        <v>170</v>
      </c>
      <c r="E2" s="497"/>
      <c r="F2" s="497" t="s">
        <v>171</v>
      </c>
      <c r="G2" s="497"/>
      <c r="H2" s="497" t="s">
        <v>172</v>
      </c>
      <c r="I2" s="497"/>
      <c r="J2" s="497" t="s">
        <v>173</v>
      </c>
      <c r="K2" s="497"/>
      <c r="L2" s="497" t="s">
        <v>174</v>
      </c>
      <c r="M2" s="497"/>
      <c r="N2" s="497" t="s">
        <v>175</v>
      </c>
      <c r="O2" s="497"/>
      <c r="P2" s="497" t="s">
        <v>176</v>
      </c>
      <c r="Q2" s="497"/>
      <c r="R2" s="497" t="s">
        <v>175</v>
      </c>
      <c r="S2" s="497"/>
      <c r="T2" s="539" t="s">
        <v>428</v>
      </c>
      <c r="U2" s="497"/>
      <c r="V2" s="539" t="s">
        <v>434</v>
      </c>
      <c r="W2" s="497"/>
      <c r="X2" s="539" t="s">
        <v>431</v>
      </c>
      <c r="Y2" s="497"/>
      <c r="Z2" s="543" t="s">
        <v>171</v>
      </c>
      <c r="AA2" s="544"/>
      <c r="AB2" s="539" t="s">
        <v>173</v>
      </c>
      <c r="AC2" s="497"/>
      <c r="AD2" s="539" t="s">
        <v>428</v>
      </c>
      <c r="AE2" s="497"/>
      <c r="AF2" s="539" t="s">
        <v>175</v>
      </c>
      <c r="AG2" s="497"/>
      <c r="AH2" s="539" t="s">
        <v>171</v>
      </c>
      <c r="AI2" s="497"/>
      <c r="AJ2" s="497"/>
      <c r="AK2" s="497"/>
      <c r="AM2" s="125"/>
    </row>
    <row r="3" spans="2:50">
      <c r="B3" s="126"/>
      <c r="C3" s="123"/>
      <c r="D3" s="489" t="s">
        <v>177</v>
      </c>
      <c r="E3" s="489"/>
      <c r="F3" s="489" t="s">
        <v>26</v>
      </c>
      <c r="G3" s="489"/>
      <c r="H3" s="489" t="s">
        <v>26</v>
      </c>
      <c r="I3" s="489"/>
      <c r="J3" s="489" t="s">
        <v>26</v>
      </c>
      <c r="K3" s="489"/>
      <c r="L3" s="489" t="s">
        <v>178</v>
      </c>
      <c r="M3" s="489"/>
      <c r="N3" s="489" t="s">
        <v>178</v>
      </c>
      <c r="O3" s="489"/>
      <c r="P3" s="489" t="s">
        <v>178</v>
      </c>
      <c r="Q3" s="489"/>
      <c r="R3" s="489" t="s">
        <v>178</v>
      </c>
      <c r="S3" s="489"/>
      <c r="T3" s="489" t="s">
        <v>429</v>
      </c>
      <c r="U3" s="489"/>
      <c r="V3" s="489" t="s">
        <v>429</v>
      </c>
      <c r="W3" s="489"/>
      <c r="X3" s="489" t="s">
        <v>429</v>
      </c>
      <c r="Y3" s="489"/>
      <c r="Z3" s="545" t="s">
        <v>483</v>
      </c>
      <c r="AA3" s="530"/>
      <c r="AB3" s="489" t="s">
        <v>483</v>
      </c>
      <c r="AC3" s="489"/>
      <c r="AD3" s="489" t="s">
        <v>506</v>
      </c>
      <c r="AE3" s="489"/>
      <c r="AF3" s="532" t="s">
        <v>506</v>
      </c>
      <c r="AG3" s="532"/>
      <c r="AH3" s="532" t="s">
        <v>537</v>
      </c>
      <c r="AI3" s="532"/>
      <c r="AJ3" s="489"/>
      <c r="AK3" s="489"/>
      <c r="AM3" s="125"/>
      <c r="AN3"/>
      <c r="AO3"/>
      <c r="AP3"/>
      <c r="AQ3"/>
      <c r="AR3"/>
      <c r="AS3"/>
      <c r="AT3"/>
      <c r="AU3"/>
      <c r="AV3"/>
      <c r="AW3"/>
      <c r="AX3"/>
    </row>
    <row r="4" spans="2:50">
      <c r="B4" s="126"/>
      <c r="C4" s="127"/>
      <c r="D4" s="489">
        <v>2017</v>
      </c>
      <c r="E4" s="489"/>
      <c r="F4" s="489">
        <v>2018</v>
      </c>
      <c r="G4" s="489"/>
      <c r="H4" s="489">
        <v>2018</v>
      </c>
      <c r="I4" s="489"/>
      <c r="J4" s="489">
        <v>2018</v>
      </c>
      <c r="K4" s="489"/>
      <c r="L4" s="489">
        <v>2018</v>
      </c>
      <c r="M4" s="489"/>
      <c r="N4" s="489">
        <v>2018</v>
      </c>
      <c r="O4" s="489"/>
      <c r="P4" s="489">
        <v>2018</v>
      </c>
      <c r="Q4" s="489"/>
      <c r="R4" s="489">
        <v>2018</v>
      </c>
      <c r="S4" s="489"/>
      <c r="T4" s="489">
        <v>2018</v>
      </c>
      <c r="U4" s="489"/>
      <c r="V4" s="489">
        <v>2018</v>
      </c>
      <c r="W4" s="489"/>
      <c r="X4" s="489">
        <v>2018</v>
      </c>
      <c r="Y4" s="489"/>
      <c r="Z4" s="545">
        <v>2018</v>
      </c>
      <c r="AA4" s="530"/>
      <c r="AB4" s="489">
        <v>2018</v>
      </c>
      <c r="AC4" s="489"/>
      <c r="AD4" s="489">
        <v>2018</v>
      </c>
      <c r="AE4" s="489"/>
      <c r="AF4" s="489">
        <v>2018</v>
      </c>
      <c r="AG4" s="489"/>
      <c r="AH4" s="489">
        <v>2018</v>
      </c>
      <c r="AI4" s="489"/>
      <c r="AJ4" s="489"/>
      <c r="AK4" s="489"/>
      <c r="AM4" s="73" t="s">
        <v>27</v>
      </c>
      <c r="AN4" s="73" t="s">
        <v>28</v>
      </c>
      <c r="AO4" s="521" t="s">
        <v>29</v>
      </c>
      <c r="AP4" s="521"/>
      <c r="AQ4" s="521"/>
      <c r="AR4" s="521"/>
      <c r="AS4" s="519" t="s">
        <v>179</v>
      </c>
      <c r="AT4" s="519"/>
      <c r="AU4" s="519"/>
      <c r="AV4" s="519"/>
      <c r="AW4" s="519"/>
      <c r="AX4" s="519"/>
    </row>
    <row r="5" spans="2:50">
      <c r="B5" s="128"/>
      <c r="C5" s="129"/>
      <c r="D5" s="501"/>
      <c r="E5" s="501"/>
      <c r="F5" s="501"/>
      <c r="G5" s="501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53" t="s">
        <v>38</v>
      </c>
      <c r="U5" s="553"/>
      <c r="V5" s="550" t="s">
        <v>435</v>
      </c>
      <c r="W5" s="551"/>
      <c r="X5" s="551"/>
      <c r="Y5" s="552"/>
      <c r="Z5" s="550" t="s">
        <v>435</v>
      </c>
      <c r="AA5" s="552"/>
      <c r="AB5" s="548"/>
      <c r="AC5" s="549"/>
      <c r="AD5" s="546"/>
      <c r="AE5" s="546"/>
      <c r="AF5" s="547" t="s">
        <v>515</v>
      </c>
      <c r="AG5" s="547"/>
      <c r="AH5" s="547" t="s">
        <v>542</v>
      </c>
      <c r="AI5" s="547"/>
      <c r="AJ5" s="546"/>
      <c r="AK5" s="546"/>
      <c r="AM5" s="73"/>
      <c r="AN5" s="73" t="s">
        <v>31</v>
      </c>
      <c r="AO5" s="130" t="s">
        <v>32</v>
      </c>
      <c r="AP5" s="131" t="s">
        <v>33</v>
      </c>
      <c r="AQ5" s="132" t="s">
        <v>34</v>
      </c>
      <c r="AR5" s="133" t="s">
        <v>35</v>
      </c>
      <c r="AS5"/>
      <c r="AT5"/>
      <c r="AU5"/>
      <c r="AV5"/>
      <c r="AW5"/>
      <c r="AX5"/>
    </row>
    <row r="6" spans="2:50" ht="19.899999999999999" customHeight="1">
      <c r="B6" s="31"/>
      <c r="C6" s="32" t="s">
        <v>42</v>
      </c>
      <c r="D6" s="134"/>
      <c r="E6" s="134"/>
      <c r="F6" s="135"/>
      <c r="G6" s="1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136"/>
      <c r="AN6" s="13"/>
      <c r="AO6" s="54"/>
      <c r="AP6" s="54"/>
      <c r="AQ6" s="54"/>
      <c r="AR6" s="137"/>
      <c r="AS6" s="138">
        <v>160</v>
      </c>
      <c r="AT6" s="138">
        <v>210</v>
      </c>
      <c r="AU6" s="138">
        <v>270</v>
      </c>
      <c r="AV6" s="138">
        <v>320</v>
      </c>
      <c r="AW6" s="51"/>
      <c r="AX6" s="51"/>
    </row>
    <row r="7" spans="2:50">
      <c r="B7" s="139"/>
      <c r="C7" s="140"/>
      <c r="D7" s="141"/>
      <c r="E7" s="40"/>
      <c r="F7" s="141"/>
      <c r="G7" s="40"/>
      <c r="H7" s="141"/>
      <c r="I7" s="40"/>
      <c r="J7" s="141"/>
      <c r="K7" s="40"/>
      <c r="L7" s="141"/>
      <c r="M7" s="40"/>
      <c r="N7" s="141"/>
      <c r="O7" s="40"/>
      <c r="P7" s="141"/>
      <c r="Q7" s="40"/>
      <c r="R7" s="141"/>
      <c r="S7" s="40"/>
      <c r="T7" s="141"/>
      <c r="U7" s="40"/>
      <c r="V7" s="141"/>
      <c r="W7" s="40"/>
      <c r="X7" s="141"/>
      <c r="Y7" s="40"/>
      <c r="Z7" s="3"/>
      <c r="AA7" s="3"/>
      <c r="AB7" s="141"/>
      <c r="AC7" s="40"/>
      <c r="AD7" s="141"/>
      <c r="AE7" s="40"/>
      <c r="AF7" s="141"/>
      <c r="AG7" s="40"/>
      <c r="AH7" s="141"/>
      <c r="AI7" s="40"/>
      <c r="AJ7" s="141"/>
      <c r="AK7" s="40"/>
      <c r="AM7" s="73">
        <f>COUNT(D7:AK7)</f>
        <v>0</v>
      </c>
      <c r="AN7" s="20" t="str">
        <f>IF(AM7&lt;3," ",(LARGE(D7:AK7,1)+LARGE(D7:AK7,2)+LARGE(D7:AK7,3))/3)</f>
        <v xml:space="preserve"> </v>
      </c>
      <c r="AO7" s="41" t="str">
        <f>IF(COUNTIF(D7:AK7,"(1)")=0," ",COUNTIF(D7:AK7,"(1)"))</f>
        <v xml:space="preserve"> </v>
      </c>
      <c r="AP7" s="41" t="str">
        <f>IF(COUNTIF(D7:AK7,"(2)")=0," ",COUNTIF(D7:AK7,"(2)"))</f>
        <v xml:space="preserve"> </v>
      </c>
      <c r="AQ7" s="41" t="str">
        <f>IF(COUNTIF(D7:AK7,"(3)")=0," ",COUNTIF(D7:AK7,"(3)"))</f>
        <v xml:space="preserve"> </v>
      </c>
      <c r="AR7" s="42" t="str">
        <f>IF(SUM(AO7:AQ7)=0," ",SUM(AO7:AQ7))</f>
        <v xml:space="preserve"> </v>
      </c>
      <c r="AS7" s="43" t="str">
        <f>IF(AM7=0,Var!$B$8,IF(LARGE(D7:AK7,1)&gt;=160,Var!$B$4," "))</f>
        <v>---</v>
      </c>
      <c r="AT7" s="43" t="str">
        <f>IF(AM7=0,Var!$B$8,IF(LARGE(D7:AK7,1)&gt;=210,Var!$B$4," "))</f>
        <v>---</v>
      </c>
      <c r="AU7" s="43" t="str">
        <f>IF(AM7=0,Var!$B$8,IF(LARGE(D7:AK7,1)&gt;=270,Var!$B$4," "))</f>
        <v>---</v>
      </c>
      <c r="AV7" s="43" t="str">
        <f>IF(AM7=0,Var!$B$8,IF(LARGE(D7:AK7,1)&gt;=320,Var!$B$4," "))</f>
        <v>---</v>
      </c>
      <c r="AW7" s="19"/>
      <c r="AX7" s="19"/>
    </row>
    <row r="8" spans="2:50">
      <c r="B8" s="139"/>
      <c r="C8" s="140"/>
      <c r="D8" s="141"/>
      <c r="E8" s="40"/>
      <c r="F8" s="141"/>
      <c r="G8" s="40"/>
      <c r="H8" s="141"/>
      <c r="I8" s="40"/>
      <c r="J8" s="141"/>
      <c r="K8" s="40"/>
      <c r="L8" s="141"/>
      <c r="M8" s="40"/>
      <c r="N8" s="141"/>
      <c r="O8" s="40"/>
      <c r="P8" s="141"/>
      <c r="Q8" s="40"/>
      <c r="R8" s="141"/>
      <c r="S8" s="40"/>
      <c r="T8" s="141"/>
      <c r="U8" s="40"/>
      <c r="V8" s="141"/>
      <c r="W8" s="40"/>
      <c r="X8" s="141"/>
      <c r="Y8" s="40"/>
      <c r="Z8" s="3"/>
      <c r="AA8" s="3"/>
      <c r="AB8" s="141"/>
      <c r="AC8" s="40"/>
      <c r="AD8" s="141"/>
      <c r="AE8" s="40"/>
      <c r="AF8" s="141"/>
      <c r="AG8" s="40"/>
      <c r="AH8" s="141"/>
      <c r="AI8" s="40"/>
      <c r="AJ8" s="141"/>
      <c r="AK8" s="40"/>
      <c r="AM8" s="73">
        <f>COUNT(D8:AK8)</f>
        <v>0</v>
      </c>
      <c r="AN8" s="20" t="str">
        <f>IF(AM8&lt;3," ",(LARGE(D8:AK8,1)+LARGE(D8:AK8,2)+LARGE(D8:AK8,3))/3)</f>
        <v xml:space="preserve"> </v>
      </c>
      <c r="AO8" s="41" t="str">
        <f>IF(COUNTIF(D8:AK8,"(1)")=0," ",COUNTIF(D8:AK8,"(1)"))</f>
        <v xml:space="preserve"> </v>
      </c>
      <c r="AP8" s="41" t="str">
        <f>IF(COUNTIF(D8:AK8,"(2)")=0," ",COUNTIF(D8:AK8,"(2)"))</f>
        <v xml:space="preserve"> </v>
      </c>
      <c r="AQ8" s="41" t="str">
        <f>IF(COUNTIF(D8:AK8,"(3)")=0," ",COUNTIF(D8:AK8,"(3)"))</f>
        <v xml:space="preserve"> </v>
      </c>
      <c r="AR8" s="42" t="str">
        <f>IF(SUM(AO8:AQ8)=0," ",SUM(AO8:AQ8))</f>
        <v xml:space="preserve"> </v>
      </c>
      <c r="AS8" s="43" t="str">
        <f>IF(AM8=0,Var!$B$8,IF(LARGE(D8:AK8,1)&gt;=160,Var!$B$4," "))</f>
        <v>---</v>
      </c>
      <c r="AT8" s="43" t="str">
        <f>IF(AM8=0,Var!$B$8,IF(LARGE(D8:AK8,1)&gt;=210,Var!$B$4," "))</f>
        <v>---</v>
      </c>
      <c r="AU8" s="43" t="str">
        <f>IF(AM8=0,Var!$B$8,IF(LARGE(D8:AK8,1)&gt;=270,Var!$B$4," "))</f>
        <v>---</v>
      </c>
      <c r="AV8" s="43" t="str">
        <f>IF(AM8=0,Var!$B$8,IF(LARGE(D8:AK8,1)&gt;=320,Var!$B$4," "))</f>
        <v>---</v>
      </c>
      <c r="AW8" s="19"/>
      <c r="AX8" s="19"/>
    </row>
    <row r="9" spans="2:50" ht="19.899999999999999" customHeight="1">
      <c r="B9" s="31"/>
      <c r="C9" s="32" t="s">
        <v>59</v>
      </c>
      <c r="D9" s="134"/>
      <c r="E9" s="134"/>
      <c r="F9" s="135"/>
      <c r="G9" s="134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136"/>
      <c r="AM9"/>
      <c r="AN9" s="136"/>
      <c r="AO9" s="136"/>
      <c r="AP9" s="136"/>
      <c r="AQ9" s="136"/>
      <c r="AR9" s="137"/>
      <c r="AS9" s="54"/>
      <c r="AT9" s="54"/>
      <c r="AU9" s="54"/>
      <c r="AV9" s="54"/>
      <c r="AW9" s="51"/>
      <c r="AX9" s="51"/>
    </row>
    <row r="10" spans="2:50">
      <c r="B10" s="139"/>
      <c r="C10" s="140"/>
      <c r="D10" s="141"/>
      <c r="E10" s="40"/>
      <c r="F10" s="141"/>
      <c r="G10" s="40"/>
      <c r="H10" s="141"/>
      <c r="I10" s="40"/>
      <c r="J10" s="141"/>
      <c r="K10" s="40"/>
      <c r="L10" s="141"/>
      <c r="M10" s="40"/>
      <c r="N10" s="141"/>
      <c r="O10" s="40"/>
      <c r="P10" s="141"/>
      <c r="Q10" s="40"/>
      <c r="R10" s="141"/>
      <c r="S10" s="40"/>
      <c r="T10" s="141"/>
      <c r="U10" s="40"/>
      <c r="V10" s="141"/>
      <c r="W10" s="40"/>
      <c r="X10" s="141"/>
      <c r="Y10" s="40"/>
      <c r="Z10" s="3"/>
      <c r="AA10" s="3"/>
      <c r="AB10" s="141"/>
      <c r="AC10" s="40"/>
      <c r="AD10" s="141"/>
      <c r="AE10" s="40"/>
      <c r="AF10" s="141"/>
      <c r="AG10" s="40"/>
      <c r="AH10" s="141"/>
      <c r="AI10" s="40"/>
      <c r="AJ10" s="141"/>
      <c r="AK10" s="40"/>
      <c r="AM10" s="73">
        <f>COUNT(D10:AK10)</f>
        <v>0</v>
      </c>
      <c r="AN10" s="20" t="str">
        <f>IF(AM10&lt;3," ",(LARGE(D10:AK10,1)+LARGE(D10:AK10,2)+LARGE(D10:AK10,3))/3)</f>
        <v xml:space="preserve"> </v>
      </c>
      <c r="AO10" s="41" t="str">
        <f>IF(COUNTIF(D10:AK10,"(1)")=0," ",COUNTIF(D10:AK10,"(1)"))</f>
        <v xml:space="preserve"> </v>
      </c>
      <c r="AP10" s="41" t="str">
        <f>IF(COUNTIF(D10:AK10,"(2)")=0," ",COUNTIF(D10:AK10,"(2)"))</f>
        <v xml:space="preserve"> </v>
      </c>
      <c r="AQ10" s="41" t="str">
        <f>IF(COUNTIF(D10:AK10,"(3)")=0," ",COUNTIF(D10:AK10,"(3)"))</f>
        <v xml:space="preserve"> </v>
      </c>
      <c r="AR10" s="42" t="str">
        <f>IF(SUM(AO10:AQ10)=0," ",SUM(AO10:AQ10))</f>
        <v xml:space="preserve"> </v>
      </c>
      <c r="AS10" s="43">
        <v>2</v>
      </c>
      <c r="AT10" s="43">
        <v>2</v>
      </c>
      <c r="AU10" s="43">
        <v>3</v>
      </c>
      <c r="AV10" s="43" t="str">
        <f>IF(AM10=0,Var!$B$8,IF(LARGE(D10:AK10,1)&gt;=320,Var!$B$4," "))</f>
        <v>---</v>
      </c>
      <c r="AW10" s="19"/>
      <c r="AX10" s="19"/>
    </row>
    <row r="11" spans="2:50">
      <c r="B11" s="139"/>
      <c r="C11" s="140"/>
      <c r="D11" s="141"/>
      <c r="E11" s="40"/>
      <c r="F11" s="141"/>
      <c r="G11" s="40"/>
      <c r="H11" s="141"/>
      <c r="I11" s="40"/>
      <c r="J11" s="141"/>
      <c r="K11" s="40"/>
      <c r="L11" s="141"/>
      <c r="M11" s="40"/>
      <c r="N11" s="141"/>
      <c r="O11" s="40"/>
      <c r="P11" s="141"/>
      <c r="Q11" s="40"/>
      <c r="R11" s="141"/>
      <c r="S11" s="40"/>
      <c r="T11" s="141"/>
      <c r="U11" s="40"/>
      <c r="V11" s="141"/>
      <c r="W11" s="40"/>
      <c r="X11" s="141"/>
      <c r="Y11" s="40"/>
      <c r="Z11" s="3"/>
      <c r="AA11" s="3"/>
      <c r="AB11" s="141"/>
      <c r="AC11" s="40"/>
      <c r="AD11" s="141"/>
      <c r="AE11" s="40"/>
      <c r="AF11" s="141"/>
      <c r="AG11" s="40"/>
      <c r="AH11" s="141"/>
      <c r="AI11" s="40"/>
      <c r="AJ11" s="141"/>
      <c r="AK11" s="40"/>
      <c r="AM11" s="73">
        <f>COUNT(D11:AK11)</f>
        <v>0</v>
      </c>
      <c r="AN11" s="20" t="str">
        <f>IF(AM11&lt;3," ",(LARGE(D11:AK11,1)+LARGE(D11:AK11,2)+LARGE(D11:AK11,3))/3)</f>
        <v xml:space="preserve"> </v>
      </c>
      <c r="AO11" s="41" t="str">
        <f>IF(COUNTIF(D11:AK11,"(1)")=0," ",COUNTIF(D11:AK11,"(1)"))</f>
        <v xml:space="preserve"> </v>
      </c>
      <c r="AP11" s="41" t="str">
        <f>IF(COUNTIF(D11:AK11,"(2)")=0," ",COUNTIF(D11:AK11,"(2)"))</f>
        <v xml:space="preserve"> </v>
      </c>
      <c r="AQ11" s="41" t="str">
        <f>IF(COUNTIF(D11:AK11,"(3)")=0," ",COUNTIF(D11:AK11,"(3)"))</f>
        <v xml:space="preserve"> </v>
      </c>
      <c r="AR11" s="42" t="str">
        <f>IF(SUM(AO11:AQ11)=0," ",SUM(AO11:AQ11))</f>
        <v xml:space="preserve"> </v>
      </c>
      <c r="AS11" s="43" t="str">
        <f>IF(AM11=0,Var!$B$8,IF(LARGE(D11:AK11,1)&gt;=160,Var!$B$4," "))</f>
        <v>---</v>
      </c>
      <c r="AT11" s="43" t="str">
        <f>IF(AM11=0,Var!$B$8,IF(LARGE(D11:AK11,1)&gt;=210,Var!$B$4," "))</f>
        <v>---</v>
      </c>
      <c r="AU11" s="43" t="str">
        <f>IF(AM11=0,Var!$B$8,IF(LARGE(D11:AK11,1)&gt;=270,Var!$B$4," "))</f>
        <v>---</v>
      </c>
      <c r="AV11" s="43" t="str">
        <f>IF(AM11=0,Var!$B$8,IF(LARGE(D11:AK11,1)&gt;=320,Var!$B$4," "))</f>
        <v>---</v>
      </c>
      <c r="AW11" s="19"/>
      <c r="AX11" s="19"/>
    </row>
    <row r="12" spans="2:50" ht="19.899999999999999" customHeight="1">
      <c r="B12" s="31"/>
      <c r="C12" s="32" t="s">
        <v>55</v>
      </c>
      <c r="D12" s="134"/>
      <c r="E12" s="134"/>
      <c r="F12" s="135"/>
      <c r="G12" s="13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36"/>
      <c r="AM12"/>
      <c r="AN12" s="136"/>
      <c r="AO12" s="136"/>
      <c r="AP12" s="136"/>
      <c r="AQ12" s="136"/>
      <c r="AR12" s="137"/>
      <c r="AS12" s="54"/>
      <c r="AT12" s="54"/>
      <c r="AU12" s="54"/>
      <c r="AV12" s="54"/>
      <c r="AW12" s="51"/>
      <c r="AX12" s="51"/>
    </row>
    <row r="13" spans="2:50">
      <c r="B13" s="139"/>
      <c r="C13" s="140" t="s">
        <v>61</v>
      </c>
      <c r="D13" s="141"/>
      <c r="E13" s="40"/>
      <c r="F13" s="141"/>
      <c r="G13" s="40"/>
      <c r="H13" s="141"/>
      <c r="I13" s="40"/>
      <c r="J13" s="141"/>
      <c r="K13" s="40"/>
      <c r="L13" s="141"/>
      <c r="M13" s="40"/>
      <c r="N13" s="141"/>
      <c r="O13" s="40"/>
      <c r="P13" s="141"/>
      <c r="Q13" s="40"/>
      <c r="R13" s="141"/>
      <c r="S13" s="40"/>
      <c r="T13" s="141"/>
      <c r="U13" s="40"/>
      <c r="V13" s="141"/>
      <c r="W13" s="40"/>
      <c r="X13" s="141"/>
      <c r="Y13" s="40"/>
      <c r="Z13" s="3"/>
      <c r="AA13" s="3"/>
      <c r="AB13" s="141"/>
      <c r="AC13" s="40"/>
      <c r="AD13" s="141"/>
      <c r="AE13" s="40"/>
      <c r="AF13" s="141"/>
      <c r="AG13" s="40"/>
      <c r="AH13" s="141"/>
      <c r="AI13" s="40"/>
      <c r="AJ13" s="141"/>
      <c r="AK13" s="40"/>
      <c r="AM13" s="73">
        <f>COUNT(D13:AK13)</f>
        <v>0</v>
      </c>
      <c r="AN13" s="20" t="str">
        <f>IF(AM13&lt;3," ",(LARGE(D13:AK13,1)+LARGE(D13:AK13,2)+LARGE(D13:AK13,3))/3)</f>
        <v xml:space="preserve"> </v>
      </c>
      <c r="AO13" s="41" t="str">
        <f>IF(COUNTIF(D13:AK13,"(1)")=0," ",COUNTIF(D13:AK13,"(1)"))</f>
        <v xml:space="preserve"> </v>
      </c>
      <c r="AP13" s="41" t="str">
        <f>IF(COUNTIF(D13:AK13,"(2)")=0," ",COUNTIF(D13:AK13,"(2)"))</f>
        <v xml:space="preserve"> </v>
      </c>
      <c r="AQ13" s="41" t="str">
        <f>IF(COUNTIF(D13:AK13,"(3)")=0," ",COUNTIF(D13:AK13,"(3)"))</f>
        <v xml:space="preserve"> </v>
      </c>
      <c r="AR13" s="42" t="str">
        <f>IF(SUM(AO13:AQ13)=0," ",SUM(AO13:AQ13))</f>
        <v xml:space="preserve"> </v>
      </c>
      <c r="AS13" s="43">
        <v>17</v>
      </c>
      <c r="AT13" s="43">
        <v>17</v>
      </c>
      <c r="AU13" s="43">
        <v>17</v>
      </c>
      <c r="AV13" s="43" t="str">
        <f>IF(AM13=0,Var!$B$8,IF(LARGE(D13:AK13,1)&gt;=320,Var!$B$4," "))</f>
        <v>---</v>
      </c>
      <c r="AW13" s="19"/>
      <c r="AX13" s="19"/>
    </row>
    <row r="14" spans="2:50">
      <c r="B14" s="139"/>
      <c r="C14" s="140" t="s">
        <v>135</v>
      </c>
      <c r="D14" s="141"/>
      <c r="E14" s="40"/>
      <c r="F14" s="141"/>
      <c r="G14" s="40"/>
      <c r="H14" s="141"/>
      <c r="I14" s="40"/>
      <c r="J14" s="141"/>
      <c r="K14" s="40"/>
      <c r="L14" s="141"/>
      <c r="M14" s="40"/>
      <c r="N14" s="141"/>
      <c r="O14" s="40"/>
      <c r="P14" s="141"/>
      <c r="Q14" s="40"/>
      <c r="R14" s="141"/>
      <c r="S14" s="40"/>
      <c r="T14" s="141"/>
      <c r="U14" s="40"/>
      <c r="V14" s="141"/>
      <c r="W14" s="40"/>
      <c r="X14" s="141"/>
      <c r="Y14" s="40"/>
      <c r="Z14" s="3"/>
      <c r="AA14" s="3"/>
      <c r="AB14" s="141"/>
      <c r="AC14" s="40"/>
      <c r="AD14" s="141"/>
      <c r="AE14" s="40"/>
      <c r="AF14" s="141"/>
      <c r="AG14" s="40"/>
      <c r="AH14" s="141"/>
      <c r="AI14" s="40"/>
      <c r="AJ14" s="141"/>
      <c r="AK14" s="40"/>
      <c r="AM14" s="73">
        <f>COUNT(D14:AK14)</f>
        <v>0</v>
      </c>
      <c r="AN14" s="20" t="str">
        <f>IF(AM14&lt;3," ",(LARGE(D14:AK14,1)+LARGE(D14:AK14,2)+LARGE(D14:AK14,3))/3)</f>
        <v xml:space="preserve"> </v>
      </c>
      <c r="AO14" s="41" t="str">
        <f>IF(COUNTIF(D14:AK14,"(1)")=0," ",COUNTIF(D14:AK14,"(1)"))</f>
        <v xml:space="preserve"> </v>
      </c>
      <c r="AP14" s="41" t="str">
        <f>IF(COUNTIF(D14:AK14,"(2)")=0," ",COUNTIF(D14:AK14,"(2)"))</f>
        <v xml:space="preserve"> </v>
      </c>
      <c r="AQ14" s="41" t="str">
        <f>IF(COUNTIF(D14:AK14,"(3)")=0," ",COUNTIF(D14:AK14,"(3)"))</f>
        <v xml:space="preserve"> </v>
      </c>
      <c r="AR14" s="42" t="str">
        <f>IF(SUM(AO14:AQ14)=0," ",SUM(AO14:AQ14))</f>
        <v xml:space="preserve"> </v>
      </c>
      <c r="AS14" s="43">
        <v>14</v>
      </c>
      <c r="AT14" s="43">
        <v>14</v>
      </c>
      <c r="AU14" s="43" t="str">
        <f>IF(AM14=0,Var!$B$8,IF(LARGE(D14:AK14,1)&gt;=270,Var!$B$4," "))</f>
        <v>---</v>
      </c>
      <c r="AV14" s="43" t="str">
        <f>IF(AM14=0,Var!$B$8,IF(LARGE(D14:AK14,1)&gt;=320,Var!$B$4," "))</f>
        <v>---</v>
      </c>
      <c r="AW14" s="19"/>
      <c r="AX14" s="19"/>
    </row>
    <row r="15" spans="2:50" ht="9.9499999999999993" customHeight="1">
      <c r="B15" s="142"/>
      <c r="C15" s="142"/>
      <c r="D15" s="143"/>
      <c r="E15" s="143"/>
      <c r="F15" s="143"/>
      <c r="G15" s="143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M15" s="73">
        <f>COUNT(D15:AK15)</f>
        <v>0</v>
      </c>
      <c r="AN15"/>
      <c r="AO15"/>
      <c r="AP15"/>
      <c r="AQ15"/>
      <c r="AR15" s="30"/>
      <c r="AS15" s="144"/>
      <c r="AT15" s="144"/>
      <c r="AU15" s="144"/>
      <c r="AV15" s="144"/>
      <c r="AW15" s="144"/>
      <c r="AX15" s="144"/>
    </row>
    <row r="16" spans="2:50" ht="19.899999999999999" customHeight="1">
      <c r="B16" s="54"/>
      <c r="C16" s="55" t="s">
        <v>157</v>
      </c>
      <c r="D16" s="145"/>
      <c r="E16" s="145"/>
      <c r="F16" s="146"/>
      <c r="G16" s="14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136"/>
      <c r="AM16"/>
      <c r="AN16" s="136"/>
      <c r="AO16" s="136"/>
      <c r="AP16" s="136"/>
      <c r="AQ16" s="136"/>
      <c r="AR16" s="137"/>
      <c r="AS16" s="138">
        <v>200</v>
      </c>
      <c r="AT16" s="138">
        <v>240</v>
      </c>
      <c r="AU16" s="138">
        <v>260</v>
      </c>
      <c r="AV16" s="138">
        <v>300</v>
      </c>
      <c r="AW16" s="138">
        <v>340</v>
      </c>
      <c r="AX16" s="138">
        <v>380</v>
      </c>
    </row>
    <row r="17" spans="2:50">
      <c r="B17" s="139"/>
      <c r="C17" s="140"/>
      <c r="D17" s="141"/>
      <c r="E17" s="40"/>
      <c r="F17" s="141"/>
      <c r="G17" s="40"/>
      <c r="H17" s="141"/>
      <c r="I17" s="40"/>
      <c r="J17" s="141"/>
      <c r="K17" s="40"/>
      <c r="L17" s="141"/>
      <c r="M17" s="40"/>
      <c r="N17" s="141"/>
      <c r="O17" s="40"/>
      <c r="P17" s="141"/>
      <c r="Q17" s="40"/>
      <c r="R17" s="141"/>
      <c r="S17" s="40"/>
      <c r="T17" s="141"/>
      <c r="U17" s="40"/>
      <c r="V17" s="141"/>
      <c r="W17" s="40"/>
      <c r="X17" s="141"/>
      <c r="Y17" s="40"/>
      <c r="Z17" s="3"/>
      <c r="AA17" s="3"/>
      <c r="AB17" s="141"/>
      <c r="AC17" s="40"/>
      <c r="AD17" s="141"/>
      <c r="AE17" s="40"/>
      <c r="AF17" s="141"/>
      <c r="AG17" s="40"/>
      <c r="AH17" s="141"/>
      <c r="AI17" s="40"/>
      <c r="AJ17" s="141"/>
      <c r="AK17" s="40"/>
      <c r="AM17" s="73">
        <f>COUNT(D17:AK17)</f>
        <v>0</v>
      </c>
      <c r="AN17" s="20" t="str">
        <f>IF(AM17&lt;3," ",(LARGE(D17:AK17,1)+LARGE(D17:AK17,2)+LARGE(D17:AK17,3))/3)</f>
        <v xml:space="preserve"> </v>
      </c>
      <c r="AO17" s="41" t="str">
        <f>IF(COUNTIF(D17:AK17,"(1)")=0," ",COUNTIF(D17:AK17,"(1)"))</f>
        <v xml:space="preserve"> </v>
      </c>
      <c r="AP17" s="41" t="str">
        <f>IF(COUNTIF(D17:AK17,"(2)")=0," ",COUNTIF(D17:AK17,"(2)"))</f>
        <v xml:space="preserve"> </v>
      </c>
      <c r="AQ17" s="41" t="str">
        <f>IF(COUNTIF(D17:AK17,"(3)")=0," ",COUNTIF(D17:AK17,"(3)"))</f>
        <v xml:space="preserve"> </v>
      </c>
      <c r="AR17" s="42" t="str">
        <f>IF(SUM(AO17:AQ17)=0," ",SUM(AO17:AQ17))</f>
        <v xml:space="preserve"> </v>
      </c>
      <c r="AS17" s="43" t="str">
        <f>IF(AM17=0,Var!$B$8,IF(LARGE(D17:AK17,1)&gt;=200,Var!$B$4," "))</f>
        <v>---</v>
      </c>
      <c r="AT17" s="43" t="str">
        <f>IF(AM17=0,Var!$B$8,IF(LARGE(D17:AK17,1)&gt;=200,Var!$B$4," "))</f>
        <v>---</v>
      </c>
      <c r="AU17" s="43" t="str">
        <f>IF(AM17=0,Var!$B$8,IF(LARGE(D17:AK17,1)&gt;=260,Var!$B$4," "))</f>
        <v>---</v>
      </c>
      <c r="AV17" s="43" t="str">
        <f>IF(AM17=0,Var!$B$8,IF(LARGE(D17:AK17,1)&gt;=300,Var!$B$4," "))</f>
        <v>---</v>
      </c>
      <c r="AW17" s="43" t="str">
        <f>IF(AM17=0,Var!$B$8,IF(LARGE(D17:AK17,1)&gt;=340,Var!$B$4," "))</f>
        <v>---</v>
      </c>
      <c r="AX17" s="43" t="str">
        <f>IF(AM17=0,Var!$B$8,IF(LARGE(D17:AK17,1)&gt;=380,Var!$B$4," "))</f>
        <v>---</v>
      </c>
    </row>
    <row r="18" spans="2:50">
      <c r="B18" s="139"/>
      <c r="C18" s="140"/>
      <c r="D18" s="141"/>
      <c r="E18" s="40"/>
      <c r="F18" s="141"/>
      <c r="G18" s="40"/>
      <c r="H18" s="141"/>
      <c r="I18" s="40"/>
      <c r="J18" s="141"/>
      <c r="K18" s="40"/>
      <c r="L18" s="141"/>
      <c r="M18" s="40"/>
      <c r="N18" s="141"/>
      <c r="O18" s="40"/>
      <c r="P18" s="141"/>
      <c r="Q18" s="40"/>
      <c r="R18" s="141"/>
      <c r="S18" s="40"/>
      <c r="T18" s="141"/>
      <c r="U18" s="40"/>
      <c r="V18" s="141"/>
      <c r="W18" s="40"/>
      <c r="X18" s="141"/>
      <c r="Y18" s="40"/>
      <c r="Z18" s="3"/>
      <c r="AA18" s="3"/>
      <c r="AB18" s="141"/>
      <c r="AC18" s="40"/>
      <c r="AD18" s="141"/>
      <c r="AE18" s="40"/>
      <c r="AF18" s="141"/>
      <c r="AG18" s="40"/>
      <c r="AH18" s="141"/>
      <c r="AI18" s="40"/>
      <c r="AJ18" s="141"/>
      <c r="AK18" s="40"/>
      <c r="AM18" s="73">
        <f>COUNT(D18:AK18)</f>
        <v>0</v>
      </c>
      <c r="AN18" s="20" t="str">
        <f>IF(AM18&lt;3," ",(LARGE(D18:AK18,1)+LARGE(D18:AK18,2)+LARGE(D18:AK18,3))/3)</f>
        <v xml:space="preserve"> </v>
      </c>
      <c r="AO18" s="41" t="str">
        <f>IF(COUNTIF(D18:AK18,"(1)")=0," ",COUNTIF(D18:AK18,"(1)"))</f>
        <v xml:space="preserve"> </v>
      </c>
      <c r="AP18" s="41" t="str">
        <f>IF(COUNTIF(D18:AK18,"(2)")=0," ",COUNTIF(D18:AK18,"(2)"))</f>
        <v xml:space="preserve"> </v>
      </c>
      <c r="AQ18" s="41" t="str">
        <f>IF(COUNTIF(D18:AK18,"(3)")=0," ",COUNTIF(D18:AK18,"(3)"))</f>
        <v xml:space="preserve"> </v>
      </c>
      <c r="AR18" s="42" t="str">
        <f>IF(SUM(AO18:AQ18)=0," ",SUM(AO18:AQ18))</f>
        <v xml:space="preserve"> </v>
      </c>
      <c r="AS18" s="43" t="str">
        <f>IF(AM18=0,Var!$B$8,IF(LARGE(D18:AK18,1)&gt;=200,Var!$B$4," "))</f>
        <v>---</v>
      </c>
      <c r="AT18" s="43" t="str">
        <f>IF(AM18=0,Var!$B$8,IF(LARGE(D18:AK18,1)&gt;=200,Var!$B$4," "))</f>
        <v>---</v>
      </c>
      <c r="AU18" s="43" t="str">
        <f>IF(AM18=0,Var!$B$8,IF(LARGE(D18:AK18,1)&gt;=260,Var!$B$4," "))</f>
        <v>---</v>
      </c>
      <c r="AV18" s="43" t="str">
        <f>IF(AM18=0,Var!$B$8,IF(LARGE(D18:AK18,1)&gt;=300,Var!$B$4," "))</f>
        <v>---</v>
      </c>
      <c r="AW18" s="43" t="str">
        <f>IF(AM18=0,Var!$B$8,IF(LARGE(D18:AK18,1)&gt;=340,Var!$B$4," "))</f>
        <v>---</v>
      </c>
      <c r="AX18" s="43" t="str">
        <f>IF(AM18=0,Var!$B$8,IF(LARGE(D18:AK18,1)&gt;=380,Var!$B$4," "))</f>
        <v>---</v>
      </c>
    </row>
    <row r="19" spans="2:50" ht="19.899999999999999" customHeight="1">
      <c r="B19" s="31"/>
      <c r="C19" s="32" t="s">
        <v>180</v>
      </c>
      <c r="D19" s="134"/>
      <c r="E19" s="134"/>
      <c r="F19" s="135"/>
      <c r="G19" s="13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36"/>
      <c r="AM19"/>
      <c r="AN19" s="136"/>
      <c r="AO19" s="136"/>
      <c r="AP19" s="136"/>
      <c r="AQ19" s="136"/>
      <c r="AR19" s="147"/>
      <c r="AS19" s="51"/>
      <c r="AT19" s="51"/>
      <c r="AU19" s="51"/>
      <c r="AV19" s="51"/>
      <c r="AW19" s="51"/>
      <c r="AX19" s="51"/>
    </row>
    <row r="20" spans="2:50">
      <c r="B20" s="139"/>
      <c r="C20" s="140" t="s">
        <v>136</v>
      </c>
      <c r="D20" s="141"/>
      <c r="E20" s="40"/>
      <c r="F20" s="141"/>
      <c r="G20" s="40"/>
      <c r="H20" s="141"/>
      <c r="I20" s="40"/>
      <c r="J20" s="141"/>
      <c r="K20" s="40"/>
      <c r="L20" s="141"/>
      <c r="M20" s="40"/>
      <c r="N20" s="141"/>
      <c r="O20" s="40"/>
      <c r="P20" s="141"/>
      <c r="Q20" s="40"/>
      <c r="R20" s="141"/>
      <c r="S20" s="40"/>
      <c r="T20" s="141"/>
      <c r="U20" s="40"/>
      <c r="V20" s="141"/>
      <c r="W20" s="40"/>
      <c r="X20" s="141"/>
      <c r="Y20" s="40"/>
      <c r="Z20" s="3"/>
      <c r="AA20" s="3"/>
      <c r="AB20" s="141"/>
      <c r="AC20" s="40"/>
      <c r="AD20" s="141"/>
      <c r="AE20" s="40"/>
      <c r="AF20" s="141"/>
      <c r="AG20" s="40"/>
      <c r="AH20" s="141"/>
      <c r="AI20" s="40"/>
      <c r="AJ20" s="141"/>
      <c r="AK20" s="40"/>
      <c r="AM20" s="73">
        <f>COUNT(D20:AK20)</f>
        <v>0</v>
      </c>
      <c r="AN20" s="20" t="str">
        <f>IF(AM20&lt;3," ",(LARGE(D20:AK20,1)+LARGE(D20:AK20,2)+LARGE(D20:AK20,3))/3)</f>
        <v xml:space="preserve"> </v>
      </c>
      <c r="AO20" s="41" t="str">
        <f>IF(COUNTIF(D20:AK20,"(1)")=0," ",COUNTIF(D20:AK20,"(1)"))</f>
        <v xml:space="preserve"> </v>
      </c>
      <c r="AP20" s="41" t="str">
        <f>IF(COUNTIF(D20:AK20,"(2)")=0," ",COUNTIF(D20:AK20,"(2)"))</f>
        <v xml:space="preserve"> </v>
      </c>
      <c r="AQ20" s="41" t="str">
        <f>IF(COUNTIF(D20:AK20,"(3)")=0," ",COUNTIF(D20:AK20,"(3)"))</f>
        <v xml:space="preserve"> </v>
      </c>
      <c r="AR20" s="42" t="str">
        <f>IF(SUM(AO20:AQ20)=0," ",SUM(AO20:AQ20))</f>
        <v xml:space="preserve"> </v>
      </c>
      <c r="AS20" s="43">
        <v>17</v>
      </c>
      <c r="AT20" s="43" t="str">
        <f>IF(AM20=0,Var!$B$8,IF(LARGE(D20:AK20,1)&gt;=200,Var!$B$4," "))</f>
        <v>---</v>
      </c>
      <c r="AU20" s="43" t="str">
        <f>IF(AM20=0,Var!$B$8,IF(LARGE(D20:AK20,1)&gt;=260,Var!$B$4," "))</f>
        <v>---</v>
      </c>
      <c r="AV20" s="43" t="str">
        <f>IF(AM20=0,Var!$B$8,IF(LARGE(D20:AK20,1)&gt;=300,Var!$B$4," "))</f>
        <v>---</v>
      </c>
      <c r="AW20" s="43" t="str">
        <f>IF(AM20=0,Var!$B$8,IF(LARGE(D20:AK20,1)&gt;=340,Var!$B$4," "))</f>
        <v>---</v>
      </c>
      <c r="AX20" s="43" t="str">
        <f>IF(AM20=0,Var!$B$8,IF(LARGE(D20:AK20,1)&gt;=380,Var!$B$4," "))</f>
        <v>---</v>
      </c>
    </row>
    <row r="21" spans="2:50">
      <c r="B21" s="139"/>
      <c r="C21" s="140"/>
      <c r="D21" s="141"/>
      <c r="E21" s="40"/>
      <c r="F21" s="141"/>
      <c r="G21" s="40"/>
      <c r="H21" s="141"/>
      <c r="I21" s="40"/>
      <c r="J21" s="141"/>
      <c r="K21" s="40"/>
      <c r="L21" s="141"/>
      <c r="M21" s="40"/>
      <c r="N21" s="141"/>
      <c r="O21" s="40"/>
      <c r="P21" s="141"/>
      <c r="Q21" s="40"/>
      <c r="R21" s="141"/>
      <c r="S21" s="40"/>
      <c r="T21" s="141"/>
      <c r="U21" s="40"/>
      <c r="V21" s="141"/>
      <c r="W21" s="40"/>
      <c r="X21" s="141"/>
      <c r="Y21" s="40"/>
      <c r="Z21" s="3"/>
      <c r="AA21" s="3"/>
      <c r="AB21" s="141"/>
      <c r="AC21" s="40"/>
      <c r="AD21" s="141"/>
      <c r="AE21" s="40"/>
      <c r="AF21" s="141"/>
      <c r="AG21" s="40"/>
      <c r="AH21" s="141"/>
      <c r="AI21" s="40"/>
      <c r="AJ21" s="141"/>
      <c r="AK21" s="40"/>
      <c r="AM21" s="73">
        <f>COUNT(D21:AK21)</f>
        <v>0</v>
      </c>
      <c r="AN21" s="20" t="str">
        <f>IF(AM21&lt;3," ",(LARGE(D21:AK21,1)+LARGE(D21:AK21,2)+LARGE(D21:AK21,3))/3)</f>
        <v xml:space="preserve"> </v>
      </c>
      <c r="AO21" s="41" t="str">
        <f>IF(COUNTIF(D21:AK21,"(1)")=0," ",COUNTIF(D21:AK21,"(1)"))</f>
        <v xml:space="preserve"> </v>
      </c>
      <c r="AP21" s="41" t="str">
        <f>IF(COUNTIF(D21:AK21,"(2)")=0," ",COUNTIF(D21:AK21,"(2)"))</f>
        <v xml:space="preserve"> </v>
      </c>
      <c r="AQ21" s="41" t="str">
        <f>IF(COUNTIF(D21:AK21,"(3)")=0," ",COUNTIF(D21:AK21,"(3)"))</f>
        <v xml:space="preserve"> </v>
      </c>
      <c r="AR21" s="42" t="str">
        <f>IF(SUM(AO21:AQ21)=0," ",SUM(AO21:AQ21))</f>
        <v xml:space="preserve"> </v>
      </c>
      <c r="AS21" s="43" t="str">
        <f>IF(AM21=0,Var!$B$8,IF(LARGE(D21:AK21,1)&gt;=200,Var!$B$4," "))</f>
        <v>---</v>
      </c>
      <c r="AT21" s="43" t="str">
        <f>IF(AM21=0,Var!$B$8,IF(LARGE(D21:AK21,1)&gt;=200,Var!$B$4," "))</f>
        <v>---</v>
      </c>
      <c r="AU21" s="43" t="str">
        <f>IF(AM21=0,Var!$B$8,IF(LARGE(D21:AK21,1)&gt;=260,Var!$B$4," "))</f>
        <v>---</v>
      </c>
      <c r="AV21" s="43" t="str">
        <f>IF(AM21=0,Var!$B$8,IF(LARGE(D21:AK21,1)&gt;=300,Var!$B$4," "))</f>
        <v>---</v>
      </c>
      <c r="AW21" s="43" t="str">
        <f>IF(AM21=0,Var!$B$8,IF(LARGE(D21:AK21,1)&gt;=340,Var!$B$4," "))</f>
        <v>---</v>
      </c>
      <c r="AX21" s="43" t="str">
        <f>IF(AM21=0,Var!$B$8,IF(LARGE(D21:AK21,1)&gt;=380,Var!$B$4," "))</f>
        <v>---</v>
      </c>
    </row>
    <row r="22" spans="2:50" ht="19.899999999999999" customHeight="1">
      <c r="B22" s="31"/>
      <c r="C22" s="32" t="s">
        <v>140</v>
      </c>
      <c r="D22" s="134"/>
      <c r="E22" s="134"/>
      <c r="F22" s="135"/>
      <c r="G22" s="13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136"/>
      <c r="AM22"/>
      <c r="AN22" s="136"/>
      <c r="AO22" s="136"/>
      <c r="AP22" s="136"/>
      <c r="AQ22" s="136"/>
      <c r="AR22" s="136"/>
      <c r="AS22" s="54"/>
      <c r="AT22" s="54"/>
      <c r="AU22" s="54"/>
      <c r="AV22" s="54"/>
      <c r="AW22" s="54"/>
      <c r="AX22" s="54"/>
    </row>
    <row r="23" spans="2:50">
      <c r="B23" s="139"/>
      <c r="C23" s="140" t="s">
        <v>69</v>
      </c>
      <c r="D23" s="141"/>
      <c r="E23" s="40"/>
      <c r="F23" s="141"/>
      <c r="G23" s="40"/>
      <c r="H23" s="141"/>
      <c r="I23" s="40"/>
      <c r="J23" s="141"/>
      <c r="K23" s="40"/>
      <c r="L23" s="141"/>
      <c r="M23" s="40"/>
      <c r="N23" s="141"/>
      <c r="O23" s="40"/>
      <c r="P23" s="141"/>
      <c r="Q23" s="40"/>
      <c r="R23" s="141"/>
      <c r="S23" s="40"/>
      <c r="T23" s="141"/>
      <c r="U23" s="40"/>
      <c r="V23" s="141"/>
      <c r="W23" s="40"/>
      <c r="X23" s="141"/>
      <c r="Y23" s="40"/>
      <c r="Z23" s="3"/>
      <c r="AA23" s="3"/>
      <c r="AB23" s="141"/>
      <c r="AC23" s="40"/>
      <c r="AD23" s="141"/>
      <c r="AE23" s="40"/>
      <c r="AF23" s="141"/>
      <c r="AG23" s="40"/>
      <c r="AH23" s="141"/>
      <c r="AI23" s="40"/>
      <c r="AJ23" s="141"/>
      <c r="AK23" s="40"/>
      <c r="AM23" s="73">
        <f>COUNT(D23:AK23)</f>
        <v>0</v>
      </c>
      <c r="AN23" s="20" t="str">
        <f>IF(AM23&lt;3," ",(LARGE(D23:AK23,1)+LARGE(D23:AK23,2)+LARGE(D23:AK23,3))/3)</f>
        <v xml:space="preserve"> </v>
      </c>
      <c r="AO23" s="41" t="str">
        <f>IF(COUNTIF(D23:AK23,"(1)")=0," ",COUNTIF(D23:AK23,"(1)"))</f>
        <v xml:space="preserve"> </v>
      </c>
      <c r="AP23" s="41" t="str">
        <f>IF(COUNTIF(D23:AK23,"(2)")=0," ",COUNTIF(D23:AK23,"(2)"))</f>
        <v xml:space="preserve"> </v>
      </c>
      <c r="AQ23" s="41" t="str">
        <f>IF(COUNTIF(D23:AK23,"(3)")=0," ",COUNTIF(D23:AK23,"(3)"))</f>
        <v xml:space="preserve"> </v>
      </c>
      <c r="AR23" s="42" t="str">
        <f>IF(SUM(AO23:AQ23)=0," ",SUM(AO23:AQ23))</f>
        <v xml:space="preserve"> </v>
      </c>
      <c r="AS23" s="43">
        <v>14</v>
      </c>
      <c r="AT23" s="43" t="str">
        <f>IF(AM23=0,Var!$B$8,IF(LARGE(D23:AK23,1)&gt;=200,Var!$B$4," "))</f>
        <v>---</v>
      </c>
      <c r="AU23" s="43" t="str">
        <f>IF(AM23=0,Var!$B$8,IF(LARGE(D23:AK23,1)&gt;=260,Var!$B$4," "))</f>
        <v>---</v>
      </c>
      <c r="AV23" s="43" t="str">
        <f>IF(AM23=0,Var!$B$8,IF(LARGE(D23:AK23,1)&gt;=300,Var!$B$4," "))</f>
        <v>---</v>
      </c>
      <c r="AW23" s="43" t="str">
        <f>IF(AM23=0,Var!$B$8,IF(LARGE(D23:AK23,1)&gt;=340,Var!$B$4," "))</f>
        <v>---</v>
      </c>
      <c r="AX23" s="43" t="str">
        <f>IF(AM23=0,Var!$B$8,IF(LARGE(D23:AK23,1)&gt;=380,Var!$B$4," "))</f>
        <v>---</v>
      </c>
    </row>
    <row r="24" spans="2:50">
      <c r="B24" s="139"/>
      <c r="C24" s="140" t="s">
        <v>75</v>
      </c>
      <c r="D24" s="141"/>
      <c r="E24" s="40"/>
      <c r="F24" s="141"/>
      <c r="G24" s="40"/>
      <c r="H24" s="141"/>
      <c r="I24" s="40"/>
      <c r="J24" s="141"/>
      <c r="K24" s="40"/>
      <c r="L24" s="141"/>
      <c r="M24" s="40"/>
      <c r="N24" s="141"/>
      <c r="O24" s="40"/>
      <c r="P24" s="141"/>
      <c r="Q24" s="40"/>
      <c r="R24" s="141"/>
      <c r="S24" s="40"/>
      <c r="T24" s="141"/>
      <c r="U24" s="40"/>
      <c r="V24" s="141"/>
      <c r="W24" s="40"/>
      <c r="X24" s="141"/>
      <c r="Y24" s="40"/>
      <c r="Z24" s="3"/>
      <c r="AA24" s="3"/>
      <c r="AB24" s="141"/>
      <c r="AC24" s="40"/>
      <c r="AD24" s="141"/>
      <c r="AE24" s="40"/>
      <c r="AF24" s="141"/>
      <c r="AG24" s="40"/>
      <c r="AH24" s="141"/>
      <c r="AI24" s="40"/>
      <c r="AJ24" s="141"/>
      <c r="AK24" s="40"/>
      <c r="AM24" s="73">
        <f>COUNT(D24:AK24)</f>
        <v>0</v>
      </c>
      <c r="AN24" s="20" t="str">
        <f>IF(AM24&lt;3," ",(LARGE(D24:AK24,1)+LARGE(D24:AK24,2)+LARGE(D24:AK24,3))/3)</f>
        <v xml:space="preserve"> </v>
      </c>
      <c r="AO24" s="41" t="str">
        <f>IF(COUNTIF(D24:AK24,"(1)")=0," ",COUNTIF(D24:AK24,"(1)"))</f>
        <v xml:space="preserve"> </v>
      </c>
      <c r="AP24" s="41" t="str">
        <f>IF(COUNTIF(D24:AK24,"(2)")=0," ",COUNTIF(D24:AK24,"(2)"))</f>
        <v xml:space="preserve"> </v>
      </c>
      <c r="AQ24" s="41" t="str">
        <f>IF(COUNTIF(D24:AK24,"(3)")=0," ",COUNTIF(D24:AK24,"(3)"))</f>
        <v xml:space="preserve"> </v>
      </c>
      <c r="AR24" s="42" t="str">
        <f>IF(SUM(AO24:AQ24)=0," ",SUM(AO24:AQ24))</f>
        <v xml:space="preserve"> </v>
      </c>
      <c r="AS24" s="43">
        <v>14</v>
      </c>
      <c r="AT24" s="43">
        <v>14</v>
      </c>
      <c r="AU24" s="43">
        <v>14</v>
      </c>
      <c r="AV24" s="43" t="str">
        <f>IF(AM24=0,Var!$B$8,IF(LARGE(D24:AK24,1)&gt;=300,Var!$B$4," "))</f>
        <v>---</v>
      </c>
      <c r="AW24" s="43" t="str">
        <f>IF(AM24=0,Var!$B$8,IF(LARGE(D24:AK24,1)&gt;=340,Var!$B$4," "))</f>
        <v>---</v>
      </c>
      <c r="AX24" s="43" t="str">
        <f>IF(AM24=0,Var!$B$8,IF(LARGE(D24:AK24,1)&gt;=380,Var!$B$4," "))</f>
        <v>---</v>
      </c>
    </row>
    <row r="25" spans="2:50">
      <c r="B25" s="139"/>
      <c r="C25" s="140" t="s">
        <v>113</v>
      </c>
      <c r="D25" s="141"/>
      <c r="E25" s="40"/>
      <c r="F25" s="141"/>
      <c r="G25" s="40"/>
      <c r="H25" s="141"/>
      <c r="I25" s="40"/>
      <c r="J25" s="141"/>
      <c r="K25" s="40"/>
      <c r="L25" s="141"/>
      <c r="M25" s="40"/>
      <c r="N25" s="141"/>
      <c r="O25" s="40"/>
      <c r="P25" s="141"/>
      <c r="Q25" s="40"/>
      <c r="R25" s="141"/>
      <c r="S25" s="40"/>
      <c r="T25" s="141"/>
      <c r="U25" s="40"/>
      <c r="V25" s="141"/>
      <c r="W25" s="40"/>
      <c r="X25" s="141"/>
      <c r="Y25" s="40"/>
      <c r="Z25" s="3"/>
      <c r="AA25" s="3"/>
      <c r="AB25" s="141"/>
      <c r="AC25" s="40"/>
      <c r="AD25" s="141"/>
      <c r="AE25" s="40"/>
      <c r="AF25" s="141"/>
      <c r="AG25" s="40"/>
      <c r="AH25" s="141"/>
      <c r="AI25" s="40"/>
      <c r="AJ25" s="141"/>
      <c r="AK25" s="40"/>
      <c r="AM25" s="73">
        <f>COUNT(D25:AK25)</f>
        <v>0</v>
      </c>
      <c r="AN25" s="20" t="str">
        <f>IF(AM25&lt;3," ",(LARGE(D25:AK25,1)+LARGE(D25:AK25,2)+LARGE(D25:AK25,3))/3)</f>
        <v xml:space="preserve"> </v>
      </c>
      <c r="AO25" s="41" t="str">
        <f>IF(COUNTIF(D25:AK25,"(1)")=0," ",COUNTIF(D25:AK25,"(1)"))</f>
        <v xml:space="preserve"> </v>
      </c>
      <c r="AP25" s="41" t="str">
        <f>IF(COUNTIF(D25:AK25,"(2)")=0," ",COUNTIF(D25:AK25,"(2)"))</f>
        <v xml:space="preserve"> </v>
      </c>
      <c r="AQ25" s="41" t="str">
        <f>IF(COUNTIF(D25:AK25,"(3)")=0," ",COUNTIF(D25:AK25,"(3)"))</f>
        <v xml:space="preserve"> </v>
      </c>
      <c r="AR25" s="42" t="str">
        <f>IF(SUM(AO25:AQ25)=0," ",SUM(AO25:AQ25))</f>
        <v xml:space="preserve"> </v>
      </c>
      <c r="AS25" s="43" t="str">
        <f>IF(AM25=0,Var!$B$8,IF(LARGE(D25:AK25,1)&gt;=200,Var!$B$4," "))</f>
        <v>---</v>
      </c>
      <c r="AT25" s="43" t="str">
        <f>IF(AM25=0,Var!$B$8,IF(LARGE(D25:AK25,1)&gt;=200,Var!$B$4," "))</f>
        <v>---</v>
      </c>
      <c r="AU25" s="43" t="str">
        <f>IF(AM25=0,Var!$B$8,IF(LARGE(D25:AK25,1)&gt;=260,Var!$B$4," "))</f>
        <v>---</v>
      </c>
      <c r="AV25" s="43" t="str">
        <f>IF(AM25=0,Var!$B$8,IF(LARGE(D25:AK25,1)&gt;=300,Var!$B$4," "))</f>
        <v>---</v>
      </c>
      <c r="AW25" s="43" t="str">
        <f>IF(AM25=0,Var!$B$8,IF(LARGE(D25:AK25,1)&gt;=340,Var!$B$4," "))</f>
        <v>---</v>
      </c>
      <c r="AX25" s="43" t="str">
        <f>IF(AM25=0,Var!$B$8,IF(LARGE(D25:AK25,1)&gt;=380,Var!$B$4," "))</f>
        <v>---</v>
      </c>
    </row>
    <row r="26" spans="2:50">
      <c r="B26" s="139"/>
      <c r="C26" s="140"/>
      <c r="D26" s="141"/>
      <c r="E26" s="40"/>
      <c r="F26" s="141"/>
      <c r="G26" s="40"/>
      <c r="H26" s="141"/>
      <c r="I26" s="40"/>
      <c r="J26" s="141"/>
      <c r="K26" s="40"/>
      <c r="L26" s="141"/>
      <c r="M26" s="40"/>
      <c r="N26" s="141"/>
      <c r="O26" s="40"/>
      <c r="P26" s="141"/>
      <c r="Q26" s="40"/>
      <c r="R26" s="141"/>
      <c r="S26" s="40"/>
      <c r="T26" s="141"/>
      <c r="U26" s="40"/>
      <c r="V26" s="141"/>
      <c r="W26" s="40"/>
      <c r="X26" s="141"/>
      <c r="Y26" s="40"/>
      <c r="Z26" s="3"/>
      <c r="AA26" s="3"/>
      <c r="AB26" s="141"/>
      <c r="AC26" s="40"/>
      <c r="AD26" s="141"/>
      <c r="AE26" s="40"/>
      <c r="AF26" s="141"/>
      <c r="AG26" s="40"/>
      <c r="AH26" s="141"/>
      <c r="AI26" s="40"/>
      <c r="AJ26" s="141"/>
      <c r="AK26" s="40"/>
      <c r="AM26" s="73">
        <f>COUNT(D26:AK26)</f>
        <v>0</v>
      </c>
      <c r="AN26" s="20" t="str">
        <f>IF(AM26&lt;3," ",(LARGE(D26:AK26,1)+LARGE(D26:AK26,2)+LARGE(D26:AK26,3))/3)</f>
        <v xml:space="preserve"> </v>
      </c>
      <c r="AO26" s="41" t="str">
        <f>IF(COUNTIF(D26:AK26,"(1)")=0," ",COUNTIF(D26:AK26,"(1)"))</f>
        <v xml:space="preserve"> </v>
      </c>
      <c r="AP26" s="41" t="str">
        <f>IF(COUNTIF(D26:AK26,"(2)")=0," ",COUNTIF(D26:AK26,"(2)"))</f>
        <v xml:space="preserve"> </v>
      </c>
      <c r="AQ26" s="41" t="str">
        <f>IF(COUNTIF(D26:AK26,"(3)")=0," ",COUNTIF(D26:AK26,"(3)"))</f>
        <v xml:space="preserve"> </v>
      </c>
      <c r="AR26" s="42" t="str">
        <f>IF(SUM(AO26:AQ26)=0," ",SUM(AO26:AQ26))</f>
        <v xml:space="preserve"> </v>
      </c>
      <c r="AS26" s="43" t="str">
        <f>IF(AM26=0,Var!$B$8,IF(LARGE(D26:AK26,1)&gt;=200,Var!$B$4," "))</f>
        <v>---</v>
      </c>
      <c r="AT26" s="43" t="str">
        <f>IF(AM26=0,Var!$B$8,IF(LARGE(D26:AK26,1)&gt;=200,Var!$B$4," "))</f>
        <v>---</v>
      </c>
      <c r="AU26" s="43" t="str">
        <f>IF(AM26=0,Var!$B$8,IF(LARGE(D26:AK26,1)&gt;=260,Var!$B$4," "))</f>
        <v>---</v>
      </c>
      <c r="AV26" s="43" t="str">
        <f>IF(AM26=0,Var!$B$8,IF(LARGE(D26:AK26,1)&gt;=300,Var!$B$4," "))</f>
        <v>---</v>
      </c>
      <c r="AW26" s="43" t="str">
        <f>IF(AM26=0,Var!$B$8,IF(LARGE(D26:AK26,1)&gt;=340,Var!$B$4," "))</f>
        <v>---</v>
      </c>
      <c r="AX26" s="43" t="str">
        <f>IF(AM26=0,Var!$B$8,IF(LARGE(D26:AK26,1)&gt;=380,Var!$B$4," "))</f>
        <v>---</v>
      </c>
    </row>
    <row r="27" spans="2:50" ht="9.9499999999999993" customHeight="1">
      <c r="B27" s="142"/>
      <c r="C27" s="142"/>
      <c r="D27" s="143"/>
      <c r="E27" s="143"/>
      <c r="F27" s="143"/>
      <c r="G27" s="143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M27"/>
      <c r="AN27"/>
      <c r="AO27"/>
      <c r="AP27"/>
      <c r="AQ27"/>
      <c r="AR27"/>
      <c r="AS27" s="19"/>
      <c r="AT27" s="19"/>
      <c r="AU27" s="19"/>
      <c r="AV27" s="19"/>
      <c r="AW27" s="19"/>
      <c r="AX27" s="19"/>
    </row>
    <row r="28" spans="2:50" ht="19.899999999999999" customHeight="1">
      <c r="B28" s="54"/>
      <c r="C28" s="55" t="s">
        <v>149</v>
      </c>
      <c r="D28" s="145"/>
      <c r="E28" s="145"/>
      <c r="F28" s="146"/>
      <c r="G28" s="14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136"/>
      <c r="AM28"/>
      <c r="AN28" s="136"/>
      <c r="AO28" s="136"/>
      <c r="AP28" s="136"/>
      <c r="AQ28" s="136"/>
      <c r="AR28" s="136"/>
      <c r="AS28" s="138">
        <v>220</v>
      </c>
      <c r="AT28" s="138">
        <v>260</v>
      </c>
      <c r="AU28" s="138">
        <v>280</v>
      </c>
      <c r="AV28" s="138">
        <v>320</v>
      </c>
      <c r="AW28" s="138">
        <v>360</v>
      </c>
      <c r="AX28" s="138">
        <v>400</v>
      </c>
    </row>
    <row r="29" spans="2:50">
      <c r="B29" s="139"/>
      <c r="C29" s="140" t="s">
        <v>106</v>
      </c>
      <c r="D29" s="141"/>
      <c r="E29" s="40"/>
      <c r="F29" s="141"/>
      <c r="G29" s="40"/>
      <c r="H29" s="141"/>
      <c r="I29" s="40"/>
      <c r="J29" s="141"/>
      <c r="K29" s="40"/>
      <c r="L29" s="141"/>
      <c r="M29" s="40"/>
      <c r="N29" s="141"/>
      <c r="O29" s="40"/>
      <c r="P29" s="141"/>
      <c r="Q29" s="40"/>
      <c r="R29" s="141"/>
      <c r="S29" s="40"/>
      <c r="T29" s="141"/>
      <c r="U29" s="40"/>
      <c r="V29" s="141"/>
      <c r="W29" s="40"/>
      <c r="X29" s="141"/>
      <c r="Y29" s="40"/>
      <c r="Z29" s="3"/>
      <c r="AA29" s="3"/>
      <c r="AB29" s="141"/>
      <c r="AC29" s="40"/>
      <c r="AD29" s="141"/>
      <c r="AE29" s="40"/>
      <c r="AF29" s="141"/>
      <c r="AG29" s="40"/>
      <c r="AH29" s="141"/>
      <c r="AI29" s="40"/>
      <c r="AJ29" s="141"/>
      <c r="AK29" s="40"/>
      <c r="AM29" s="73">
        <f>COUNT(D29:AK29)</f>
        <v>0</v>
      </c>
      <c r="AN29" s="20" t="str">
        <f>IF(AM29&lt;3," ",(LARGE(D29:AK29,1)+LARGE(D29:AK29,2)+LARGE(D29:AK29,3))/3)</f>
        <v xml:space="preserve"> </v>
      </c>
      <c r="AO29" s="41" t="str">
        <f>IF(COUNTIF(D29:AK29,"(1)")=0," ",COUNTIF(D29:AK29,"(1)"))</f>
        <v xml:space="preserve"> </v>
      </c>
      <c r="AP29" s="41" t="str">
        <f>IF(COUNTIF(D29:AK29,"(2)")=0," ",COUNTIF(D29:AK29,"(2)"))</f>
        <v xml:space="preserve"> </v>
      </c>
      <c r="AQ29" s="41" t="str">
        <f>IF(COUNTIF(D29:AK29,"(3)")=0," ",COUNTIF(D29:AK29,"(3)"))</f>
        <v xml:space="preserve"> </v>
      </c>
      <c r="AR29" s="42" t="str">
        <f>IF(SUM(AO29:AQ29)=0," ",SUM(AO29:AQ29))</f>
        <v xml:space="preserve"> </v>
      </c>
      <c r="AS29" s="43">
        <v>14</v>
      </c>
      <c r="AT29" s="43">
        <v>14</v>
      </c>
      <c r="AU29" s="43">
        <v>14</v>
      </c>
      <c r="AV29" s="43">
        <v>14</v>
      </c>
      <c r="AW29" s="43">
        <v>14</v>
      </c>
      <c r="AX29" s="43" t="str">
        <f>IF(AM29=0,Var!$B$8,IF(LARGE(D29:AK29,1)&gt;=400,Var!$B$4," "))</f>
        <v>---</v>
      </c>
    </row>
    <row r="30" spans="2:50">
      <c r="B30" s="139"/>
      <c r="C30" s="140"/>
      <c r="D30" s="141"/>
      <c r="E30" s="40"/>
      <c r="F30" s="141"/>
      <c r="G30" s="40"/>
      <c r="H30" s="141"/>
      <c r="I30" s="40"/>
      <c r="J30" s="141"/>
      <c r="K30" s="40"/>
      <c r="L30" s="141"/>
      <c r="M30" s="40"/>
      <c r="N30" s="141"/>
      <c r="O30" s="40"/>
      <c r="P30" s="141"/>
      <c r="Q30" s="40"/>
      <c r="R30" s="141"/>
      <c r="S30" s="40"/>
      <c r="T30" s="141"/>
      <c r="U30" s="40"/>
      <c r="V30" s="141"/>
      <c r="W30" s="40"/>
      <c r="X30" s="141"/>
      <c r="Y30" s="40"/>
      <c r="Z30" s="3"/>
      <c r="AA30" s="3"/>
      <c r="AB30" s="141"/>
      <c r="AC30" s="40"/>
      <c r="AD30" s="141"/>
      <c r="AE30" s="40"/>
      <c r="AF30" s="141"/>
      <c r="AG30" s="40"/>
      <c r="AH30" s="141"/>
      <c r="AI30" s="40"/>
      <c r="AJ30" s="141"/>
      <c r="AK30" s="40"/>
      <c r="AM30" s="73">
        <f>COUNT(D30:AK30)</f>
        <v>0</v>
      </c>
      <c r="AN30" s="20" t="str">
        <f>IF(AM30&lt;3," ",(LARGE(D30:AK30,1)+LARGE(D30:AK30,2)+LARGE(D30:AK30,3))/3)</f>
        <v xml:space="preserve"> </v>
      </c>
      <c r="AO30" s="41" t="str">
        <f>IF(COUNTIF(D30:AK30,"(1)")=0," ",COUNTIF(D30:AK30,"(1)"))</f>
        <v xml:space="preserve"> </v>
      </c>
      <c r="AP30" s="41" t="str">
        <f>IF(COUNTIF(D30:AK30,"(2)")=0," ",COUNTIF(D30:AK30,"(2)"))</f>
        <v xml:space="preserve"> </v>
      </c>
      <c r="AQ30" s="41" t="str">
        <f>IF(COUNTIF(D30:AK30,"(3)")=0," ",COUNTIF(D30:AK30,"(3)"))</f>
        <v xml:space="preserve"> </v>
      </c>
      <c r="AR30" s="42" t="str">
        <f>IF(SUM(AO30:AQ30)=0," ",SUM(AO30:AQ30))</f>
        <v xml:space="preserve"> </v>
      </c>
      <c r="AS30" s="43" t="str">
        <f>IF(AM30=0,Var!$B$8,IF(LARGE(D30:AK30,1)&gt;=220,Var!$B$4," "))</f>
        <v>---</v>
      </c>
      <c r="AT30" s="43" t="str">
        <f>IF(AM30=0,Var!$B$8,IF(LARGE(D30:AK30,1)&gt;=260,Var!$B$4," "))</f>
        <v>---</v>
      </c>
      <c r="AU30" s="43" t="str">
        <f>IF(AM30=0,Var!$B$8,IF(LARGE(D30:AK30,1)&gt;=280,Var!$B$4," "))</f>
        <v>---</v>
      </c>
      <c r="AV30" s="43" t="str">
        <f>IF(AM30=0,Var!$B$8,IF(LARGE(D30:AK30,1)&gt;=320,Var!$B$4," "))</f>
        <v>---</v>
      </c>
      <c r="AW30" s="43" t="str">
        <f>IF(AM30=0,Var!$B$8,IF(LARGE(D30:AK30,1)&gt;=360,Var!$B$4," "))</f>
        <v>---</v>
      </c>
      <c r="AX30" s="43" t="str">
        <f>IF(AM30=0,Var!$B$8,IF(LARGE(D30:AK30,1)&gt;=400,Var!$B$4," "))</f>
        <v>---</v>
      </c>
    </row>
    <row r="31" spans="2:50" ht="19.899999999999999" customHeight="1">
      <c r="B31" s="31"/>
      <c r="C31" s="32" t="s">
        <v>150</v>
      </c>
      <c r="D31" s="134"/>
      <c r="E31" s="134"/>
      <c r="F31" s="135"/>
      <c r="G31" s="134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136"/>
      <c r="AM31"/>
      <c r="AN31" s="136"/>
      <c r="AO31" s="136"/>
      <c r="AP31" s="136"/>
      <c r="AQ31" s="136"/>
      <c r="AR31" s="136"/>
      <c r="AS31" s="54"/>
      <c r="AT31" s="54"/>
      <c r="AU31" s="54"/>
      <c r="AV31" s="54"/>
      <c r="AW31" s="54"/>
      <c r="AX31" s="54"/>
    </row>
    <row r="32" spans="2:50">
      <c r="B32" s="139">
        <v>1</v>
      </c>
      <c r="C32" s="140" t="s">
        <v>217</v>
      </c>
      <c r="D32" s="141"/>
      <c r="E32" s="40"/>
      <c r="F32" s="141"/>
      <c r="G32" s="40"/>
      <c r="H32" s="141"/>
      <c r="I32" s="40"/>
      <c r="J32" s="141"/>
      <c r="K32" s="40"/>
      <c r="L32" s="141"/>
      <c r="M32" s="40"/>
      <c r="N32" s="141"/>
      <c r="O32" s="40"/>
      <c r="P32" s="141"/>
      <c r="Q32" s="40"/>
      <c r="R32" s="141"/>
      <c r="S32" s="40"/>
      <c r="T32" s="141">
        <v>324</v>
      </c>
      <c r="U32" s="40" t="s">
        <v>430</v>
      </c>
      <c r="V32" s="141"/>
      <c r="W32" s="40"/>
      <c r="X32" s="141"/>
      <c r="Y32" s="40"/>
      <c r="Z32" s="3"/>
      <c r="AA32" s="3"/>
      <c r="AB32" s="141">
        <v>249</v>
      </c>
      <c r="AC32" s="40" t="s">
        <v>72</v>
      </c>
      <c r="AD32" s="141">
        <v>292</v>
      </c>
      <c r="AE32" s="40" t="s">
        <v>74</v>
      </c>
      <c r="AF32" s="141"/>
      <c r="AG32" s="40"/>
      <c r="AH32" s="141"/>
      <c r="AI32" s="40"/>
      <c r="AJ32" s="141"/>
      <c r="AK32" s="40"/>
      <c r="AM32" s="73">
        <f>COUNT(D32:AK32)</f>
        <v>3</v>
      </c>
      <c r="AN32" s="20">
        <f>IF(AM32&lt;3," ",(LARGE(D32:AK32,1)+LARGE(D32:AK32,2)+LARGE(D32:AK32,3))/3)</f>
        <v>288.33333333333331</v>
      </c>
      <c r="AO32" s="41" t="str">
        <f>IF(COUNTIF(D32:AK32,"(1)")=0," ",COUNTIF(D32:AK32,"(1)"))</f>
        <v xml:space="preserve"> </v>
      </c>
      <c r="AP32" s="41" t="str">
        <f>IF(COUNTIF(D32:AK32,"(2)")=0," ",COUNTIF(D32:AK32,"(2)"))</f>
        <v xml:space="preserve"> </v>
      </c>
      <c r="AQ32" s="41" t="str">
        <f>IF(COUNTIF(D32:AK32,"(3)")=0," ",COUNTIF(D32:AK32,"(3)"))</f>
        <v xml:space="preserve"> </v>
      </c>
      <c r="AR32" s="42" t="str">
        <f>IF(SUM(AO32:AQ32)=0," ",SUM(AO32:AQ32))</f>
        <v xml:space="preserve"> </v>
      </c>
      <c r="AS32" s="43">
        <f>IF(AM32=0,Var!$B$8,IF(LARGE(D32:AK32,1)&gt;=220,Var!$B$4," "))</f>
        <v>18</v>
      </c>
      <c r="AT32" s="43">
        <f>IF(AM32=0,Var!$B$8,IF(LARGE(D32:AK32,1)&gt;=260,Var!$B$4," "))</f>
        <v>18</v>
      </c>
      <c r="AU32" s="43">
        <f>IF(AM32=0,Var!$B$8,IF(LARGE(D32:AK32,1)&gt;=280,Var!$B$4," "))</f>
        <v>18</v>
      </c>
      <c r="AV32" s="43">
        <f>IF(AM32=0,Var!$B$8,IF(LARGE(D32:AK32,1)&gt;=320,Var!$B$4," "))</f>
        <v>18</v>
      </c>
      <c r="AW32" s="43" t="str">
        <f>IF(AM32=0,Var!$B$8,IF(LARGE(D32:AK32,1)&gt;=360,Var!$B$4," "))</f>
        <v xml:space="preserve"> </v>
      </c>
      <c r="AX32" s="43" t="str">
        <f>IF(AM32=0,Var!$B$8,IF(LARGE(D32:AK32,1)&gt;=400,Var!$B$4," "))</f>
        <v xml:space="preserve"> </v>
      </c>
    </row>
    <row r="33" spans="2:50">
      <c r="B33" s="139"/>
      <c r="C33" s="140" t="s">
        <v>109</v>
      </c>
      <c r="D33" s="141"/>
      <c r="E33" s="40"/>
      <c r="F33" s="141"/>
      <c r="G33" s="40"/>
      <c r="H33" s="141"/>
      <c r="I33" s="40"/>
      <c r="J33" s="141"/>
      <c r="K33" s="40"/>
      <c r="L33" s="141"/>
      <c r="M33" s="40"/>
      <c r="N33" s="141"/>
      <c r="O33" s="40"/>
      <c r="P33" s="141"/>
      <c r="Q33" s="40"/>
      <c r="R33" s="141"/>
      <c r="S33" s="40"/>
      <c r="T33" s="141"/>
      <c r="U33" s="40"/>
      <c r="V33" s="141"/>
      <c r="W33" s="40"/>
      <c r="X33" s="141"/>
      <c r="Y33" s="40"/>
      <c r="Z33" s="3"/>
      <c r="AA33" s="3"/>
      <c r="AB33" s="141"/>
      <c r="AC33" s="40"/>
      <c r="AD33" s="141"/>
      <c r="AE33" s="40"/>
      <c r="AF33" s="141"/>
      <c r="AG33" s="40"/>
      <c r="AH33" s="141"/>
      <c r="AI33" s="40"/>
      <c r="AJ33" s="141"/>
      <c r="AK33" s="40"/>
      <c r="AM33" s="73">
        <f>COUNT(D33:AK33)</f>
        <v>0</v>
      </c>
      <c r="AN33" s="20" t="str">
        <f>IF(AM33&lt;3," ",(LARGE(D33:AK33,1)+LARGE(D33:AK33,2)+LARGE(D33:AK33,3))/3)</f>
        <v xml:space="preserve"> </v>
      </c>
      <c r="AO33" s="41" t="str">
        <f>IF(COUNTIF(D33:AK33,"(1)")=0," ",COUNTIF(D33:AK33,"(1)"))</f>
        <v xml:space="preserve"> </v>
      </c>
      <c r="AP33" s="41" t="str">
        <f>IF(COUNTIF(D33:AK33,"(2)")=0," ",COUNTIF(D33:AK33,"(2)"))</f>
        <v xml:space="preserve"> </v>
      </c>
      <c r="AQ33" s="41" t="str">
        <f>IF(COUNTIF(D33:AK33,"(3)")=0," ",COUNTIF(D33:AK33,"(3)"))</f>
        <v xml:space="preserve"> </v>
      </c>
      <c r="AR33" s="42" t="str">
        <f>IF(SUM(AO33:AQ33)=0," ",SUM(AO33:AQ33))</f>
        <v xml:space="preserve"> </v>
      </c>
      <c r="AS33" s="43">
        <v>17</v>
      </c>
      <c r="AT33" s="43">
        <v>17</v>
      </c>
      <c r="AU33" s="43">
        <v>17</v>
      </c>
      <c r="AV33" s="43">
        <v>17</v>
      </c>
      <c r="AW33" s="43" t="str">
        <f>IF(AM33=0,Var!$B$8,IF(LARGE(D33:AK33,1)&gt;=360,Var!$B$4," "))</f>
        <v>---</v>
      </c>
      <c r="AX33" s="43" t="str">
        <f>IF(AM33=0,Var!$B$8,IF(LARGE(D33:AK33,1)&gt;=400,Var!$B$4," "))</f>
        <v>---</v>
      </c>
    </row>
    <row r="34" spans="2:50">
      <c r="B34" s="139">
        <v>2</v>
      </c>
      <c r="C34" s="140" t="s">
        <v>114</v>
      </c>
      <c r="D34" s="141"/>
      <c r="E34" s="40"/>
      <c r="F34" s="141"/>
      <c r="G34" s="40"/>
      <c r="H34" s="141"/>
      <c r="I34" s="40"/>
      <c r="J34" s="141"/>
      <c r="K34" s="40"/>
      <c r="L34" s="141"/>
      <c r="M34" s="40"/>
      <c r="N34" s="141"/>
      <c r="O34" s="40"/>
      <c r="P34" s="141"/>
      <c r="Q34" s="40"/>
      <c r="R34" s="141"/>
      <c r="S34" s="40"/>
      <c r="T34" s="141"/>
      <c r="U34" s="40"/>
      <c r="V34" s="141"/>
      <c r="W34" s="40"/>
      <c r="X34" s="141"/>
      <c r="Y34" s="40"/>
      <c r="Z34" s="3"/>
      <c r="AA34" s="3"/>
      <c r="AB34" s="141">
        <v>288</v>
      </c>
      <c r="AC34" s="40" t="s">
        <v>77</v>
      </c>
      <c r="AD34" s="141"/>
      <c r="AE34" s="40"/>
      <c r="AF34" s="141"/>
      <c r="AG34" s="40"/>
      <c r="AH34" s="141"/>
      <c r="AI34" s="40"/>
      <c r="AJ34" s="141"/>
      <c r="AK34" s="40"/>
      <c r="AM34" s="73">
        <f>COUNT(D34:AK34)</f>
        <v>1</v>
      </c>
      <c r="AN34" s="20" t="str">
        <f>IF(AM34&lt;3," ",(LARGE(D34:AK34,1)+LARGE(D34:AK34,2)+LARGE(D34:AK34,3))/3)</f>
        <v xml:space="preserve"> </v>
      </c>
      <c r="AO34" s="41" t="str">
        <f>IF(COUNTIF(D34:AK34,"(1)")=0," ",COUNTIF(D34:AK34,"(1)"))</f>
        <v xml:space="preserve"> </v>
      </c>
      <c r="AP34" s="41" t="str">
        <f>IF(COUNTIF(D34:AK34,"(2)")=0," ",COUNTIF(D34:AK34,"(2)"))</f>
        <v xml:space="preserve"> </v>
      </c>
      <c r="AQ34" s="41" t="str">
        <f>IF(COUNTIF(D34:AK34,"(3)")=0," ",COUNTIF(D34:AK34,"(3)"))</f>
        <v xml:space="preserve"> </v>
      </c>
      <c r="AR34" s="42" t="str">
        <f>IF(SUM(AO34:AQ34)=0," ",SUM(AO34:AQ34))</f>
        <v xml:space="preserve"> </v>
      </c>
      <c r="AS34" s="43">
        <v>12</v>
      </c>
      <c r="AT34" s="43">
        <v>12</v>
      </c>
      <c r="AU34" s="43">
        <v>12</v>
      </c>
      <c r="AV34" s="43">
        <v>12</v>
      </c>
      <c r="AW34" s="43">
        <v>12</v>
      </c>
      <c r="AX34" s="43">
        <v>16</v>
      </c>
    </row>
    <row r="35" spans="2:50">
      <c r="B35" s="139">
        <v>3</v>
      </c>
      <c r="C35" s="140" t="s">
        <v>86</v>
      </c>
      <c r="D35" s="141"/>
      <c r="E35" s="40"/>
      <c r="F35" s="141"/>
      <c r="G35" s="40"/>
      <c r="H35" s="141"/>
      <c r="I35" s="40"/>
      <c r="J35" s="141"/>
      <c r="K35" s="40"/>
      <c r="L35" s="141"/>
      <c r="M35" s="40"/>
      <c r="N35" s="141"/>
      <c r="O35" s="40"/>
      <c r="P35" s="141">
        <v>408</v>
      </c>
      <c r="Q35" s="40" t="s">
        <v>45</v>
      </c>
      <c r="R35" s="141">
        <v>392</v>
      </c>
      <c r="S35" s="40" t="s">
        <v>45</v>
      </c>
      <c r="T35" s="141">
        <v>389</v>
      </c>
      <c r="U35" s="40" t="s">
        <v>45</v>
      </c>
      <c r="V35" s="141">
        <v>393</v>
      </c>
      <c r="W35" s="40" t="s">
        <v>436</v>
      </c>
      <c r="X35" s="141">
        <v>396</v>
      </c>
      <c r="Y35" s="40" t="s">
        <v>72</v>
      </c>
      <c r="Z35" s="3" t="s">
        <v>525</v>
      </c>
      <c r="AA35" s="3" t="s">
        <v>49</v>
      </c>
      <c r="AB35" s="141"/>
      <c r="AC35" s="40"/>
      <c r="AD35" s="141"/>
      <c r="AE35" s="40"/>
      <c r="AF35" s="141"/>
      <c r="AG35" s="40"/>
      <c r="AH35" s="141"/>
      <c r="AI35" s="40"/>
      <c r="AJ35" s="141"/>
      <c r="AK35" s="40"/>
      <c r="AM35" s="73">
        <f>COUNT(D35:AK35)</f>
        <v>5</v>
      </c>
      <c r="AN35" s="20">
        <f>IF(AM35&lt;3," ",(LARGE(D35:AK35,1)+LARGE(D35:AK35,2)+LARGE(D35:AK35,3))/3)</f>
        <v>399</v>
      </c>
      <c r="AO35" s="41">
        <f>IF(COUNTIF(D35:AK35,"(1)")=0," ",COUNTIF(D35:AK35,"(1)"))</f>
        <v>3</v>
      </c>
      <c r="AP35" s="41" t="str">
        <f>IF(COUNTIF(D35:AK35,"(2)")=0," ",COUNTIF(D35:AK35,"(2)"))</f>
        <v xml:space="preserve"> </v>
      </c>
      <c r="AQ35" s="41" t="str">
        <f>IF(COUNTIF(D35:AK35,"(3)")=0," ",COUNTIF(D35:AK35,"(3)"))</f>
        <v xml:space="preserve"> </v>
      </c>
      <c r="AR35" s="42">
        <f>IF(SUM(AO35:AQ35)=0," ",SUM(AO35:AQ35))</f>
        <v>3</v>
      </c>
      <c r="AS35" s="43">
        <v>3</v>
      </c>
      <c r="AT35" s="43">
        <v>4</v>
      </c>
      <c r="AU35" s="43">
        <v>4</v>
      </c>
      <c r="AV35" s="43">
        <v>4</v>
      </c>
      <c r="AW35" s="43">
        <v>6</v>
      </c>
      <c r="AX35" s="43">
        <v>7</v>
      </c>
    </row>
    <row r="36" spans="2:50">
      <c r="B36" s="139"/>
      <c r="C36" s="140" t="s">
        <v>113</v>
      </c>
      <c r="D36" s="141"/>
      <c r="E36" s="40"/>
      <c r="F36" s="141"/>
      <c r="G36" s="40"/>
      <c r="H36" s="141"/>
      <c r="I36" s="40"/>
      <c r="J36" s="141"/>
      <c r="K36" s="40"/>
      <c r="L36" s="141"/>
      <c r="M36" s="40"/>
      <c r="N36" s="141"/>
      <c r="O36" s="40"/>
      <c r="P36" s="141"/>
      <c r="Q36" s="40"/>
      <c r="R36" s="141"/>
      <c r="S36" s="40"/>
      <c r="T36" s="141"/>
      <c r="U36" s="40"/>
      <c r="V36" s="141"/>
      <c r="W36" s="40"/>
      <c r="X36" s="141"/>
      <c r="Y36" s="40"/>
      <c r="Z36" s="3"/>
      <c r="AA36" s="3"/>
      <c r="AB36" s="141"/>
      <c r="AC36" s="40"/>
      <c r="AD36" s="141"/>
      <c r="AE36" s="40"/>
      <c r="AF36" s="141"/>
      <c r="AG36" s="40"/>
      <c r="AH36" s="141"/>
      <c r="AI36" s="40"/>
      <c r="AJ36" s="141"/>
      <c r="AK36" s="40"/>
      <c r="AM36" s="73">
        <f>COUNT(D36:AK36)</f>
        <v>0</v>
      </c>
      <c r="AN36" s="20" t="str">
        <f>IF(AM36&lt;3," ",(LARGE(D36:AK36,1)+LARGE(D36:AK36,2)+LARGE(D36:AK36,3))/3)</f>
        <v xml:space="preserve"> </v>
      </c>
      <c r="AO36" s="41" t="str">
        <f>IF(COUNTIF(D36:AK36,"(1)")=0," ",COUNTIF(D36:AK36,"(1)"))</f>
        <v xml:space="preserve"> </v>
      </c>
      <c r="AP36" s="41" t="str">
        <f>IF(COUNTIF(D36:AK36,"(2)")=0," ",COUNTIF(D36:AK36,"(2)"))</f>
        <v xml:space="preserve"> </v>
      </c>
      <c r="AQ36" s="41" t="str">
        <f>IF(COUNTIF(D36:AK36,"(3)")=0," ",COUNTIF(D36:AK36,"(3)"))</f>
        <v xml:space="preserve"> </v>
      </c>
      <c r="AR36" s="42" t="str">
        <f>IF(SUM(AO36:AQ36)=0," ",SUM(AO36:AQ36))</f>
        <v xml:space="preserve"> </v>
      </c>
      <c r="AS36" s="43">
        <v>5</v>
      </c>
      <c r="AT36" s="43">
        <v>5</v>
      </c>
      <c r="AU36" s="43">
        <v>5</v>
      </c>
      <c r="AV36" s="43">
        <v>5</v>
      </c>
      <c r="AW36" s="43">
        <v>6</v>
      </c>
      <c r="AX36" s="43" t="str">
        <f>IF(AM36=0,Var!$B$8,IF(LARGE(D36:AK36,1)&gt;=400,Var!$B$4," "))</f>
        <v>---</v>
      </c>
    </row>
    <row r="37" spans="2:50" ht="19.899999999999999" customHeight="1">
      <c r="B37" s="31"/>
      <c r="C37" s="32" t="s">
        <v>162</v>
      </c>
      <c r="D37" s="134"/>
      <c r="E37" s="134"/>
      <c r="F37" s="135"/>
      <c r="G37" s="134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36"/>
      <c r="AM37"/>
      <c r="AN37" s="136"/>
      <c r="AO37" s="136"/>
      <c r="AP37" s="136"/>
      <c r="AQ37" s="136"/>
      <c r="AR37" s="136"/>
      <c r="AS37" s="147"/>
      <c r="AT37" s="147"/>
      <c r="AU37" s="147"/>
      <c r="AV37" s="147"/>
      <c r="AW37" s="147"/>
      <c r="AX37" s="51"/>
    </row>
    <row r="38" spans="2:50">
      <c r="B38" s="139">
        <v>1</v>
      </c>
      <c r="C38" s="140" t="s">
        <v>119</v>
      </c>
      <c r="D38" s="141"/>
      <c r="E38" s="40"/>
      <c r="F38" s="141"/>
      <c r="G38" s="40"/>
      <c r="H38" s="141"/>
      <c r="I38" s="40"/>
      <c r="J38" s="141"/>
      <c r="K38" s="40"/>
      <c r="L38" s="141"/>
      <c r="M38" s="40"/>
      <c r="N38" s="141"/>
      <c r="O38" s="40"/>
      <c r="P38" s="141"/>
      <c r="Q38" s="40"/>
      <c r="R38" s="141"/>
      <c r="S38" s="40"/>
      <c r="T38" s="141">
        <v>355</v>
      </c>
      <c r="U38" s="40" t="s">
        <v>50</v>
      </c>
      <c r="V38" s="141"/>
      <c r="W38" s="40"/>
      <c r="X38" s="141"/>
      <c r="Y38" s="40"/>
      <c r="Z38" s="3"/>
      <c r="AA38" s="3"/>
      <c r="AB38" s="141">
        <v>338</v>
      </c>
      <c r="AC38" s="40" t="s">
        <v>49</v>
      </c>
      <c r="AD38" s="141">
        <v>368</v>
      </c>
      <c r="AE38" s="40" t="s">
        <v>50</v>
      </c>
      <c r="AF38" s="141"/>
      <c r="AG38" s="40"/>
      <c r="AH38" s="141"/>
      <c r="AI38" s="40"/>
      <c r="AJ38" s="141"/>
      <c r="AK38" s="40"/>
      <c r="AM38" s="73">
        <f>COUNT(D38:AK38)</f>
        <v>3</v>
      </c>
      <c r="AN38" s="20">
        <f>IF(AM38&lt;3," ",(LARGE(D38:AK38,1)+LARGE(D38:AK38,2)+LARGE(D38:AK38,3))/3)</f>
        <v>353.66666666666669</v>
      </c>
      <c r="AO38" s="41" t="str">
        <f>IF(COUNTIF(D38:AK38,"(1)")=0," ",COUNTIF(D38:AK38,"(1)"))</f>
        <v xml:space="preserve"> </v>
      </c>
      <c r="AP38" s="41" t="str">
        <f>IF(COUNTIF(D38:AK38,"(2)")=0," ",COUNTIF(D38:AK38,"(2)"))</f>
        <v xml:space="preserve"> </v>
      </c>
      <c r="AQ38" s="41">
        <f>IF(COUNTIF(D38:AK38,"(3)")=0," ",COUNTIF(D38:AK38,"(3)"))</f>
        <v>2</v>
      </c>
      <c r="AR38" s="42">
        <f>IF(SUM(AO38:AQ38)=0," ",SUM(AO38:AQ38))</f>
        <v>2</v>
      </c>
      <c r="AS38" s="43">
        <v>17</v>
      </c>
      <c r="AT38" s="43">
        <v>17</v>
      </c>
      <c r="AU38" s="43">
        <v>17</v>
      </c>
      <c r="AV38" s="43">
        <v>17</v>
      </c>
      <c r="AW38" s="43">
        <v>17</v>
      </c>
      <c r="AX38" s="43" t="str">
        <f>IF(AM38=0,Var!$B$8,IF(LARGE(D38:AK38,1)&gt;=400,Var!$B$4," "))</f>
        <v xml:space="preserve"> </v>
      </c>
    </row>
    <row r="39" spans="2:50">
      <c r="B39" s="139">
        <v>2</v>
      </c>
      <c r="C39" s="140" t="s">
        <v>116</v>
      </c>
      <c r="D39" s="141"/>
      <c r="E39" s="40"/>
      <c r="F39" s="141"/>
      <c r="G39" s="40"/>
      <c r="H39" s="141">
        <v>357</v>
      </c>
      <c r="I39" s="148" t="s">
        <v>45</v>
      </c>
      <c r="J39" s="141"/>
      <c r="K39" s="40"/>
      <c r="L39" s="141"/>
      <c r="M39" s="40"/>
      <c r="N39" s="141"/>
      <c r="O39" s="40"/>
      <c r="P39" s="141">
        <v>362</v>
      </c>
      <c r="Q39" s="40" t="s">
        <v>77</v>
      </c>
      <c r="R39" s="141"/>
      <c r="S39" s="40"/>
      <c r="T39" s="141">
        <v>372</v>
      </c>
      <c r="U39" s="40" t="s">
        <v>45</v>
      </c>
      <c r="V39" s="141">
        <v>362</v>
      </c>
      <c r="W39" s="40" t="s">
        <v>53</v>
      </c>
      <c r="X39" s="141">
        <v>385</v>
      </c>
      <c r="Y39" s="40" t="s">
        <v>53</v>
      </c>
      <c r="Z39" s="3" t="s">
        <v>526</v>
      </c>
      <c r="AA39" s="3" t="s">
        <v>50</v>
      </c>
      <c r="AB39" s="141">
        <v>337</v>
      </c>
      <c r="AC39" s="40" t="s">
        <v>53</v>
      </c>
      <c r="AD39" s="141">
        <v>372</v>
      </c>
      <c r="AE39" s="40" t="s">
        <v>46</v>
      </c>
      <c r="AF39" s="141"/>
      <c r="AG39" s="40"/>
      <c r="AH39" s="141">
        <v>354</v>
      </c>
      <c r="AI39" s="40" t="s">
        <v>543</v>
      </c>
      <c r="AJ39" s="141"/>
      <c r="AK39" s="40"/>
      <c r="AM39" s="73">
        <f>COUNT(D39:AK39)</f>
        <v>8</v>
      </c>
      <c r="AN39" s="20">
        <f>IF(AM39&lt;3," ",(LARGE(D39:AK39,1)+LARGE(D39:AK39,2)+LARGE(D39:AK39,3))/3)</f>
        <v>376.33333333333331</v>
      </c>
      <c r="AO39" s="41">
        <f>IF(COUNTIF(D39:AK39,"(1)")=0," ",COUNTIF(D39:AK39,"(1)"))</f>
        <v>2</v>
      </c>
      <c r="AP39" s="41">
        <f>IF(COUNTIF(D39:AK39,"(2)")=0," ",COUNTIF(D39:AK39,"(2)"))</f>
        <v>1</v>
      </c>
      <c r="AQ39" s="41">
        <f>IF(COUNTIF(D39:AK39,"(3)")=0," ",COUNTIF(D39:AK39,"(3)"))</f>
        <v>1</v>
      </c>
      <c r="AR39" s="42">
        <f>IF(SUM(AO39:AQ39)=0," ",SUM(AO39:AQ39))</f>
        <v>4</v>
      </c>
      <c r="AS39" s="43">
        <v>14</v>
      </c>
      <c r="AT39" s="43">
        <v>14</v>
      </c>
      <c r="AU39" s="43">
        <v>14</v>
      </c>
      <c r="AV39" s="43">
        <v>14</v>
      </c>
      <c r="AW39" s="43">
        <v>14</v>
      </c>
      <c r="AX39" s="43">
        <v>14</v>
      </c>
    </row>
    <row r="40" spans="2:50">
      <c r="B40" s="139"/>
      <c r="C40" s="140"/>
      <c r="D40" s="141"/>
      <c r="E40" s="40"/>
      <c r="F40" s="141"/>
      <c r="G40" s="40"/>
      <c r="H40" s="141"/>
      <c r="I40" s="40"/>
      <c r="J40" s="141"/>
      <c r="K40" s="40"/>
      <c r="L40" s="141"/>
      <c r="M40" s="40"/>
      <c r="N40" s="141"/>
      <c r="O40" s="40"/>
      <c r="P40" s="141"/>
      <c r="Q40" s="40"/>
      <c r="R40" s="141"/>
      <c r="S40" s="40"/>
      <c r="T40" s="141"/>
      <c r="U40" s="40"/>
      <c r="V40" s="141"/>
      <c r="W40" s="40"/>
      <c r="X40" s="141"/>
      <c r="Y40" s="40"/>
      <c r="Z40" s="3"/>
      <c r="AA40" s="3"/>
      <c r="AB40" s="141"/>
      <c r="AC40" s="40"/>
      <c r="AD40" s="141"/>
      <c r="AE40" s="40"/>
      <c r="AF40" s="141"/>
      <c r="AG40" s="40"/>
      <c r="AH40" s="141"/>
      <c r="AI40" s="40"/>
      <c r="AJ40" s="141"/>
      <c r="AK40" s="40"/>
      <c r="AM40" s="73">
        <f>COUNT(D40:AK40)</f>
        <v>0</v>
      </c>
      <c r="AN40" s="20" t="str">
        <f>IF(AM40&lt;3," ",(LARGE(D40:AK40,1)+LARGE(D40:AK40,2)+LARGE(D40:AK40,3))/3)</f>
        <v xml:space="preserve"> </v>
      </c>
      <c r="AO40" s="41" t="str">
        <f>IF(COUNTIF(D40:AK40,"(1)")=0," ",COUNTIF(D40:AK40,"(1)"))</f>
        <v xml:space="preserve"> </v>
      </c>
      <c r="AP40" s="41" t="str">
        <f>IF(COUNTIF(D40:AK40,"(2)")=0," ",COUNTIF(D40:AK40,"(2)"))</f>
        <v xml:space="preserve"> </v>
      </c>
      <c r="AQ40" s="41" t="str">
        <f>IF(COUNTIF(D40:AK40,"(3)")=0," ",COUNTIF(D40:AK40,"(3)"))</f>
        <v xml:space="preserve"> </v>
      </c>
      <c r="AR40" s="42" t="str">
        <f>IF(SUM(AO40:AQ40)=0," ",SUM(AO40:AQ40))</f>
        <v xml:space="preserve"> </v>
      </c>
      <c r="AS40" s="43" t="str">
        <f>IF(AM40=0,Var!$B$8,IF(LARGE(D40:AK40,1)&gt;=220,Var!$B$4," "))</f>
        <v>---</v>
      </c>
      <c r="AT40" s="43" t="str">
        <f>IF(AM40=0,Var!$B$8,IF(LARGE(D40:AK40,1)&gt;=260,Var!$B$4," "))</f>
        <v>---</v>
      </c>
      <c r="AU40" s="43" t="str">
        <f>IF(AM40=0,Var!$B$8,IF(LARGE(D40:AK40,1)&gt;=280,Var!$B$4," "))</f>
        <v>---</v>
      </c>
      <c r="AV40" s="43" t="str">
        <f>IF(AM40=0,Var!$B$8,IF(LARGE(D40:AK40,1)&gt;=320,Var!$B$4," "))</f>
        <v>---</v>
      </c>
      <c r="AW40" s="43" t="str">
        <f>IF(AM40=0,Var!$B$8,IF(LARGE(D40:AK40,1)&gt;=360,Var!$B$4," "))</f>
        <v>---</v>
      </c>
      <c r="AX40" s="43" t="str">
        <f>IF(AM40=0,Var!$B$8,IF(LARGE(D40:AK40,1)&gt;=400,Var!$B$4," "))</f>
        <v>---</v>
      </c>
    </row>
    <row r="41" spans="2:50">
      <c r="B41" s="139"/>
      <c r="C41" s="140"/>
      <c r="D41" s="141"/>
      <c r="E41" s="40"/>
      <c r="F41" s="141"/>
      <c r="G41" s="40"/>
      <c r="H41" s="141"/>
      <c r="I41" s="40"/>
      <c r="J41" s="141"/>
      <c r="K41" s="40"/>
      <c r="L41" s="141"/>
      <c r="M41" s="40"/>
      <c r="N41" s="141"/>
      <c r="O41" s="40"/>
      <c r="P41" s="141"/>
      <c r="Q41" s="40"/>
      <c r="R41" s="141"/>
      <c r="S41" s="40"/>
      <c r="T41" s="141"/>
      <c r="U41" s="40"/>
      <c r="V41" s="141"/>
      <c r="W41" s="40"/>
      <c r="X41" s="141"/>
      <c r="Y41" s="40"/>
      <c r="Z41" s="3"/>
      <c r="AA41" s="3"/>
      <c r="AB41" s="141"/>
      <c r="AC41" s="40"/>
      <c r="AD41" s="141"/>
      <c r="AE41" s="40"/>
      <c r="AF41" s="141"/>
      <c r="AG41" s="40"/>
      <c r="AH41" s="141"/>
      <c r="AI41" s="40"/>
      <c r="AJ41" s="141"/>
      <c r="AK41" s="40"/>
      <c r="AM41" s="73">
        <f>COUNT(D41:AK41)</f>
        <v>0</v>
      </c>
      <c r="AN41" s="20" t="str">
        <f>IF(AM41&lt;3," ",(LARGE(D41:AK41,1)+LARGE(D41:AK41,2)+LARGE(D41:AK41,3))/3)</f>
        <v xml:space="preserve"> </v>
      </c>
      <c r="AO41" s="41" t="str">
        <f>IF(COUNTIF(D41:AK41,"(1)")=0," ",COUNTIF(D41:AK41,"(1)"))</f>
        <v xml:space="preserve"> </v>
      </c>
      <c r="AP41" s="41" t="str">
        <f>IF(COUNTIF(D41:AK41,"(2)")=0," ",COUNTIF(D41:AK41,"(2)"))</f>
        <v xml:space="preserve"> </v>
      </c>
      <c r="AQ41" s="41" t="str">
        <f>IF(COUNTIF(D41:AK41,"(3)")=0," ",COUNTIF(D41:AK41,"(3)"))</f>
        <v xml:space="preserve"> </v>
      </c>
      <c r="AR41" s="42" t="str">
        <f>IF(SUM(AO41:AQ41)=0," ",SUM(AO41:AQ41))</f>
        <v xml:space="preserve"> </v>
      </c>
      <c r="AS41" s="43" t="str">
        <f>IF(AM41=0,Var!$B$8,IF(LARGE(D41:AK41,1)&gt;=220,Var!$B$4," "))</f>
        <v>---</v>
      </c>
      <c r="AT41" s="43" t="str">
        <f>IF(AM41=0,Var!$B$8,IF(LARGE(D41:AK41,1)&gt;=260,Var!$B$4," "))</f>
        <v>---</v>
      </c>
      <c r="AU41" s="43" t="str">
        <f>IF(AM41=0,Var!$B$8,IF(LARGE(D41:AK41,1)&gt;=280,Var!$B$4," "))</f>
        <v>---</v>
      </c>
      <c r="AV41" s="43" t="str">
        <f>IF(AM41=0,Var!$B$8,IF(LARGE(D41:AK41,1)&gt;=320,Var!$B$4," "))</f>
        <v>---</v>
      </c>
      <c r="AW41" s="43" t="str">
        <f>IF(AM41=0,Var!$B$8,IF(LARGE(D41:AK41,1)&gt;=360,Var!$B$4," "))</f>
        <v>---</v>
      </c>
      <c r="AX41" s="43" t="str">
        <f>IF(AM41=0,Var!$B$8,IF(LARGE(D41:AK41,1)&gt;=400,Var!$B$4," "))</f>
        <v>---</v>
      </c>
    </row>
    <row r="42" spans="2:50" ht="9.9499999999999993" customHeight="1">
      <c r="B42" s="142"/>
      <c r="C42" s="142"/>
      <c r="D42" s="143"/>
      <c r="E42" s="143"/>
      <c r="F42" s="143"/>
      <c r="G42" s="14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M42"/>
      <c r="AN42"/>
      <c r="AO42"/>
      <c r="AP42"/>
      <c r="AQ42"/>
      <c r="AR42"/>
      <c r="AS42" s="19"/>
      <c r="AT42" s="19"/>
      <c r="AU42" s="30"/>
      <c r="AV42" s="30"/>
      <c r="AW42" s="19"/>
      <c r="AX42" s="19"/>
    </row>
    <row r="43" spans="2:50" ht="19.899999999999999" customHeight="1">
      <c r="B43" s="54"/>
      <c r="C43" s="55" t="s">
        <v>181</v>
      </c>
      <c r="D43" s="145"/>
      <c r="E43" s="145"/>
      <c r="F43" s="146"/>
      <c r="G43" s="14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136"/>
      <c r="AM43"/>
      <c r="AN43" s="136"/>
      <c r="AO43" s="136"/>
      <c r="AP43" s="136"/>
      <c r="AQ43" s="136"/>
      <c r="AR43" s="136"/>
      <c r="AS43" s="138">
        <v>180</v>
      </c>
      <c r="AT43" s="138">
        <v>220</v>
      </c>
      <c r="AU43" s="138">
        <v>240</v>
      </c>
      <c r="AV43" s="138">
        <v>280</v>
      </c>
      <c r="AW43" s="138">
        <v>320</v>
      </c>
      <c r="AX43" s="138">
        <v>360</v>
      </c>
    </row>
    <row r="44" spans="2:50">
      <c r="B44" s="139"/>
      <c r="C44" s="140" t="s">
        <v>86</v>
      </c>
      <c r="D44" s="141"/>
      <c r="E44" s="40"/>
      <c r="F44" s="141"/>
      <c r="G44" s="40"/>
      <c r="H44" s="141"/>
      <c r="I44" s="40"/>
      <c r="J44" s="141"/>
      <c r="K44" s="40"/>
      <c r="L44" s="141"/>
      <c r="M44" s="40"/>
      <c r="N44" s="141"/>
      <c r="O44" s="40"/>
      <c r="P44" s="141"/>
      <c r="Q44" s="40"/>
      <c r="R44" s="141"/>
      <c r="S44" s="40"/>
      <c r="T44" s="141"/>
      <c r="U44" s="40"/>
      <c r="V44" s="141"/>
      <c r="W44" s="40"/>
      <c r="X44" s="141"/>
      <c r="Y44" s="40"/>
      <c r="Z44" s="3"/>
      <c r="AA44" s="3"/>
      <c r="AB44" s="141"/>
      <c r="AC44" s="40"/>
      <c r="AD44" s="141"/>
      <c r="AE44" s="40"/>
      <c r="AF44" s="141"/>
      <c r="AG44" s="40"/>
      <c r="AH44" s="141"/>
      <c r="AI44" s="40"/>
      <c r="AJ44" s="141"/>
      <c r="AK44" s="40"/>
      <c r="AM44" s="73">
        <f>COUNT(D44:AK44)</f>
        <v>0</v>
      </c>
      <c r="AN44" s="20" t="str">
        <f>IF(AM44&lt;3," ",(LARGE(D44:AK44,1)+LARGE(D44:AK44,2)+LARGE(D44:AK44,3))/3)</f>
        <v xml:space="preserve"> </v>
      </c>
      <c r="AO44" s="41" t="str">
        <f>IF(COUNTIF(D44:AK44,"(1)")=0," ",COUNTIF(D44:AK44,"(1)"))</f>
        <v xml:space="preserve"> </v>
      </c>
      <c r="AP44" s="41" t="str">
        <f>IF(COUNTIF(D44:AK44,"(2)")=0," ",COUNTIF(D44:AK44,"(2)"))</f>
        <v xml:space="preserve"> </v>
      </c>
      <c r="AQ44" s="41" t="str">
        <f>IF(COUNTIF(D44:AK44,"(3)")=0," ",COUNTIF(D44:AK44,"(3)"))</f>
        <v xml:space="preserve"> </v>
      </c>
      <c r="AR44" s="42" t="str">
        <f>IF(SUM(AO44:AQ44)=0," ",SUM(AO44:AQ44))</f>
        <v xml:space="preserve"> </v>
      </c>
      <c r="AS44" s="43">
        <v>15</v>
      </c>
      <c r="AT44" s="43">
        <v>15</v>
      </c>
      <c r="AU44" s="43">
        <v>15</v>
      </c>
      <c r="AV44" s="43" t="str">
        <f>IF(AM44=0,Var!$B$8,IF(LARGE(D44:AK44,1)&gt;=280,Var!$B$4," "))</f>
        <v>---</v>
      </c>
      <c r="AW44" s="43" t="str">
        <f>IF(AM44=0,Var!$B$8,IF(LARGE(D44:AK44,1)&gt;=320,Var!$B$4," "))</f>
        <v>---</v>
      </c>
      <c r="AX44" s="43" t="str">
        <f>IF(AM44=0,Var!$B$8,IF(LARGE(D44:AK44,1)&gt;=360,Var!$B$4," "))</f>
        <v>---</v>
      </c>
    </row>
    <row r="45" spans="2:50" ht="19.899999999999999" customHeight="1">
      <c r="B45" s="31"/>
      <c r="C45" s="32" t="s">
        <v>182</v>
      </c>
      <c r="D45" s="134"/>
      <c r="E45" s="134"/>
      <c r="F45" s="135"/>
      <c r="G45" s="134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136"/>
      <c r="AM45"/>
      <c r="AN45" s="136"/>
      <c r="AO45" s="136"/>
      <c r="AP45" s="136"/>
      <c r="AQ45" s="136"/>
      <c r="AR45" s="136"/>
      <c r="AS45" s="54"/>
      <c r="AT45" s="54"/>
      <c r="AU45" s="54"/>
      <c r="AV45" s="54"/>
      <c r="AW45" s="54"/>
      <c r="AX45" s="54"/>
    </row>
    <row r="46" spans="2:50">
      <c r="B46" s="139"/>
      <c r="C46" s="140" t="s">
        <v>87</v>
      </c>
      <c r="D46" s="141"/>
      <c r="E46" s="40"/>
      <c r="F46" s="141"/>
      <c r="G46" s="40"/>
      <c r="H46" s="141"/>
      <c r="I46" s="40"/>
      <c r="J46" s="141"/>
      <c r="K46" s="40"/>
      <c r="L46" s="141"/>
      <c r="M46" s="40"/>
      <c r="N46" s="141"/>
      <c r="O46" s="40"/>
      <c r="P46" s="141"/>
      <c r="Q46" s="40"/>
      <c r="R46" s="141"/>
      <c r="S46" s="40"/>
      <c r="T46" s="141"/>
      <c r="U46" s="40"/>
      <c r="V46" s="141"/>
      <c r="W46" s="40"/>
      <c r="X46" s="141"/>
      <c r="Y46" s="40"/>
      <c r="Z46" s="3"/>
      <c r="AA46" s="3"/>
      <c r="AB46" s="141"/>
      <c r="AC46" s="40"/>
      <c r="AD46" s="141"/>
      <c r="AE46" s="40"/>
      <c r="AF46" s="141"/>
      <c r="AG46" s="40"/>
      <c r="AH46" s="141"/>
      <c r="AI46" s="40"/>
      <c r="AJ46" s="141"/>
      <c r="AK46" s="40"/>
      <c r="AM46" s="73">
        <f>COUNT(D46:AK46)</f>
        <v>0</v>
      </c>
      <c r="AN46" s="20" t="str">
        <f>IF(AM46&lt;3," ",(LARGE(D46:AK46,1)+LARGE(D46:AK46,2)+LARGE(D46:AK46,3))/3)</f>
        <v xml:space="preserve"> </v>
      </c>
      <c r="AO46" s="41" t="str">
        <f>IF(COUNTIF(D46:AK46,"(1)")=0," ",COUNTIF(D46:AK46,"(1)"))</f>
        <v xml:space="preserve"> </v>
      </c>
      <c r="AP46" s="41" t="str">
        <f>IF(COUNTIF(D46:AK46,"(2)")=0," ",COUNTIF(D46:AK46,"(2)"))</f>
        <v xml:space="preserve"> </v>
      </c>
      <c r="AQ46" s="41" t="str">
        <f>IF(COUNTIF(D46:AK46,"(3)")=0," ",COUNTIF(D46:AK46,"(3)"))</f>
        <v xml:space="preserve"> </v>
      </c>
      <c r="AR46" s="42" t="str">
        <f>IF(SUM(AO46:AQ46)=0," ",SUM(AO46:AQ46))</f>
        <v xml:space="preserve"> </v>
      </c>
      <c r="AS46" s="43">
        <v>4</v>
      </c>
      <c r="AT46" s="43">
        <v>4</v>
      </c>
      <c r="AU46" s="43">
        <v>4</v>
      </c>
      <c r="AV46" s="43">
        <v>12</v>
      </c>
      <c r="AW46" s="43" t="str">
        <f>IF(AM46=0,Var!$B$8,IF(LARGE(D46:AK46,1)&gt;=320,Var!$B$4," "))</f>
        <v>---</v>
      </c>
      <c r="AX46" s="43" t="str">
        <f>IF(AM46=0,Var!$B$8,IF(LARGE(D46:AK46,1)&gt;=360,Var!$B$4," "))</f>
        <v>---</v>
      </c>
    </row>
    <row r="47" spans="2:50" ht="9.9499999999999993" customHeight="1">
      <c r="B47" s="142"/>
      <c r="C47" s="142"/>
      <c r="D47" s="143"/>
      <c r="E47" s="143"/>
      <c r="F47" s="143"/>
      <c r="G47" s="14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M47"/>
      <c r="AN47"/>
      <c r="AO47"/>
      <c r="AP47"/>
      <c r="AQ47"/>
      <c r="AR47"/>
      <c r="AS47" s="19"/>
      <c r="AT47" s="19"/>
      <c r="AU47" s="19"/>
      <c r="AV47" s="19"/>
      <c r="AW47" s="19"/>
      <c r="AX47" s="19"/>
    </row>
    <row r="48" spans="2:50" ht="19.899999999999999" customHeight="1">
      <c r="B48" s="54"/>
      <c r="C48" s="55" t="s">
        <v>183</v>
      </c>
      <c r="D48" s="145"/>
      <c r="E48" s="145"/>
      <c r="F48" s="146"/>
      <c r="G48" s="14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136"/>
      <c r="AM48"/>
      <c r="AN48" s="136"/>
      <c r="AO48" s="136"/>
      <c r="AP48" s="136"/>
      <c r="AQ48" s="136"/>
      <c r="AR48" s="136"/>
      <c r="AS48" s="138">
        <v>200</v>
      </c>
      <c r="AT48" s="138">
        <v>240</v>
      </c>
      <c r="AU48" s="138">
        <v>260</v>
      </c>
      <c r="AV48" s="138">
        <v>300</v>
      </c>
      <c r="AW48" s="138">
        <v>340</v>
      </c>
      <c r="AX48" s="138">
        <v>380</v>
      </c>
    </row>
    <row r="49" spans="1:252">
      <c r="B49" s="139"/>
      <c r="C49" s="140" t="s">
        <v>90</v>
      </c>
      <c r="D49" s="141"/>
      <c r="E49" s="40"/>
      <c r="F49" s="141"/>
      <c r="G49" s="40"/>
      <c r="H49" s="141"/>
      <c r="I49" s="40"/>
      <c r="J49" s="141"/>
      <c r="K49" s="40"/>
      <c r="L49" s="141"/>
      <c r="M49" s="40"/>
      <c r="N49" s="141"/>
      <c r="O49" s="40"/>
      <c r="P49" s="141"/>
      <c r="Q49" s="40"/>
      <c r="R49" s="141"/>
      <c r="S49" s="40"/>
      <c r="T49" s="141"/>
      <c r="U49" s="40"/>
      <c r="V49" s="141"/>
      <c r="W49" s="40"/>
      <c r="X49" s="141"/>
      <c r="Y49" s="40"/>
      <c r="Z49" s="3"/>
      <c r="AA49" s="3"/>
      <c r="AB49" s="141"/>
      <c r="AC49" s="40"/>
      <c r="AD49" s="141"/>
      <c r="AE49" s="40"/>
      <c r="AF49" s="141"/>
      <c r="AG49" s="40"/>
      <c r="AH49" s="141"/>
      <c r="AI49" s="40"/>
      <c r="AJ49" s="141"/>
      <c r="AK49" s="40"/>
      <c r="AM49" s="73">
        <f>COUNT(D49:AK49)</f>
        <v>0</v>
      </c>
      <c r="AN49" s="20" t="str">
        <f>IF(AM49&lt;3," ",(LARGE(D49:AK49,1)+LARGE(D49:AK49,2)+LARGE(D49:AK49,3))/3)</f>
        <v xml:space="preserve"> </v>
      </c>
      <c r="AO49" s="41" t="str">
        <f>IF(COUNTIF(D49:AK49,"(1)")=0," ",COUNTIF(D49:AK49,"(1)"))</f>
        <v xml:space="preserve"> </v>
      </c>
      <c r="AP49" s="41" t="str">
        <f>IF(COUNTIF(D49:AK49,"(2)")=0," ",COUNTIF(D49:AK49,"(2)"))</f>
        <v xml:space="preserve"> </v>
      </c>
      <c r="AQ49" s="41" t="str">
        <f>IF(COUNTIF(D49:AK49,"(3)")=0," ",COUNTIF(D49:AK49,"(3)"))</f>
        <v xml:space="preserve"> </v>
      </c>
      <c r="AR49" s="42" t="str">
        <f>IF(SUM(AO49:AQ49)=0," ",SUM(AO49:AQ49))</f>
        <v xml:space="preserve"> </v>
      </c>
      <c r="AS49" s="43">
        <v>6</v>
      </c>
      <c r="AT49" s="43">
        <v>6</v>
      </c>
      <c r="AU49" s="43" t="str">
        <f>IF(AM49=0,Var!$B$8,IF(LARGE(D49:AK49,1)&gt;=260,Var!$B$4," "))</f>
        <v>---</v>
      </c>
      <c r="AV49" s="43" t="str">
        <f>IF(AM49=0,Var!$B$8,IF(LARGE(D49:AK49,1)&gt;=300,Var!$B$4," "))</f>
        <v>---</v>
      </c>
      <c r="AW49" s="43" t="str">
        <f>IF(AM49=0,Var!$B$8,IF(LARGE(D49:AK49,1)&gt;=340,Var!$B$4," "))</f>
        <v>---</v>
      </c>
      <c r="AX49" s="43" t="str">
        <f>IF(AM49=0,Var!$B$8,IF(LARGE(D49:AK49,1)&gt;=380,Var!$B$4," "))</f>
        <v>---</v>
      </c>
    </row>
    <row r="50" spans="1:252" ht="19.899999999999999" customHeight="1">
      <c r="B50" s="31"/>
      <c r="C50" s="32" t="s">
        <v>158</v>
      </c>
      <c r="D50" s="134"/>
      <c r="E50" s="134"/>
      <c r="F50" s="135"/>
      <c r="G50" s="134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36"/>
      <c r="AM50"/>
      <c r="AN50" s="136"/>
      <c r="AO50" s="136"/>
      <c r="AP50" s="136"/>
      <c r="AQ50" s="136"/>
      <c r="AR50" s="136"/>
      <c r="AS50" s="54"/>
      <c r="AT50" s="54"/>
      <c r="AU50" s="54"/>
      <c r="AV50" s="54"/>
      <c r="AW50" s="54"/>
      <c r="AX50" s="54"/>
    </row>
    <row r="51" spans="1:252">
      <c r="B51" s="139">
        <v>1</v>
      </c>
      <c r="C51" s="140" t="s">
        <v>159</v>
      </c>
      <c r="D51" s="141">
        <v>310</v>
      </c>
      <c r="E51" s="40" t="s">
        <v>45</v>
      </c>
      <c r="F51" s="141">
        <v>313</v>
      </c>
      <c r="G51" s="148" t="s">
        <v>45</v>
      </c>
      <c r="H51" s="141">
        <v>316</v>
      </c>
      <c r="I51" s="148" t="s">
        <v>45</v>
      </c>
      <c r="J51" s="141">
        <v>330</v>
      </c>
      <c r="K51" s="149" t="s">
        <v>46</v>
      </c>
      <c r="L51" s="141">
        <v>306</v>
      </c>
      <c r="M51" s="40" t="s">
        <v>46</v>
      </c>
      <c r="N51" s="141">
        <v>312</v>
      </c>
      <c r="O51" s="40" t="s">
        <v>46</v>
      </c>
      <c r="P51" s="141"/>
      <c r="Q51" s="40"/>
      <c r="R51" s="141"/>
      <c r="S51" s="40"/>
      <c r="T51" s="141">
        <v>304</v>
      </c>
      <c r="U51" s="40" t="s">
        <v>46</v>
      </c>
      <c r="V51" s="141">
        <v>327</v>
      </c>
      <c r="W51" s="40" t="s">
        <v>45</v>
      </c>
      <c r="X51" s="141">
        <v>324</v>
      </c>
      <c r="Y51" s="40" t="s">
        <v>45</v>
      </c>
      <c r="Z51" s="3"/>
      <c r="AA51" s="3"/>
      <c r="AB51" s="141"/>
      <c r="AC51" s="40"/>
      <c r="AD51" s="141">
        <v>315</v>
      </c>
      <c r="AE51" s="40" t="s">
        <v>45</v>
      </c>
      <c r="AF51" s="141">
        <v>284</v>
      </c>
      <c r="AG51" s="40" t="s">
        <v>516</v>
      </c>
      <c r="AH51" s="141">
        <v>316</v>
      </c>
      <c r="AI51" s="40" t="s">
        <v>53</v>
      </c>
      <c r="AJ51" s="141"/>
      <c r="AK51" s="40"/>
      <c r="AM51" s="73">
        <f>COUNT(D51:AK51)</f>
        <v>12</v>
      </c>
      <c r="AN51" s="20">
        <f>IF(AM51&lt;3," ",(LARGE(D51:AK51,1)+LARGE(D51:AK51,2)+LARGE(D51:AK51,3))/3)</f>
        <v>327</v>
      </c>
      <c r="AO51" s="41">
        <f>IF(COUNTIF(D51:AK51,"(1)")=0," ",COUNTIF(D51:AK51,"(1)"))</f>
        <v>6</v>
      </c>
      <c r="AP51" s="41">
        <f>IF(COUNTIF(D51:AK51,"(2)")=0," ",COUNTIF(D51:AK51,"(2)"))</f>
        <v>4</v>
      </c>
      <c r="AQ51" s="41" t="str">
        <f>IF(COUNTIF(D51:AK51,"(3)")=0," ",COUNTIF(D51:AK51,"(3)"))</f>
        <v xml:space="preserve"> </v>
      </c>
      <c r="AR51" s="42">
        <f>IF(SUM(AO51:AQ51)=0," ",SUM(AO51:AQ51))</f>
        <v>10</v>
      </c>
      <c r="AS51" s="43">
        <v>95</v>
      </c>
      <c r="AT51" s="43">
        <v>95</v>
      </c>
      <c r="AU51" s="43">
        <v>95</v>
      </c>
      <c r="AV51" s="43">
        <v>95</v>
      </c>
      <c r="AW51" s="43">
        <v>0</v>
      </c>
      <c r="AX51" s="43">
        <v>12</v>
      </c>
    </row>
    <row r="52" spans="1:252" ht="19.899999999999999" customHeight="1">
      <c r="B52" s="31"/>
      <c r="C52" s="32" t="s">
        <v>160</v>
      </c>
      <c r="D52" s="134"/>
      <c r="E52" s="134"/>
      <c r="F52" s="135"/>
      <c r="G52" s="13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136"/>
      <c r="AM52"/>
      <c r="AN52" s="136"/>
      <c r="AO52" s="136"/>
      <c r="AP52" s="136"/>
      <c r="AQ52" s="136"/>
      <c r="AR52" s="136"/>
      <c r="AS52" s="51"/>
      <c r="AT52" s="51"/>
      <c r="AU52" s="51"/>
      <c r="AV52" s="51"/>
      <c r="AW52" s="51"/>
      <c r="AX52" s="51"/>
    </row>
    <row r="53" spans="1:252">
      <c r="B53" s="139"/>
      <c r="C53" s="140" t="s">
        <v>87</v>
      </c>
      <c r="D53" s="141"/>
      <c r="E53" s="40"/>
      <c r="F53" s="141"/>
      <c r="G53" s="40"/>
      <c r="H53" s="141"/>
      <c r="I53" s="40"/>
      <c r="J53" s="141"/>
      <c r="K53" s="40"/>
      <c r="L53" s="141"/>
      <c r="M53" s="40"/>
      <c r="N53" s="141"/>
      <c r="O53" s="40"/>
      <c r="P53" s="141"/>
      <c r="Q53" s="40"/>
      <c r="R53" s="141"/>
      <c r="S53" s="40"/>
      <c r="T53" s="141"/>
      <c r="U53" s="40"/>
      <c r="V53" s="141"/>
      <c r="W53" s="40"/>
      <c r="X53" s="141"/>
      <c r="Y53" s="40"/>
      <c r="Z53" s="3"/>
      <c r="AA53" s="3"/>
      <c r="AB53" s="141"/>
      <c r="AC53" s="40"/>
      <c r="AD53" s="141"/>
      <c r="AE53" s="40"/>
      <c r="AF53" s="141"/>
      <c r="AG53" s="40"/>
      <c r="AH53" s="141"/>
      <c r="AI53" s="40"/>
      <c r="AJ53" s="141"/>
      <c r="AK53" s="40"/>
      <c r="AM53" s="73">
        <f>COUNT(D53:AK53)</f>
        <v>0</v>
      </c>
      <c r="AN53" s="20" t="str">
        <f>IF(AM53&lt;3," ",(LARGE(D53:AK53,1)+LARGE(D53:AK53,2)+LARGE(D53:AK53,3))/3)</f>
        <v xml:space="preserve"> </v>
      </c>
      <c r="AO53" s="41" t="str">
        <f>IF(COUNTIF(D53:AK53,"(1)")=0," ",COUNTIF(D53:AK53,"(1)"))</f>
        <v xml:space="preserve"> </v>
      </c>
      <c r="AP53" s="41" t="str">
        <f>IF(COUNTIF(D53:AK53,"(2)")=0," ",COUNTIF(D53:AK53,"(2)"))</f>
        <v xml:space="preserve"> </v>
      </c>
      <c r="AQ53" s="41" t="str">
        <f>IF(COUNTIF(D53:AK53,"(3)")=0," ",COUNTIF(D53:AK53,"(3)"))</f>
        <v xml:space="preserve"> </v>
      </c>
      <c r="AR53" s="42" t="str">
        <f>IF(SUM(AO53:AQ53)=0," ",SUM(AO53:AQ53))</f>
        <v xml:space="preserve"> </v>
      </c>
      <c r="AS53" s="43">
        <v>4</v>
      </c>
      <c r="AT53" s="43">
        <v>4</v>
      </c>
      <c r="AU53" s="43">
        <v>4</v>
      </c>
      <c r="AV53" s="43" t="str">
        <f>IF(AM53=0,Var!$B$8,IF(LARGE(D53:AK53,1)&gt;=300,Var!$B$4," "))</f>
        <v>---</v>
      </c>
      <c r="AW53" s="43" t="str">
        <f>IF(AM53=0,Var!$B$8,IF(LARGE(D53:AK53,1)&gt;=340,Var!$B$4," "))</f>
        <v>---</v>
      </c>
      <c r="AX53" s="43" t="str">
        <f>IF(AM53=0,Var!$B$8,IF(LARGE(D53:AK53,1)&gt;=380,Var!$B$4," "))</f>
        <v>---</v>
      </c>
    </row>
    <row r="54" spans="1:252">
      <c r="B54" s="139"/>
      <c r="C54" s="140" t="s">
        <v>102</v>
      </c>
      <c r="D54" s="141"/>
      <c r="E54" s="40"/>
      <c r="F54" s="141"/>
      <c r="G54" s="40"/>
      <c r="H54" s="141"/>
      <c r="I54" s="40"/>
      <c r="J54" s="141"/>
      <c r="K54" s="40"/>
      <c r="L54" s="141"/>
      <c r="M54" s="40"/>
      <c r="N54" s="141"/>
      <c r="O54" s="40"/>
      <c r="P54" s="141"/>
      <c r="Q54" s="40"/>
      <c r="R54" s="141"/>
      <c r="S54" s="40"/>
      <c r="T54" s="141"/>
      <c r="U54" s="40"/>
      <c r="V54" s="141"/>
      <c r="W54" s="40"/>
      <c r="X54" s="141"/>
      <c r="Y54" s="40"/>
      <c r="Z54" s="3"/>
      <c r="AA54" s="3"/>
      <c r="AB54" s="141"/>
      <c r="AC54" s="40"/>
      <c r="AD54" s="141"/>
      <c r="AE54" s="40"/>
      <c r="AF54" s="141"/>
      <c r="AG54" s="40"/>
      <c r="AH54" s="141"/>
      <c r="AI54" s="40"/>
      <c r="AJ54" s="141"/>
      <c r="AK54" s="40"/>
      <c r="AM54" s="73">
        <f>COUNT(D54:AK54)</f>
        <v>0</v>
      </c>
      <c r="AN54" s="20" t="str">
        <f>IF(AM54&lt;3," ",(LARGE(D54:AK54,1)+LARGE(D54:AK54,2)+LARGE(D54:AK54,3))/3)</f>
        <v xml:space="preserve"> </v>
      </c>
      <c r="AO54" s="41" t="str">
        <f>IF(COUNTIF(D54:AK54,"(1)")=0," ",COUNTIF(D54:AK54,"(1)"))</f>
        <v xml:space="preserve"> </v>
      </c>
      <c r="AP54" s="41" t="str">
        <f>IF(COUNTIF(D54:AK54,"(2)")=0," ",COUNTIF(D54:AK54,"(2)"))</f>
        <v xml:space="preserve"> </v>
      </c>
      <c r="AQ54" s="41" t="str">
        <f>IF(COUNTIF(D54:AK54,"(3)")=0," ",COUNTIF(D54:AK54,"(3)"))</f>
        <v xml:space="preserve"> </v>
      </c>
      <c r="AR54" s="42" t="str">
        <f>IF(SUM(AO54:AQ54)=0," ",SUM(AO54:AQ54))</f>
        <v xml:space="preserve"> </v>
      </c>
      <c r="AS54" s="43" t="str">
        <f>IF(AM54=0,Var!$B$8,IF(LARGE(D54:AK54,1)&gt;=200,Var!$B$4," "))</f>
        <v>---</v>
      </c>
      <c r="AT54" s="43" t="str">
        <f>IF(AM54=0,Var!$B$8,IF(LARGE(D54:AK54,1)&gt;=240,Var!$B$4," "))</f>
        <v>---</v>
      </c>
      <c r="AU54" s="43" t="str">
        <f>IF(AM54=0,Var!$B$8,IF(LARGE(D54:AK54,1)&gt;=260,Var!$B$4," "))</f>
        <v>---</v>
      </c>
      <c r="AV54" s="43" t="str">
        <f>IF(AM54=0,Var!$B$8,IF(LARGE(D54:AK54,1)&gt;=300,Var!$B$4," "))</f>
        <v>---</v>
      </c>
      <c r="AW54" s="43" t="str">
        <f>IF(AM54=0,Var!$B$8,IF(LARGE(D54:AK54,1)&gt;=340,Var!$B$4," "))</f>
        <v>---</v>
      </c>
      <c r="AX54" s="43" t="str">
        <f>IF(AM54=0,Var!$B$8,IF(LARGE(D54:AK54,1)&gt;=380,Var!$B$4," "))</f>
        <v>---</v>
      </c>
    </row>
    <row r="55" spans="1:252" ht="9.9499999999999993" customHeight="1">
      <c r="B55" s="142"/>
      <c r="C55" s="142"/>
      <c r="D55" s="143"/>
      <c r="E55" s="143"/>
      <c r="F55" s="143"/>
      <c r="G55" s="14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M55"/>
      <c r="AN55"/>
      <c r="AO55"/>
      <c r="AP55"/>
      <c r="AQ55"/>
      <c r="AR55"/>
      <c r="AS55" s="150"/>
      <c r="AT55" s="150"/>
      <c r="AU55" s="150"/>
      <c r="AV55" s="150"/>
      <c r="AW55" s="150"/>
      <c r="AX55" s="150"/>
    </row>
    <row r="56" spans="1:252" ht="19.899999999999999" customHeight="1">
      <c r="B56" s="54"/>
      <c r="C56" s="55" t="s">
        <v>163</v>
      </c>
      <c r="D56" s="145"/>
      <c r="E56" s="145"/>
      <c r="F56" s="146"/>
      <c r="G56" s="14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136"/>
      <c r="AM56"/>
      <c r="AN56" s="136"/>
      <c r="AO56" s="136"/>
      <c r="AP56" s="136"/>
      <c r="AQ56" s="136"/>
      <c r="AR56" s="136"/>
      <c r="AS56" s="151">
        <v>220</v>
      </c>
      <c r="AT56" s="151">
        <v>260</v>
      </c>
      <c r="AU56" s="151">
        <v>280</v>
      </c>
      <c r="AV56" s="151">
        <v>320</v>
      </c>
      <c r="AW56" s="151">
        <v>360</v>
      </c>
      <c r="AX56" s="151">
        <v>400</v>
      </c>
    </row>
    <row r="57" spans="1:252">
      <c r="B57" s="139"/>
      <c r="C57" s="140" t="s">
        <v>126</v>
      </c>
      <c r="D57" s="141"/>
      <c r="E57" s="40"/>
      <c r="F57" s="141"/>
      <c r="G57" s="40"/>
      <c r="H57" s="141"/>
      <c r="I57" s="40"/>
      <c r="J57" s="141"/>
      <c r="K57" s="40"/>
      <c r="L57" s="141"/>
      <c r="M57" s="40"/>
      <c r="N57" s="141"/>
      <c r="O57" s="40"/>
      <c r="P57" s="141"/>
      <c r="Q57" s="40"/>
      <c r="R57" s="141"/>
      <c r="S57" s="40"/>
      <c r="T57" s="141"/>
      <c r="U57" s="40"/>
      <c r="V57" s="141"/>
      <c r="W57" s="40"/>
      <c r="X57" s="141"/>
      <c r="Y57" s="40"/>
      <c r="Z57" s="3"/>
      <c r="AA57" s="3"/>
      <c r="AB57" s="141"/>
      <c r="AC57" s="40"/>
      <c r="AD57" s="141"/>
      <c r="AE57" s="40"/>
      <c r="AF57" s="141"/>
      <c r="AG57" s="40"/>
      <c r="AH57" s="141"/>
      <c r="AI57" s="40"/>
      <c r="AJ57" s="141"/>
      <c r="AK57" s="40"/>
      <c r="AM57" s="73">
        <f>COUNT(D57:AK57)</f>
        <v>0</v>
      </c>
      <c r="AN57" s="20" t="str">
        <f>IF(AM57&lt;3," ",(LARGE(D57:AK57,1)+LARGE(D57:AK57,2)+LARGE(D57:AK57,3))/3)</f>
        <v xml:space="preserve"> </v>
      </c>
      <c r="AO57" s="41" t="str">
        <f>IF(COUNTIF(D57:AK57,"(1)")=0," ",COUNTIF(D57:AK57,"(1)"))</f>
        <v xml:space="preserve"> </v>
      </c>
      <c r="AP57" s="41" t="str">
        <f>IF(COUNTIF(D57:AK57,"(2)")=0," ",COUNTIF(D57:AK57,"(2)"))</f>
        <v xml:space="preserve"> </v>
      </c>
      <c r="AQ57" s="41" t="str">
        <f>IF(COUNTIF(D57:AK57,"(3)")=0," ",COUNTIF(D57:AK57,"(3)"))</f>
        <v xml:space="preserve"> </v>
      </c>
      <c r="AR57" s="42" t="str">
        <f>IF(SUM(AO57:AQ57)=0," ",SUM(AO57:AQ57))</f>
        <v xml:space="preserve"> </v>
      </c>
      <c r="AS57" s="43">
        <v>13</v>
      </c>
      <c r="AT57" s="43">
        <v>13</v>
      </c>
      <c r="AU57" s="43">
        <v>13</v>
      </c>
      <c r="AV57" s="43" t="str">
        <f>IF(AM57=0,Var!$B$8,IF(LARGE(D57:AK57,1)&gt;=320,Var!$B$4," "))</f>
        <v>---</v>
      </c>
      <c r="AW57" s="43" t="str">
        <f>IF(AM57=0,Var!$B$8,IF(LARGE(D57:AK57,1)&gt;=360,Var!$B$4," "))</f>
        <v>---</v>
      </c>
      <c r="AX57" s="43" t="str">
        <f>IF(AM57=0,Var!$B$8,IF(LARGE(D57:AK57,1)&gt;=400,Var!$B$4," "))</f>
        <v>---</v>
      </c>
    </row>
    <row r="58" spans="1:252">
      <c r="B58" s="139"/>
      <c r="C58" s="140"/>
      <c r="D58" s="141"/>
      <c r="E58" s="40"/>
      <c r="F58" s="141"/>
      <c r="G58" s="40"/>
      <c r="H58" s="141"/>
      <c r="I58" s="40"/>
      <c r="J58" s="141"/>
      <c r="K58" s="40"/>
      <c r="L58" s="141"/>
      <c r="M58" s="40"/>
      <c r="N58" s="141"/>
      <c r="O58" s="40"/>
      <c r="P58" s="141"/>
      <c r="Q58" s="40"/>
      <c r="R58" s="141"/>
      <c r="S58" s="40"/>
      <c r="T58" s="141"/>
      <c r="U58" s="40"/>
      <c r="V58" s="141"/>
      <c r="W58" s="40"/>
      <c r="X58" s="141"/>
      <c r="Y58" s="40"/>
      <c r="Z58" s="3"/>
      <c r="AA58" s="3"/>
      <c r="AB58" s="141"/>
      <c r="AC58" s="40"/>
      <c r="AD58" s="141"/>
      <c r="AE58" s="40"/>
      <c r="AF58" s="141"/>
      <c r="AG58" s="40"/>
      <c r="AH58" s="141"/>
      <c r="AI58" s="40"/>
      <c r="AJ58" s="141"/>
      <c r="AK58" s="40"/>
      <c r="AM58" s="73">
        <f>COUNT(D58:AK58)</f>
        <v>0</v>
      </c>
      <c r="AN58" s="20" t="str">
        <f>IF(AM58&lt;3," ",(LARGE(D58:AK58,1)+LARGE(D58:AK58,2)+LARGE(D58:AK58,3))/3)</f>
        <v xml:space="preserve"> </v>
      </c>
      <c r="AO58" s="41" t="str">
        <f>IF(COUNTIF(D58:AK58,"(1)")=0," ",COUNTIF(D58:AK58,"(1)"))</f>
        <v xml:space="preserve"> </v>
      </c>
      <c r="AP58" s="41" t="str">
        <f>IF(COUNTIF(D58:AK58,"(2)")=0," ",COUNTIF(D58:AK58,"(2)"))</f>
        <v xml:space="preserve"> </v>
      </c>
      <c r="AQ58" s="41" t="str">
        <f>IF(COUNTIF(D58:AK58,"(3)")=0," ",COUNTIF(D58:AK58,"(3)"))</f>
        <v xml:space="preserve"> </v>
      </c>
      <c r="AR58" s="42" t="str">
        <f>IF(SUM(AO58:AQ58)=0," ",SUM(AO58:AQ58))</f>
        <v xml:space="preserve"> </v>
      </c>
      <c r="AS58" s="43" t="str">
        <f>IF(AM58=0,Var!$B$8,IF(LARGE(D58:AK58,1)&gt;=220,Var!$B$4," "))</f>
        <v>---</v>
      </c>
      <c r="AT58" s="43" t="str">
        <f>IF(AM58=0,Var!$B$8,IF(LARGE(D58:AK58,1)&gt;=260,Var!$B$4," "))</f>
        <v>---</v>
      </c>
      <c r="AU58" s="43" t="str">
        <f>IF(AM58=0,Var!$B$8,IF(LARGE(D58:AK58,1)&gt;=280,Var!$B$4," "))</f>
        <v>---</v>
      </c>
      <c r="AV58" s="43" t="str">
        <f>IF(AM58=0,Var!$B$8,IF(LARGE(D58:AK58,1)&gt;=320,Var!$B$4," "))</f>
        <v>---</v>
      </c>
      <c r="AW58" s="43" t="str">
        <f>IF(AM58=0,Var!$B$8,IF(LARGE(D58:AK58,1)&gt;=360,Var!$B$4," "))</f>
        <v>---</v>
      </c>
      <c r="AX58" s="43" t="str">
        <f>IF(AM58=0,Var!$B$8,IF(LARGE(D58:AK58,1)&gt;=400,Var!$B$4," "))</f>
        <v>---</v>
      </c>
    </row>
    <row r="59" spans="1:252">
      <c r="B59" s="139"/>
      <c r="C59" s="140"/>
      <c r="D59" s="141"/>
      <c r="E59" s="40"/>
      <c r="F59" s="141"/>
      <c r="G59" s="40"/>
      <c r="H59" s="141"/>
      <c r="I59" s="40"/>
      <c r="J59" s="141"/>
      <c r="K59" s="40"/>
      <c r="L59" s="141"/>
      <c r="M59" s="40"/>
      <c r="N59" s="141"/>
      <c r="O59" s="40"/>
      <c r="P59" s="141"/>
      <c r="Q59" s="40"/>
      <c r="R59" s="141"/>
      <c r="S59" s="40"/>
      <c r="T59" s="141"/>
      <c r="U59" s="40"/>
      <c r="V59" s="141"/>
      <c r="W59" s="40"/>
      <c r="X59" s="141"/>
      <c r="Y59" s="40"/>
      <c r="Z59" s="3"/>
      <c r="AA59" s="3"/>
      <c r="AB59" s="141"/>
      <c r="AC59" s="40"/>
      <c r="AD59" s="141"/>
      <c r="AE59" s="40"/>
      <c r="AF59" s="141"/>
      <c r="AG59" s="40"/>
      <c r="AH59" s="141"/>
      <c r="AI59" s="40"/>
      <c r="AJ59" s="141"/>
      <c r="AK59" s="40"/>
      <c r="AM59" s="73">
        <f>COUNT(D59:AK59)</f>
        <v>0</v>
      </c>
      <c r="AN59" s="20" t="str">
        <f>IF(AM59&lt;3," ",(LARGE(D59:AK59,1)+LARGE(D59:AK59,2)+LARGE(D59:AK59,3))/3)</f>
        <v xml:space="preserve"> </v>
      </c>
      <c r="AO59" s="41" t="str">
        <f>IF(COUNTIF(D59:AK59,"(1)")=0," ",COUNTIF(D59:AK59,"(1)"))</f>
        <v xml:space="preserve"> </v>
      </c>
      <c r="AP59" s="41" t="str">
        <f>IF(COUNTIF(D59:AK59,"(2)")=0," ",COUNTIF(D59:AK59,"(2)"))</f>
        <v xml:space="preserve"> </v>
      </c>
      <c r="AQ59" s="41" t="str">
        <f>IF(COUNTIF(D59:AK59,"(3)")=0," ",COUNTIF(D59:AK59,"(3)"))</f>
        <v xml:space="preserve"> </v>
      </c>
      <c r="AR59" s="42" t="str">
        <f>IF(SUM(AO59:AQ59)=0," ",SUM(AO59:AQ59))</f>
        <v xml:space="preserve"> </v>
      </c>
      <c r="AS59" s="43" t="str">
        <f>IF(AM59=0,Var!$B$8,IF(LARGE(D59:AK59,1)&gt;=220,Var!$B$4," "))</f>
        <v>---</v>
      </c>
      <c r="AT59" s="43" t="str">
        <f>IF(AM59=0,Var!$B$8,IF(LARGE(D59:AK59,1)&gt;=260,Var!$B$4," "))</f>
        <v>---</v>
      </c>
      <c r="AU59" s="43" t="str">
        <f>IF(AM59=0,Var!$B$8,IF(LARGE(D59:AK59,1)&gt;=280,Var!$B$4," "))</f>
        <v>---</v>
      </c>
      <c r="AV59" s="43" t="str">
        <f>IF(AM59=0,Var!$B$8,IF(LARGE(D59:AK59,1)&gt;=320,Var!$B$4," "))</f>
        <v>---</v>
      </c>
      <c r="AW59" s="43" t="str">
        <f>IF(AM59=0,Var!$B$8,IF(LARGE(D59:AK59,1)&gt;=360,Var!$B$4," "))</f>
        <v>---</v>
      </c>
      <c r="AX59" s="43" t="str">
        <f>IF(AM59=0,Var!$B$8,IF(LARGE(D59:AK59,1)&gt;=400,Var!$B$4," "))</f>
        <v>---</v>
      </c>
    </row>
    <row r="60" spans="1:252">
      <c r="B60" s="139"/>
      <c r="C60" s="140"/>
      <c r="D60" s="141"/>
      <c r="E60" s="40"/>
      <c r="F60" s="141"/>
      <c r="G60" s="40"/>
      <c r="H60" s="141"/>
      <c r="I60" s="40"/>
      <c r="J60" s="141"/>
      <c r="K60" s="40"/>
      <c r="L60" s="141"/>
      <c r="M60" s="40"/>
      <c r="N60" s="141"/>
      <c r="O60" s="40"/>
      <c r="P60" s="141"/>
      <c r="Q60" s="40"/>
      <c r="R60" s="141"/>
      <c r="S60" s="40"/>
      <c r="T60" s="141"/>
      <c r="U60" s="40"/>
      <c r="V60" s="141"/>
      <c r="W60" s="40"/>
      <c r="X60" s="141"/>
      <c r="Y60" s="40"/>
      <c r="Z60" s="3"/>
      <c r="AA60" s="3"/>
      <c r="AB60" s="141"/>
      <c r="AC60" s="40"/>
      <c r="AD60" s="141"/>
      <c r="AE60" s="40"/>
      <c r="AF60" s="141"/>
      <c r="AG60" s="40"/>
      <c r="AH60" s="141"/>
      <c r="AI60" s="40"/>
      <c r="AJ60" s="141"/>
      <c r="AK60" s="40"/>
      <c r="AM60" s="73">
        <f>COUNT(D60:AK60)</f>
        <v>0</v>
      </c>
      <c r="AN60" s="20" t="str">
        <f>IF(AM60&lt;3," ",(LARGE(D60:AK60,1)+LARGE(D60:AK60,2)+LARGE(D60:AK60,3))/3)</f>
        <v xml:space="preserve"> </v>
      </c>
      <c r="AO60" s="41" t="str">
        <f>IF(COUNTIF(D60:AK60,"(1)")=0," ",COUNTIF(D60:AK60,"(1)"))</f>
        <v xml:space="preserve"> </v>
      </c>
      <c r="AP60" s="41" t="str">
        <f>IF(COUNTIF(D60:AK60,"(2)")=0," ",COUNTIF(D60:AK60,"(2)"))</f>
        <v xml:space="preserve"> </v>
      </c>
      <c r="AQ60" s="41" t="str">
        <f>IF(COUNTIF(D60:AK60,"(3)")=0," ",COUNTIF(D60:AK60,"(3)"))</f>
        <v xml:space="preserve"> </v>
      </c>
      <c r="AR60" s="42" t="str">
        <f>IF(SUM(AO60:AQ60)=0," ",SUM(AO60:AQ60))</f>
        <v xml:space="preserve"> </v>
      </c>
      <c r="AS60" s="43" t="str">
        <f>IF(AM60=0,Var!$B$8,IF(LARGE(D60:AK60,1)&gt;=220,Var!$B$4," "))</f>
        <v>---</v>
      </c>
      <c r="AT60" s="43" t="str">
        <f>IF(AM60=0,Var!$B$8,IF(LARGE(D60:AK60,1)&gt;=260,Var!$B$4," "))</f>
        <v>---</v>
      </c>
      <c r="AU60" s="43" t="str">
        <f>IF(AM60=0,Var!$B$8,IF(LARGE(D60:AK60,1)&gt;=280,Var!$B$4," "))</f>
        <v>---</v>
      </c>
      <c r="AV60" s="43" t="str">
        <f>IF(AM60=0,Var!$B$8,IF(LARGE(D60:AK60,1)&gt;=320,Var!$B$4," "))</f>
        <v>---</v>
      </c>
      <c r="AW60" s="43" t="str">
        <f>IF(AM60=0,Var!$B$8,IF(LARGE(D60:AK60,1)&gt;=360,Var!$B$4," "))</f>
        <v>---</v>
      </c>
      <c r="AX60" s="43" t="str">
        <f>IF(AM60=0,Var!$B$8,IF(LARGE(D60:AK60,1)&gt;=400,Var!$B$4," "))</f>
        <v>---</v>
      </c>
    </row>
    <row r="61" spans="1:252">
      <c r="B61" s="139"/>
      <c r="C61" s="140"/>
      <c r="D61" s="141"/>
      <c r="E61" s="40"/>
      <c r="F61" s="141"/>
      <c r="G61" s="40"/>
      <c r="H61" s="141"/>
      <c r="I61" s="40"/>
      <c r="J61" s="141"/>
      <c r="K61" s="40"/>
      <c r="L61" s="141"/>
      <c r="M61" s="40"/>
      <c r="N61" s="141"/>
      <c r="O61" s="40"/>
      <c r="P61" s="141"/>
      <c r="Q61" s="40"/>
      <c r="R61" s="141"/>
      <c r="S61" s="40"/>
      <c r="T61" s="141"/>
      <c r="U61" s="40"/>
      <c r="V61" s="141"/>
      <c r="W61" s="40"/>
      <c r="X61" s="141"/>
      <c r="Y61" s="40"/>
      <c r="Z61" s="3"/>
      <c r="AA61" s="3"/>
      <c r="AB61" s="141"/>
      <c r="AC61" s="40"/>
      <c r="AD61" s="141"/>
      <c r="AE61" s="40"/>
      <c r="AF61" s="141"/>
      <c r="AG61" s="40"/>
      <c r="AH61" s="141"/>
      <c r="AI61" s="40"/>
      <c r="AJ61" s="141"/>
      <c r="AK61" s="40"/>
      <c r="AM61" s="73">
        <f>COUNT(D61:AK61)</f>
        <v>0</v>
      </c>
      <c r="AN61" s="20" t="str">
        <f>IF(AM61&lt;3," ",(LARGE(D61:AK61,1)+LARGE(D61:AK61,2)+LARGE(D61:AK61,3))/3)</f>
        <v xml:space="preserve"> </v>
      </c>
      <c r="AO61" s="41" t="str">
        <f>IF(COUNTIF(D61:AK61,"(1)")=0," ",COUNTIF(D61:AK61,"(1)"))</f>
        <v xml:space="preserve"> </v>
      </c>
      <c r="AP61" s="41" t="str">
        <f>IF(COUNTIF(D61:AK61,"(2)")=0," ",COUNTIF(D61:AK61,"(2)"))</f>
        <v xml:space="preserve"> </v>
      </c>
      <c r="AQ61" s="41" t="str">
        <f>IF(COUNTIF(D61:AK61,"(3)")=0," ",COUNTIF(D61:AK61,"(3)"))</f>
        <v xml:space="preserve"> </v>
      </c>
      <c r="AR61" s="42" t="str">
        <f>IF(SUM(AO61:AQ61)=0," ",SUM(AO61:AQ61))</f>
        <v xml:space="preserve"> </v>
      </c>
      <c r="AS61" s="43" t="str">
        <f>IF(AM61=0,Var!$B$8,IF(LARGE(D61:AK61,1)&gt;=220,Var!$B$4," "))</f>
        <v>---</v>
      </c>
      <c r="AT61" s="43" t="str">
        <f>IF(AM61=0,Var!$B$8,IF(LARGE(D61:AK61,1)&gt;=260,Var!$B$4," "))</f>
        <v>---</v>
      </c>
      <c r="AU61" s="43" t="str">
        <f>IF(AM61=0,Var!$B$8,IF(LARGE(D61:AK61,1)&gt;=280,Var!$B$4," "))</f>
        <v>---</v>
      </c>
      <c r="AV61" s="43" t="str">
        <f>IF(AM61=0,Var!$B$8,IF(LARGE(D61:AK61,1)&gt;=320,Var!$B$4," "))</f>
        <v>---</v>
      </c>
      <c r="AW61" s="43" t="str">
        <f>IF(AM61=0,Var!$B$8,IF(LARGE(D61:AK61,1)&gt;=360,Var!$B$4," "))</f>
        <v>---</v>
      </c>
      <c r="AX61" s="43" t="str">
        <f>IF(AM61=0,Var!$B$8,IF(LARGE(D61:AK61,1)&gt;=400,Var!$B$4," "))</f>
        <v>---</v>
      </c>
    </row>
    <row r="62" spans="1:252">
      <c r="B62" s="142"/>
      <c r="C62" s="142"/>
      <c r="D62" s="143"/>
      <c r="E62" s="143"/>
      <c r="F62" s="143"/>
      <c r="G62" s="14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M62" s="73"/>
    </row>
    <row r="63" spans="1:252">
      <c r="A63"/>
      <c r="B63"/>
      <c r="C63" s="152" t="s">
        <v>127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500">
        <f>COUNT(B4:B62)</f>
        <v>6</v>
      </c>
      <c r="U63" s="50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M63" s="78">
        <f>SUM(AM4:AM62)</f>
        <v>32</v>
      </c>
      <c r="AN63" s="152"/>
      <c r="AO63" s="79">
        <f>SUM(AO4:AO62)</f>
        <v>11</v>
      </c>
      <c r="AP63" s="96">
        <f>SUM(AP4:AP62)</f>
        <v>5</v>
      </c>
      <c r="AQ63" s="97">
        <f>SUM(AQ4:AQ62)</f>
        <v>3</v>
      </c>
      <c r="AR63" s="104">
        <f>SUM(AR4:AR62)</f>
        <v>19</v>
      </c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>
      <c r="AM66" s="73"/>
    </row>
    <row r="74" spans="1:252">
      <c r="B74" s="11"/>
      <c r="H74" s="1"/>
      <c r="I74" s="1"/>
      <c r="J74" s="1"/>
      <c r="K74" s="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252">
      <c r="B75" s="11"/>
      <c r="H75" s="1"/>
      <c r="I75" s="1"/>
      <c r="J75" s="1"/>
      <c r="K75" s="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252">
      <c r="B76" s="11"/>
      <c r="H76" s="1"/>
      <c r="I76" s="1"/>
      <c r="J76" s="1"/>
      <c r="K76" s="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252">
      <c r="B77" s="11"/>
      <c r="H77" s="1"/>
      <c r="I77" s="1"/>
      <c r="J77" s="1"/>
      <c r="K77" s="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252">
      <c r="B78" s="11"/>
      <c r="H78" s="1"/>
      <c r="I78" s="1"/>
      <c r="J78" s="1"/>
      <c r="K78" s="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</sheetData>
  <sheetProtection selectLockedCells="1" selectUnlockedCells="1"/>
  <sortState ref="B38:BB41">
    <sortCondition ref="C38:C41"/>
  </sortState>
  <mergeCells count="87">
    <mergeCell ref="N5:O5"/>
    <mergeCell ref="P5:Q5"/>
    <mergeCell ref="R5:S5"/>
    <mergeCell ref="T5:U5"/>
    <mergeCell ref="D5:E5"/>
    <mergeCell ref="F5:G5"/>
    <mergeCell ref="H5:I5"/>
    <mergeCell ref="J5:K5"/>
    <mergeCell ref="L5:M5"/>
    <mergeCell ref="T63:U63"/>
    <mergeCell ref="AD5:AE5"/>
    <mergeCell ref="AF5:AG5"/>
    <mergeCell ref="AH5:AI5"/>
    <mergeCell ref="AJ5:AK5"/>
    <mergeCell ref="AB5:AC5"/>
    <mergeCell ref="V5:Y5"/>
    <mergeCell ref="Z5:AA5"/>
    <mergeCell ref="P4:Q4"/>
    <mergeCell ref="R4:S4"/>
    <mergeCell ref="T4:U4"/>
    <mergeCell ref="AO4:AR4"/>
    <mergeCell ref="AS4:AX4"/>
    <mergeCell ref="V4:W4"/>
    <mergeCell ref="X4:Y4"/>
    <mergeCell ref="AB4:AC4"/>
    <mergeCell ref="AD4:AE4"/>
    <mergeCell ref="AF4:AG4"/>
    <mergeCell ref="AH4:AI4"/>
    <mergeCell ref="AJ4:AK4"/>
    <mergeCell ref="Z4:AA4"/>
    <mergeCell ref="N3:O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D2:E2"/>
    <mergeCell ref="F2:G2"/>
    <mergeCell ref="T2:U2"/>
    <mergeCell ref="H2:I2"/>
    <mergeCell ref="J2:K2"/>
    <mergeCell ref="L2:M2"/>
    <mergeCell ref="N2:O2"/>
    <mergeCell ref="P2:Q2"/>
    <mergeCell ref="R2:S2"/>
    <mergeCell ref="AH1:AI1"/>
    <mergeCell ref="AJ1:AK1"/>
    <mergeCell ref="AB1:AC1"/>
    <mergeCell ref="P3:Q3"/>
    <mergeCell ref="R3:S3"/>
    <mergeCell ref="T3:U3"/>
    <mergeCell ref="V3:W3"/>
    <mergeCell ref="X3:Y3"/>
    <mergeCell ref="Z2:AA2"/>
    <mergeCell ref="Z3:AA3"/>
    <mergeCell ref="AD3:AE3"/>
    <mergeCell ref="AF3:AG3"/>
    <mergeCell ref="AH3:AI3"/>
    <mergeCell ref="AJ3:AK3"/>
    <mergeCell ref="AB3:AC3"/>
    <mergeCell ref="N1:O1"/>
    <mergeCell ref="P1:Q1"/>
    <mergeCell ref="AJ2:AK2"/>
    <mergeCell ref="AF2:AG2"/>
    <mergeCell ref="AH2:AI2"/>
    <mergeCell ref="AD2:AE2"/>
    <mergeCell ref="R1:S1"/>
    <mergeCell ref="T1:U1"/>
    <mergeCell ref="V1:W1"/>
    <mergeCell ref="X1:Y1"/>
    <mergeCell ref="Z1:AA1"/>
    <mergeCell ref="V2:W2"/>
    <mergeCell ref="X2:Y2"/>
    <mergeCell ref="AB2:AC2"/>
    <mergeCell ref="AD1:AE1"/>
    <mergeCell ref="AF1:AG1"/>
    <mergeCell ref="D1:E1"/>
    <mergeCell ref="F1:G1"/>
    <mergeCell ref="H1:I1"/>
    <mergeCell ref="J1:K1"/>
    <mergeCell ref="L1:M1"/>
  </mergeCells>
  <conditionalFormatting sqref="AS7:AV8 AS10:AV11 AS13:AV14 AS17:AX18 AS20:AX21 AS23:AX26 AS29:AX30 AS38:AX41 AS44:AX44 AS46:AX46 AS49:AX49 AS51:AV51 AS53:AX54 AS57:AX61 AX51 AS32:AX36">
    <cfRule type="cellIs" dxfId="47" priority="5" stopIfTrue="1" operator="greaterThan">
      <formula>0</formula>
    </cfRule>
  </conditionalFormatting>
  <conditionalFormatting sqref="AS6:AW6">
    <cfRule type="cellIs" priority="6" stopIfTrue="1" operator="equal">
      <formula>#N/A</formula>
    </cfRule>
  </conditionalFormatting>
  <conditionalFormatting sqref="AS9:AX9 AS12:AX12 AS15:AV16 AS19:AX19 AS22:AX22 AS28:AX28 AS31:AX31 AS45:AX45 AS48:AX48 AS50:AX50 AS52:AX52 AS56:AY56 AW7:AX12 AW14:AX16 AX27:AX28 AX47:AX48">
    <cfRule type="cellIs" priority="7" stopIfTrue="1" operator="equal">
      <formula>"03"</formula>
    </cfRule>
  </conditionalFormatting>
  <conditionalFormatting sqref="AS27:AW27 AS47:AW47 AV55:AX55 AW37:AX37">
    <cfRule type="cellIs" priority="8" stopIfTrue="1" operator="equal">
      <formula>"04"</formula>
    </cfRule>
  </conditionalFormatting>
  <conditionalFormatting sqref="AS37:AV37 AS55:AU55">
    <cfRule type="cellIs" priority="9" stopIfTrue="1" operator="equal">
      <formula>"04"</formula>
    </cfRule>
  </conditionalFormatting>
  <conditionalFormatting sqref="AS42:AT42">
    <cfRule type="cellIs" priority="10" stopIfTrue="1" operator="equal">
      <formula>"04"</formula>
    </cfRule>
  </conditionalFormatting>
  <conditionalFormatting sqref="AS43:AX43">
    <cfRule type="cellIs" priority="11" stopIfTrue="1" operator="equal">
      <formula>"03"</formula>
    </cfRule>
  </conditionalFormatting>
  <conditionalFormatting sqref="AU42:AX42">
    <cfRule type="cellIs" priority="12" stopIfTrue="1" operator="equal">
      <formula>"04"</formula>
    </cfRule>
  </conditionalFormatting>
  <conditionalFormatting sqref="AW13:AX13">
    <cfRule type="cellIs" priority="13" stopIfTrue="1" operator="equal">
      <formula>"03"</formula>
    </cfRule>
  </conditionalFormatting>
  <conditionalFormatting sqref="AW51">
    <cfRule type="cellIs" dxfId="46" priority="15" stopIfTrue="1" operator="greaterThanOrEqual">
      <formula>0</formula>
    </cfRule>
  </conditionalFormatting>
  <pageMargins left="0.2361111111111111" right="0.2361111111111111" top="0.2361111111111111" bottom="0.2361111111111111" header="0.51180555555555551" footer="0.51180555555555551"/>
  <pageSetup paperSize="9" scale="58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3A50BB53-1385-4BED-A3FA-C0CB1514762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5F3A56CB-524E-4351-AD4C-B7F10D6022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42EB9AA0-9F69-4C59-A5B7-42A82D388B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E7:E8 E10:E11 E13:E14 E17:E18 E20:E21 E23:E26 E29:E30 E32:E36 E38:E41 E44 E46 E49 E51 E53:E54 E57:E61 G7:G8 G10:G11 G13:G14 G17:G18 G20:G21 G23:G26 G29:G30 G32:G36 G38:G41 G44 G46 G49 G51 G53:G54 G57:G61 I7:I8 I10:I11 I13:I14 I17:I18 I20:I21 I23:I26 I29:I30 I32:I36 I38:I41 I44 I46 I49 I51 I53:I54 I57:I61 K7:K8 K10:K11 K13:K14 K17:K18 K20:K21 K23:K26 K29:K30 K32:K36 K38:K41 K44 K46 K49 K51 K53:K54 K57:K61 M7:M8 M10:M11 M13:M14 M17:M18 M20:M21 M23:M26 M29:M30 M32:M36 M38:M41 M44 M46 M49 M51 M53:M54 M57:M61 O7:O8 O10:O11 O13:O14 O17:O18 O20:O21 O23:O26 O29:O30 O32:O36 O38:O41 O44 O46 O49 O51 O53:O54 O57:O61 Q7:Q8 Q10:Q11 Q13:Q14 Q17:Q18 Q20:Q21 Q23:Q26 Q29:Q30 Q32:Q36 Q38:Q41 Q44 Q46 Q49 Q51 Q53:Q54 Q57:Q61 S7:S8 S10:S11 S13:S14 S17:S18 S20:S21 S23:S26 S29:S30 S32:S36 S38:S41 S44 S46 S49 S51 S53:S54 S57:S61 U7:U8 U10:U11 U13:U14 U17:U18 U20:U21 U23:U26 U29:U30 U32:U36 U38:U41 U44 U46 U49 U51 U53:U54 U57:U61 W7:W8 W10:W11 W13:W14 W17:W18 W20:W21 W23:W26 W29:W30 W32:W36 W38:W41 W44 W46 W49 W51 W53:W54 W57:W61 Y7:AA8 Y10:AA11 Y13:AA14 Y17:AA18 Y20:AA21 Y23:AA26 Y29:AA30 Y32:AA36 Y38:AA41 Y44:AA44 Y46:AA46 Y49:AA49 Y51:AA51 Y53:AA54 Y57:AA61 AC7:AC8 AC10:AC11 AC13:AC14 AC17:AC18 AC20:AC21 AC23:AC26 AC29:AC30 AC32:AC36 AC38:AC41 AC44 AC46 AC49 AC51 AC53:AC54 AC57:AC61 AE7:AE8 AE10:AE11 AE13:AE14 AE17:AE18 AE20:AE21 AE23:AE26 AE29:AE30 AE32:AE36 AE38:AE41 AE44 AE46 AE49 AE51 AE53:AE54 AE57:AE61 AG7:AG8 AG10:AG11 AG13:AG14 AG17:AG18 AG20:AG21 AG23:AG26 AG29:AG30 AG32:AG36 AG38:AG41 AG44 AG46 AG49 AG51 AG53:AG54 AG57:AG61 AI7:AI8 AI10:AI11 AI13:AI14 AI17:AI18 AI20:AI21 AI23:AI26 AI29:AI30 AI32:AI36 AI38:AI41 AI44 AI46 AI49 AI51 AI53:AI54 AI57:AI61 AK7:AK8 AK10:AK11 AK13:AK14 AK17:AK18 AK20:AK21 AK23:AK26 AK29:AK30 AK32:AK36 AK38:AK41 AK44 AK46 AK49 AK51 AK53:AK54 AK57:AK61</xm:sqref>
        </x14:conditionalFormatting>
        <x14:conditionalFormatting xmlns:xm="http://schemas.microsoft.com/office/excel/2006/main">
          <x14:cfRule type="cellIs" priority="4" stopIfTrue="1" operator="equal" id="{5D7A18F7-87C4-4D92-BF29-41A91A1FF8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AS7:AV8 AS10:AV11 AS13:AV14 AS17:AX18 AS20:AX21 AS23:AX26 AS29:AX30 AS38:AX41 AS44:AX44 AS46:AX46 AS49:AX49 AS51:AV51 AS53:AX54 AS57:AX61 AX51 AS32:AX36</xm:sqref>
        </x14:conditionalFormatting>
        <x14:conditionalFormatting xmlns:xm="http://schemas.microsoft.com/office/excel/2006/main">
          <x14:cfRule type="cellIs" priority="14" stopIfTrue="1" operator="equal" id="{C1F76DF3-91C0-4C50-82DF-CEC968F982A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AW51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147"/>
  <sheetViews>
    <sheetView zoomScale="85" zoomScaleNormal="85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AP45" sqref="AP45"/>
    </sheetView>
  </sheetViews>
  <sheetFormatPr baseColWidth="10" defaultRowHeight="11.25"/>
  <cols>
    <col min="1" max="1" width="2" style="11" customWidth="1"/>
    <col min="2" max="2" width="2.85546875" style="11" customWidth="1"/>
    <col min="3" max="3" width="26.140625" style="11" customWidth="1"/>
    <col min="4" max="5" width="3.5703125" style="2" customWidth="1"/>
    <col min="6" max="6" width="4.5703125" style="2" customWidth="1"/>
    <col min="7" max="9" width="3.5703125" style="2" customWidth="1"/>
    <col min="10" max="10" width="4.5703125" style="2" customWidth="1"/>
    <col min="11" max="17" width="3.5703125" style="2" customWidth="1"/>
    <col min="18" max="18" width="4.5703125" style="2" customWidth="1"/>
    <col min="19" max="25" width="3.5703125" style="2" customWidth="1"/>
    <col min="26" max="26" width="4.5703125" style="2" customWidth="1"/>
    <col min="27" max="27" width="3.5703125" style="2" customWidth="1"/>
    <col min="28" max="28" width="3" style="11" customWidth="1"/>
    <col min="29" max="29" width="2.7109375" style="11" customWidth="1"/>
    <col min="30" max="30" width="3.28515625" style="11" customWidth="1"/>
    <col min="31" max="31" width="2.85546875" style="11" customWidth="1"/>
    <col min="32" max="32" width="4.140625" style="11" customWidth="1"/>
    <col min="33" max="33" width="4.85546875" style="51" customWidth="1"/>
    <col min="34" max="36" width="5.140625" style="51" customWidth="1"/>
    <col min="37" max="37" width="4" style="11" customWidth="1"/>
    <col min="38" max="16384" width="11.42578125" style="11"/>
  </cols>
  <sheetData>
    <row r="1" spans="2:37" s="153" customFormat="1"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G1" s="155"/>
      <c r="AH1" s="155"/>
      <c r="AI1" s="155"/>
      <c r="AJ1" s="155"/>
    </row>
    <row r="2" spans="2:37" s="153" customFormat="1" ht="12.75">
      <c r="B2" s="156"/>
      <c r="C2" s="157"/>
      <c r="D2" s="559" t="s">
        <v>6</v>
      </c>
      <c r="E2" s="559"/>
      <c r="F2" s="559"/>
      <c r="G2" s="559"/>
      <c r="H2" s="559" t="s">
        <v>452</v>
      </c>
      <c r="I2" s="559"/>
      <c r="J2" s="559"/>
      <c r="K2" s="559"/>
      <c r="L2" s="559" t="s">
        <v>477</v>
      </c>
      <c r="M2" s="559"/>
      <c r="N2" s="559"/>
      <c r="O2" s="559"/>
      <c r="P2" s="559" t="s">
        <v>485</v>
      </c>
      <c r="Q2" s="559"/>
      <c r="R2" s="559"/>
      <c r="S2" s="559"/>
      <c r="T2" s="560" t="s">
        <v>560</v>
      </c>
      <c r="U2" s="561"/>
      <c r="V2" s="561"/>
      <c r="W2" s="562"/>
      <c r="X2" s="554" t="s">
        <v>558</v>
      </c>
      <c r="Y2" s="554"/>
      <c r="Z2" s="554"/>
      <c r="AA2" s="554"/>
      <c r="AG2" s="155"/>
      <c r="AH2" s="155"/>
      <c r="AI2" s="155"/>
      <c r="AJ2" s="155"/>
    </row>
    <row r="3" spans="2:37" s="153" customFormat="1" ht="12.75">
      <c r="B3" s="158"/>
      <c r="C3" s="157"/>
      <c r="D3" s="555">
        <v>43212</v>
      </c>
      <c r="E3" s="556"/>
      <c r="F3" s="556"/>
      <c r="G3" s="556"/>
      <c r="H3" s="555" t="s">
        <v>501</v>
      </c>
      <c r="I3" s="556"/>
      <c r="J3" s="556"/>
      <c r="K3" s="556"/>
      <c r="L3" s="555" t="s">
        <v>428</v>
      </c>
      <c r="M3" s="556"/>
      <c r="N3" s="556"/>
      <c r="O3" s="556"/>
      <c r="P3" s="557" t="s">
        <v>487</v>
      </c>
      <c r="Q3" s="558"/>
      <c r="R3" s="558"/>
      <c r="S3" s="558"/>
      <c r="T3" s="563" t="s">
        <v>561</v>
      </c>
      <c r="U3" s="564"/>
      <c r="V3" s="564"/>
      <c r="W3" s="565"/>
      <c r="X3" s="557" t="s">
        <v>174</v>
      </c>
      <c r="Y3" s="558"/>
      <c r="Z3" s="558"/>
      <c r="AA3" s="558"/>
      <c r="AG3" s="155"/>
      <c r="AH3" s="155"/>
      <c r="AI3" s="155"/>
      <c r="AJ3" s="155"/>
    </row>
    <row r="4" spans="2:37" s="153" customFormat="1" ht="12.75">
      <c r="B4" s="159"/>
      <c r="C4" s="157"/>
      <c r="D4" s="556" t="s">
        <v>512</v>
      </c>
      <c r="E4" s="556"/>
      <c r="F4" s="556"/>
      <c r="G4" s="556"/>
      <c r="H4" s="556">
        <v>43267</v>
      </c>
      <c r="I4" s="556"/>
      <c r="J4" s="556"/>
      <c r="K4" s="556"/>
      <c r="L4" s="556" t="s">
        <v>429</v>
      </c>
      <c r="M4" s="556"/>
      <c r="N4" s="556"/>
      <c r="O4" s="556"/>
      <c r="P4" s="557" t="s">
        <v>488</v>
      </c>
      <c r="Q4" s="558"/>
      <c r="R4" s="558"/>
      <c r="S4" s="558"/>
      <c r="T4" s="569" t="s">
        <v>537</v>
      </c>
      <c r="U4" s="564"/>
      <c r="V4" s="564"/>
      <c r="W4" s="565"/>
      <c r="X4" s="566" t="s">
        <v>559</v>
      </c>
      <c r="Y4" s="566"/>
      <c r="Z4" s="566"/>
      <c r="AA4" s="566"/>
      <c r="AC4" s="567" t="s">
        <v>29</v>
      </c>
      <c r="AD4" s="567"/>
      <c r="AE4" s="567"/>
      <c r="AF4" s="567"/>
      <c r="AG4" s="568" t="s">
        <v>30</v>
      </c>
      <c r="AH4" s="568"/>
      <c r="AI4" s="568"/>
      <c r="AJ4" s="568"/>
      <c r="AK4"/>
    </row>
    <row r="5" spans="2:37" s="153" customFormat="1" ht="12.75">
      <c r="B5" s="159"/>
      <c r="C5" s="161"/>
      <c r="D5" s="558">
        <v>2018</v>
      </c>
      <c r="E5" s="558"/>
      <c r="F5" s="558"/>
      <c r="G5" s="558"/>
      <c r="H5" s="558">
        <v>2018</v>
      </c>
      <c r="I5" s="558"/>
      <c r="J5" s="558"/>
      <c r="K5" s="558"/>
      <c r="L5" s="558">
        <v>2018</v>
      </c>
      <c r="M5" s="558"/>
      <c r="N5" s="558"/>
      <c r="O5" s="558"/>
      <c r="P5" s="557" t="s">
        <v>489</v>
      </c>
      <c r="Q5" s="558"/>
      <c r="R5" s="558"/>
      <c r="S5" s="558"/>
      <c r="T5" s="569">
        <v>2018</v>
      </c>
      <c r="U5" s="564"/>
      <c r="V5" s="564"/>
      <c r="W5" s="565"/>
      <c r="X5" s="558">
        <v>2018</v>
      </c>
      <c r="Y5" s="558"/>
      <c r="Z5" s="558"/>
      <c r="AA5" s="558"/>
      <c r="AC5" s="162" t="s">
        <v>32</v>
      </c>
      <c r="AD5" s="163" t="s">
        <v>33</v>
      </c>
      <c r="AE5" s="164" t="s">
        <v>34</v>
      </c>
      <c r="AF5" s="165" t="s">
        <v>35</v>
      </c>
      <c r="AG5" s="166">
        <v>32</v>
      </c>
      <c r="AH5" s="166">
        <v>35</v>
      </c>
      <c r="AI5" s="166">
        <v>38</v>
      </c>
      <c r="AJ5" s="166">
        <v>40</v>
      </c>
      <c r="AK5"/>
    </row>
    <row r="6" spans="2:37" s="153" customFormat="1" ht="12.75">
      <c r="B6" s="158"/>
      <c r="C6" s="161"/>
      <c r="D6" s="572"/>
      <c r="E6" s="572"/>
      <c r="F6" s="572"/>
      <c r="G6" s="572"/>
      <c r="H6" s="573" t="s">
        <v>38</v>
      </c>
      <c r="I6" s="574"/>
      <c r="J6" s="574"/>
      <c r="K6" s="575"/>
      <c r="L6" s="573" t="s">
        <v>39</v>
      </c>
      <c r="M6" s="574"/>
      <c r="N6" s="574"/>
      <c r="O6" s="575"/>
      <c r="P6" s="570" t="s">
        <v>486</v>
      </c>
      <c r="Q6" s="570"/>
      <c r="R6" s="570"/>
      <c r="S6" s="570"/>
      <c r="T6" s="576"/>
      <c r="U6" s="577"/>
      <c r="V6" s="577"/>
      <c r="W6" s="578"/>
      <c r="X6" s="570" t="s">
        <v>40</v>
      </c>
      <c r="Y6" s="571"/>
      <c r="Z6" s="571"/>
      <c r="AA6" s="571"/>
      <c r="AB6" s="155" t="s">
        <v>184</v>
      </c>
      <c r="AC6"/>
      <c r="AD6"/>
      <c r="AE6"/>
      <c r="AF6"/>
      <c r="AG6"/>
      <c r="AH6"/>
      <c r="AI6"/>
      <c r="AJ6"/>
      <c r="AK6"/>
    </row>
    <row r="7" spans="2:37" s="153" customFormat="1" ht="12.75">
      <c r="B7" s="167"/>
      <c r="C7" s="168"/>
      <c r="D7" s="169" t="s">
        <v>185</v>
      </c>
      <c r="E7" s="170" t="s">
        <v>186</v>
      </c>
      <c r="F7" s="171" t="s">
        <v>187</v>
      </c>
      <c r="G7" s="172" t="s">
        <v>188</v>
      </c>
      <c r="H7" s="169" t="s">
        <v>185</v>
      </c>
      <c r="I7" s="170" t="s">
        <v>186</v>
      </c>
      <c r="J7" s="171" t="s">
        <v>187</v>
      </c>
      <c r="K7" s="172" t="s">
        <v>188</v>
      </c>
      <c r="L7" s="455"/>
      <c r="M7" s="170" t="s">
        <v>186</v>
      </c>
      <c r="N7" s="455"/>
      <c r="O7" s="455"/>
      <c r="P7" s="169" t="s">
        <v>185</v>
      </c>
      <c r="Q7" s="170" t="s">
        <v>186</v>
      </c>
      <c r="R7" s="171" t="s">
        <v>187</v>
      </c>
      <c r="S7" s="172" t="s">
        <v>188</v>
      </c>
      <c r="T7" s="169" t="s">
        <v>185</v>
      </c>
      <c r="U7" s="170" t="s">
        <v>186</v>
      </c>
      <c r="V7" s="171" t="s">
        <v>187</v>
      </c>
      <c r="W7" s="172" t="s">
        <v>188</v>
      </c>
      <c r="X7" s="169" t="s">
        <v>185</v>
      </c>
      <c r="Y7" s="170" t="s">
        <v>186</v>
      </c>
      <c r="Z7" s="171" t="s">
        <v>187</v>
      </c>
      <c r="AA7" s="172" t="s">
        <v>188</v>
      </c>
      <c r="AC7" s="167"/>
      <c r="AD7" s="167"/>
      <c r="AE7" s="167"/>
      <c r="AF7" s="173"/>
      <c r="AG7" s="167"/>
      <c r="AH7" s="167"/>
      <c r="AI7" s="167"/>
      <c r="AJ7" s="167"/>
      <c r="AK7" s="174"/>
    </row>
    <row r="8" spans="2:37" s="153" customFormat="1" ht="22.7" customHeight="1">
      <c r="B8" s="175"/>
      <c r="C8" s="176" t="s">
        <v>42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C8" s="155"/>
      <c r="AD8" s="155"/>
      <c r="AE8" s="155"/>
      <c r="AF8" s="178"/>
      <c r="AG8" s="136"/>
      <c r="AH8" s="136"/>
      <c r="AI8" s="136"/>
      <c r="AJ8" s="136"/>
    </row>
    <row r="9" spans="2:37" s="153" customFormat="1" ht="12.75">
      <c r="B9" s="179"/>
      <c r="C9" s="180" t="s">
        <v>132</v>
      </c>
      <c r="D9" s="181"/>
      <c r="E9" s="182"/>
      <c r="F9" s="183"/>
      <c r="G9" s="40"/>
      <c r="H9" s="181"/>
      <c r="I9" s="182"/>
      <c r="J9" s="183"/>
      <c r="K9" s="40"/>
      <c r="L9" s="3"/>
      <c r="M9" s="182"/>
      <c r="N9" s="3"/>
      <c r="O9" s="3"/>
      <c r="P9" s="181"/>
      <c r="Q9" s="182"/>
      <c r="R9" s="183"/>
      <c r="S9" s="40"/>
      <c r="T9" s="3"/>
      <c r="U9" s="182"/>
      <c r="V9" s="3"/>
      <c r="W9" s="3"/>
      <c r="X9" s="181"/>
      <c r="Y9" s="182"/>
      <c r="Z9" s="183"/>
      <c r="AA9" s="40"/>
      <c r="AB9" s="51">
        <f>COUNT(D9:AA9)</f>
        <v>0</v>
      </c>
      <c r="AC9" s="160" t="str">
        <f>IF(COUNTIF(D9:AA9,"(1)")=0," ",COUNTIF(D9:AA9,"(1)"))</f>
        <v xml:space="preserve"> </v>
      </c>
      <c r="AD9" s="160" t="str">
        <f>IF(COUNTIF(D9:AA9,"(2)")=0," ",COUNTIF(D9:AA9,"(2)"))</f>
        <v xml:space="preserve"> </v>
      </c>
      <c r="AE9" s="160" t="str">
        <f>IF(COUNTIF(D9:AA9,"(3)")=0," ",COUNTIF(D9:AA9,"(3)"))</f>
        <v xml:space="preserve"> </v>
      </c>
      <c r="AF9" s="184" t="str">
        <f>IF(SUM(AC9:AE9)=0," ",SUM(AC9:AE9))</f>
        <v xml:space="preserve"> </v>
      </c>
      <c r="AG9" s="43">
        <v>12</v>
      </c>
      <c r="AH9" s="43">
        <v>12</v>
      </c>
      <c r="AI9" s="43">
        <v>12</v>
      </c>
      <c r="AJ9" s="43">
        <v>12</v>
      </c>
      <c r="AK9" s="174"/>
    </row>
    <row r="10" spans="2:37" s="153" customFormat="1" ht="22.7" customHeight="1">
      <c r="B10" s="175"/>
      <c r="C10" s="176" t="s">
        <v>43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436"/>
      <c r="AC10" s="155"/>
      <c r="AD10" s="155"/>
      <c r="AE10" s="155"/>
      <c r="AF10" s="178"/>
      <c r="AG10" s="136"/>
      <c r="AH10" s="136"/>
      <c r="AI10" s="136"/>
      <c r="AJ10" s="136"/>
    </row>
    <row r="11" spans="2:37" s="153" customFormat="1" ht="12.75">
      <c r="B11" s="179">
        <v>1</v>
      </c>
      <c r="C11" s="180" t="s">
        <v>56</v>
      </c>
      <c r="D11" s="181">
        <v>17</v>
      </c>
      <c r="E11" s="182" t="s">
        <v>446</v>
      </c>
      <c r="F11" s="183" t="s">
        <v>444</v>
      </c>
      <c r="G11" s="40" t="s">
        <v>49</v>
      </c>
      <c r="H11" s="181"/>
      <c r="I11" s="182"/>
      <c r="J11" s="183"/>
      <c r="K11" s="40"/>
      <c r="L11" s="3"/>
      <c r="M11" s="182"/>
      <c r="N11" s="3"/>
      <c r="O11" s="3"/>
      <c r="P11" s="181"/>
      <c r="Q11" s="182"/>
      <c r="R11" s="183"/>
      <c r="S11" s="40"/>
      <c r="T11" s="3"/>
      <c r="U11" s="182"/>
      <c r="V11" s="3"/>
      <c r="W11" s="3"/>
      <c r="X11" s="181"/>
      <c r="Y11" s="182"/>
      <c r="Z11" s="183"/>
      <c r="AA11" s="40"/>
      <c r="AB11" s="51">
        <f>COUNT(D11:AA11)</f>
        <v>1</v>
      </c>
      <c r="AC11" s="160" t="str">
        <f>IF(COUNTIF(D11:AA11,"(1)")=0," ",COUNTIF(D11:AA11,"(1)"))</f>
        <v xml:space="preserve"> </v>
      </c>
      <c r="AD11" s="160" t="str">
        <f>IF(COUNTIF(D11:AA11,"(2)")=0," ",COUNTIF(D11:AA11,"(2)"))</f>
        <v xml:space="preserve"> </v>
      </c>
      <c r="AE11" s="160" t="str">
        <f>IF(COUNTIF(D11:AA11,"(3)")=0," ",COUNTIF(D11:AA11,"(3)"))</f>
        <v xml:space="preserve"> </v>
      </c>
      <c r="AF11" s="184" t="str">
        <f>IF(SUM(AC11:AE11)=0," ",SUM(AC11:AE11))</f>
        <v xml:space="preserve"> </v>
      </c>
      <c r="AG11" s="43">
        <v>16</v>
      </c>
      <c r="AH11" s="43">
        <v>16</v>
      </c>
      <c r="AI11" s="43">
        <v>16</v>
      </c>
      <c r="AJ11" s="43">
        <v>16</v>
      </c>
      <c r="AK11" s="174"/>
    </row>
    <row r="12" spans="2:37" s="153" customFormat="1" ht="22.7" customHeight="1">
      <c r="B12" s="175"/>
      <c r="C12" s="176" t="s">
        <v>189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436"/>
      <c r="AC12" s="185"/>
      <c r="AD12" s="185"/>
      <c r="AE12" s="185"/>
      <c r="AF12" s="186"/>
      <c r="AG12" s="136"/>
      <c r="AH12" s="136"/>
      <c r="AI12" s="136"/>
      <c r="AJ12" s="136"/>
      <c r="AK12" s="155"/>
    </row>
    <row r="13" spans="2:37" s="153" customFormat="1" ht="12.75">
      <c r="B13" s="179"/>
      <c r="C13" s="180" t="s">
        <v>61</v>
      </c>
      <c r="D13" s="181"/>
      <c r="E13" s="182"/>
      <c r="F13" s="183"/>
      <c r="G13" s="40"/>
      <c r="H13" s="181"/>
      <c r="I13" s="182"/>
      <c r="J13" s="183"/>
      <c r="K13" s="40"/>
      <c r="L13" s="3"/>
      <c r="M13" s="182"/>
      <c r="N13" s="3"/>
      <c r="O13" s="3"/>
      <c r="P13" s="181"/>
      <c r="Q13" s="182"/>
      <c r="R13" s="183"/>
      <c r="S13" s="40"/>
      <c r="T13" s="3"/>
      <c r="U13" s="182"/>
      <c r="V13" s="3"/>
      <c r="W13" s="3"/>
      <c r="X13" s="181"/>
      <c r="Y13" s="182"/>
      <c r="Z13" s="183"/>
      <c r="AA13" s="40"/>
      <c r="AB13" s="51">
        <f>COUNT(D13:AA13)</f>
        <v>0</v>
      </c>
      <c r="AC13" s="160" t="str">
        <f>IF(COUNTIF(D13:AA13,"(1)")=0," ",COUNTIF(D13:AA13,"(1)"))</f>
        <v xml:space="preserve"> </v>
      </c>
      <c r="AD13" s="160" t="str">
        <f>IF(COUNTIF(D13:AA13,"(2)")=0," ",COUNTIF(D13:AA13,"(2)"))</f>
        <v xml:space="preserve"> </v>
      </c>
      <c r="AE13" s="160" t="str">
        <f>IF(COUNTIF(D13:AA13,"(3)")=0," ",COUNTIF(D13:AA13,"(3)"))</f>
        <v xml:space="preserve"> </v>
      </c>
      <c r="AF13" s="184" t="str">
        <f>IF(SUM(AC13:AE13)=0," ",SUM(AC13:AE13))</f>
        <v xml:space="preserve"> </v>
      </c>
      <c r="AG13" s="43">
        <v>17</v>
      </c>
      <c r="AH13" s="43" t="str">
        <f>IF(AB13=0,Var!$B$8,IF(LARGE(D13:AA13,1)&gt;=35,Var!$B$4," "))</f>
        <v>---</v>
      </c>
      <c r="AI13" s="43" t="str">
        <f>IF(AB13=0,Var!$B$8,IF(LARGE(D13:AA13,1)&gt;=38,Var!$B$4," "))</f>
        <v>---</v>
      </c>
      <c r="AJ13" s="43" t="str">
        <f>IF(AB13=0,Var!$B$8,IF(LARGE(D13:AA13,1)=40,Var!$B$4," "))</f>
        <v>---</v>
      </c>
      <c r="AK13" s="167"/>
    </row>
    <row r="14" spans="2:37" s="153" customFormat="1" ht="12.75">
      <c r="B14" s="179"/>
      <c r="C14" s="180"/>
      <c r="D14" s="181"/>
      <c r="E14" s="182"/>
      <c r="F14" s="183"/>
      <c r="G14" s="40"/>
      <c r="H14" s="181"/>
      <c r="I14" s="182"/>
      <c r="J14" s="183"/>
      <c r="K14" s="40"/>
      <c r="L14" s="3"/>
      <c r="M14" s="182"/>
      <c r="N14" s="3"/>
      <c r="O14" s="3"/>
      <c r="P14" s="181"/>
      <c r="Q14" s="182"/>
      <c r="R14" s="183"/>
      <c r="S14" s="40"/>
      <c r="T14" s="3"/>
      <c r="U14" s="182"/>
      <c r="V14" s="3"/>
      <c r="W14" s="3"/>
      <c r="X14" s="181"/>
      <c r="Y14" s="182"/>
      <c r="Z14" s="183"/>
      <c r="AA14" s="40"/>
      <c r="AB14" s="51">
        <f>COUNT(D14:AA14)</f>
        <v>0</v>
      </c>
      <c r="AC14" s="160" t="str">
        <f>IF(COUNTIF(D14:AA14,"(1)")=0," ",COUNTIF(D14:AA14,"(1)"))</f>
        <v xml:space="preserve"> </v>
      </c>
      <c r="AD14" s="160" t="str">
        <f>IF(COUNTIF(D14:AA14,"(2)")=0," ",COUNTIF(D14:AA14,"(2)"))</f>
        <v xml:space="preserve"> </v>
      </c>
      <c r="AE14" s="160" t="str">
        <f>IF(COUNTIF(D14:AA14,"(3)")=0," ",COUNTIF(D14:AA14,"(3)"))</f>
        <v xml:space="preserve"> </v>
      </c>
      <c r="AF14" s="184" t="str">
        <f>IF(SUM(AC14:AE14)=0," ",SUM(AC14:AE14))</f>
        <v xml:space="preserve"> </v>
      </c>
      <c r="AG14" s="43" t="str">
        <f>IF(AB14=0,Var!$B$8,IF(LARGE(D14:AA14,1)&gt;=32,Var!$B$4," "))</f>
        <v>---</v>
      </c>
      <c r="AH14" s="43" t="str">
        <f>IF(AB14=0,Var!$B$8,IF(LARGE(D14:AA14,1)&gt;=35,Var!$B$4," "))</f>
        <v>---</v>
      </c>
      <c r="AI14" s="43" t="str">
        <f>IF(AB14=0,Var!$B$8,IF(LARGE(D14:AA14,1)&gt;=38,Var!$B$4," "))</f>
        <v>---</v>
      </c>
      <c r="AJ14" s="43" t="str">
        <f>IF(AB14=0,Var!$B$8,IF(LARGE(D14:AA14,1)=40,Var!$B$4," "))</f>
        <v>---</v>
      </c>
      <c r="AK14" s="167"/>
    </row>
    <row r="15" spans="2:37" s="153" customFormat="1" ht="22.7" customHeight="1">
      <c r="B15" s="175"/>
      <c r="C15" s="176" t="s">
        <v>139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436"/>
      <c r="AC15" s="155"/>
      <c r="AD15" s="155"/>
      <c r="AE15" s="155"/>
      <c r="AF15" s="178"/>
      <c r="AG15" s="136"/>
      <c r="AH15" s="136"/>
      <c r="AI15" s="136"/>
      <c r="AJ15" s="136"/>
      <c r="AK15" s="155"/>
    </row>
    <row r="16" spans="2:37" s="153" customFormat="1" ht="12.75">
      <c r="B16" s="179"/>
      <c r="C16" s="180" t="s">
        <v>62</v>
      </c>
      <c r="D16" s="181"/>
      <c r="E16" s="182"/>
      <c r="F16" s="183"/>
      <c r="G16" s="40"/>
      <c r="H16" s="181"/>
      <c r="I16" s="182"/>
      <c r="J16" s="183"/>
      <c r="K16" s="40"/>
      <c r="L16" s="3"/>
      <c r="M16" s="182"/>
      <c r="N16" s="3"/>
      <c r="O16" s="3"/>
      <c r="P16" s="181"/>
      <c r="Q16" s="182"/>
      <c r="R16" s="183"/>
      <c r="S16" s="40"/>
      <c r="T16" s="3"/>
      <c r="U16" s="182"/>
      <c r="V16" s="3"/>
      <c r="W16" s="3"/>
      <c r="X16" s="181"/>
      <c r="Y16" s="182"/>
      <c r="Z16" s="183"/>
      <c r="AA16" s="40"/>
      <c r="AB16" s="51">
        <f>COUNT(D16:AA16)</f>
        <v>0</v>
      </c>
      <c r="AC16" s="160" t="str">
        <f>IF(COUNTIF(D16:AA16,"(1)")=0," ",COUNTIF(D16:AA16,"(1)"))</f>
        <v xml:space="preserve"> </v>
      </c>
      <c r="AD16" s="160" t="str">
        <f>IF(COUNTIF(D16:AA16,"(2)")=0," ",COUNTIF(D16:AA16,"(2)"))</f>
        <v xml:space="preserve"> </v>
      </c>
      <c r="AE16" s="160" t="str">
        <f>IF(COUNTIF(D16:AA16,"(3)")=0," ",COUNTIF(D16:AA16,"(3)"))</f>
        <v xml:space="preserve"> </v>
      </c>
      <c r="AF16" s="184" t="str">
        <f>IF(SUM(AC16:AE16)=0," ",SUM(AC16:AE16))</f>
        <v xml:space="preserve"> </v>
      </c>
      <c r="AG16" s="43">
        <v>16</v>
      </c>
      <c r="AH16" s="43">
        <v>16</v>
      </c>
      <c r="AI16" s="43">
        <v>16</v>
      </c>
      <c r="AJ16" s="43" t="str">
        <f>IF(AB16=0,Var!$B$8,IF(LARGE(D16:AA16,1)=40,Var!$B$4," "))</f>
        <v>---</v>
      </c>
      <c r="AK16" s="167"/>
    </row>
    <row r="17" spans="2:37" s="153" customFormat="1" ht="12.75">
      <c r="B17" s="179"/>
      <c r="C17" s="180"/>
      <c r="D17" s="181"/>
      <c r="E17" s="182"/>
      <c r="F17" s="183"/>
      <c r="G17" s="40"/>
      <c r="H17" s="181"/>
      <c r="I17" s="182"/>
      <c r="J17" s="183"/>
      <c r="K17" s="40"/>
      <c r="L17" s="3"/>
      <c r="M17" s="182"/>
      <c r="N17" s="3"/>
      <c r="O17" s="3"/>
      <c r="P17" s="181"/>
      <c r="Q17" s="182"/>
      <c r="R17" s="183"/>
      <c r="S17" s="40"/>
      <c r="T17" s="3"/>
      <c r="U17" s="182"/>
      <c r="V17" s="3"/>
      <c r="W17" s="3"/>
      <c r="X17" s="181"/>
      <c r="Y17" s="182"/>
      <c r="Z17" s="183"/>
      <c r="AA17" s="40"/>
      <c r="AB17" s="51">
        <f>COUNT(D17:AA17)</f>
        <v>0</v>
      </c>
      <c r="AC17" s="160" t="str">
        <f>IF(COUNTIF(D17:AA17,"(1)")=0," ",COUNTIF(D17:AA17,"(1)"))</f>
        <v xml:space="preserve"> </v>
      </c>
      <c r="AD17" s="160" t="str">
        <f>IF(COUNTIF(D17:AA17,"(2)")=0," ",COUNTIF(D17:AA17,"(2)"))</f>
        <v xml:space="preserve"> </v>
      </c>
      <c r="AE17" s="160" t="str">
        <f>IF(COUNTIF(D17:AA17,"(3)")=0," ",COUNTIF(D17:AA17,"(3)"))</f>
        <v xml:space="preserve"> </v>
      </c>
      <c r="AF17" s="184" t="str">
        <f>IF(SUM(AC17:AE17)=0," ",SUM(AC17:AE17))</f>
        <v xml:space="preserve"> </v>
      </c>
      <c r="AG17" s="43" t="str">
        <f>IF(AB17=0,Var!$B$8,IF(LARGE(D17:AA17,1)&gt;=32,Var!$B$4," "))</f>
        <v>---</v>
      </c>
      <c r="AH17" s="43" t="str">
        <f>IF(AB17=0,Var!$B$8,IF(LARGE(D17:AA17,1)&gt;=35,Var!$B$4," "))</f>
        <v>---</v>
      </c>
      <c r="AI17" s="43" t="str">
        <f>IF(AB17=0,Var!$B$8,IF(LARGE(D17:AA17,1)&gt;=38,Var!$B$4," "))</f>
        <v>---</v>
      </c>
      <c r="AJ17" s="43" t="str">
        <f>IF(AB17=0,Var!$B$8,IF(LARGE(D17:AA17,1)=40,Var!$B$4," "))</f>
        <v>---</v>
      </c>
      <c r="AK17" s="167"/>
    </row>
    <row r="18" spans="2:37" s="153" customFormat="1" ht="22.7" customHeight="1">
      <c r="B18" s="175"/>
      <c r="C18" s="176" t="s">
        <v>190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436"/>
      <c r="AC18" s="155"/>
      <c r="AD18" s="155"/>
      <c r="AE18" s="155"/>
      <c r="AF18" s="178"/>
      <c r="AG18" s="186"/>
      <c r="AH18" s="186"/>
      <c r="AI18" s="185"/>
      <c r="AJ18" s="185"/>
      <c r="AK18" s="155"/>
    </row>
    <row r="19" spans="2:37" s="153" customFormat="1" ht="12.75">
      <c r="B19" s="179"/>
      <c r="C19" s="180"/>
      <c r="D19" s="181"/>
      <c r="E19" s="182"/>
      <c r="F19" s="183"/>
      <c r="G19" s="40"/>
      <c r="H19" s="181"/>
      <c r="I19" s="182"/>
      <c r="J19" s="183"/>
      <c r="K19" s="40"/>
      <c r="L19" s="3"/>
      <c r="M19" s="182"/>
      <c r="N19" s="3"/>
      <c r="O19" s="3"/>
      <c r="P19" s="181"/>
      <c r="Q19" s="182"/>
      <c r="R19" s="183"/>
      <c r="S19" s="40"/>
      <c r="T19" s="3"/>
      <c r="U19" s="182"/>
      <c r="V19" s="3"/>
      <c r="W19" s="3"/>
      <c r="X19" s="181"/>
      <c r="Y19" s="182"/>
      <c r="Z19" s="183"/>
      <c r="AA19" s="40"/>
      <c r="AB19" s="51">
        <f>COUNT(D19:AA19)</f>
        <v>0</v>
      </c>
      <c r="AC19" s="160" t="str">
        <f>IF(COUNTIF(D19:AA19,"(1)")=0," ",COUNTIF(D19:AA19,"(1)"))</f>
        <v xml:space="preserve"> </v>
      </c>
      <c r="AD19" s="160" t="str">
        <f>IF(COUNTIF(D19:AA19,"(2)")=0," ",COUNTIF(D19:AA19,"(2)"))</f>
        <v xml:space="preserve"> </v>
      </c>
      <c r="AE19" s="160" t="str">
        <f>IF(COUNTIF(D19:AA19,"(3)")=0," ",COUNTIF(D19:AA19,"(3)"))</f>
        <v xml:space="preserve"> </v>
      </c>
      <c r="AF19" s="184" t="str">
        <f>IF(SUM(AC19:AE19)=0," ",SUM(AC19:AE19))</f>
        <v xml:space="preserve"> </v>
      </c>
      <c r="AG19" s="43" t="str">
        <f>IF(AB19=0,Var!$B$8,IF(LARGE(D19:AA19,1)&gt;=32,Var!$B$4," "))</f>
        <v>---</v>
      </c>
      <c r="AH19" s="43" t="str">
        <f>IF(AB19=0,Var!$B$8,IF(LARGE(D19:AA19,1)&gt;=35,Var!$B$4," "))</f>
        <v>---</v>
      </c>
      <c r="AI19" s="43" t="str">
        <f>IF(AB19=0,Var!$B$8,IF(LARGE(D19:AA19,1)&gt;=38,Var!$B$4," "))</f>
        <v>---</v>
      </c>
      <c r="AJ19" s="43" t="str">
        <f>IF(AB19=0,Var!$B$8,IF(LARGE(D19:AA19,1)=40,Var!$B$4," "))</f>
        <v>---</v>
      </c>
      <c r="AK19" s="167"/>
    </row>
    <row r="20" spans="2:37" s="153" customFormat="1" ht="12.75">
      <c r="B20" s="179"/>
      <c r="C20" s="180"/>
      <c r="D20" s="181"/>
      <c r="E20" s="182"/>
      <c r="F20" s="183"/>
      <c r="G20" s="40"/>
      <c r="H20" s="181"/>
      <c r="I20" s="182"/>
      <c r="J20" s="183"/>
      <c r="K20" s="40"/>
      <c r="L20" s="3"/>
      <c r="M20" s="182"/>
      <c r="N20" s="3"/>
      <c r="O20" s="3"/>
      <c r="P20" s="181"/>
      <c r="Q20" s="182"/>
      <c r="R20" s="183"/>
      <c r="S20" s="40"/>
      <c r="T20" s="3"/>
      <c r="U20" s="182"/>
      <c r="V20" s="3"/>
      <c r="W20" s="3"/>
      <c r="X20" s="181"/>
      <c r="Y20" s="182"/>
      <c r="Z20" s="183"/>
      <c r="AA20" s="40"/>
      <c r="AB20" s="51">
        <f>COUNT(D20:AA20)</f>
        <v>0</v>
      </c>
      <c r="AC20" s="160" t="str">
        <f>IF(COUNTIF(D20:AA20,"(1)")=0," ",COUNTIF(D20:AA20,"(1)"))</f>
        <v xml:space="preserve"> </v>
      </c>
      <c r="AD20" s="160" t="str">
        <f>IF(COUNTIF(D20:AA20,"(2)")=0," ",COUNTIF(D20:AA20,"(2)"))</f>
        <v xml:space="preserve"> </v>
      </c>
      <c r="AE20" s="160" t="str">
        <f>IF(COUNTIF(D20:AA20,"(3)")=0," ",COUNTIF(D20:AA20,"(3)"))</f>
        <v xml:space="preserve"> </v>
      </c>
      <c r="AF20" s="184" t="str">
        <f>IF(SUM(AC20:AE20)=0," ",SUM(AC20:AE20))</f>
        <v xml:space="preserve"> </v>
      </c>
      <c r="AG20" s="43" t="str">
        <f>IF(AB20=0,Var!$B$8,IF(LARGE(D20:AA20,1)&gt;=32,Var!$B$4," "))</f>
        <v>---</v>
      </c>
      <c r="AH20" s="43" t="str">
        <f>IF(AB20=0,Var!$B$8,IF(LARGE(D20:AA20,1)&gt;=35,Var!$B$4," "))</f>
        <v>---</v>
      </c>
      <c r="AI20" s="43" t="str">
        <f>IF(AB20=0,Var!$B$8,IF(LARGE(D20:AA20,1)&gt;=38,Var!$B$4," "))</f>
        <v>---</v>
      </c>
      <c r="AJ20" s="43" t="str">
        <f>IF(AB20=0,Var!$B$8,IF(LARGE(D20:AA20,1)=40,Var!$B$4," "))</f>
        <v>---</v>
      </c>
      <c r="AK20" s="167"/>
    </row>
    <row r="21" spans="2:37" s="153" customFormat="1" ht="22.7" customHeight="1">
      <c r="B21" s="175"/>
      <c r="C21" s="176" t="s">
        <v>191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436"/>
      <c r="AC21" s="155"/>
      <c r="AD21" s="155"/>
      <c r="AE21" s="155"/>
      <c r="AF21" s="178"/>
      <c r="AG21" s="178"/>
      <c r="AH21" s="178"/>
      <c r="AI21" s="155"/>
      <c r="AJ21" s="155"/>
      <c r="AK21" s="155"/>
    </row>
    <row r="22" spans="2:37" s="153" customFormat="1" ht="12.75">
      <c r="B22" s="179">
        <v>1</v>
      </c>
      <c r="C22" s="180" t="s">
        <v>109</v>
      </c>
      <c r="D22" s="181">
        <v>40</v>
      </c>
      <c r="E22" s="182" t="s">
        <v>437</v>
      </c>
      <c r="F22" s="183" t="s">
        <v>440</v>
      </c>
      <c r="G22" s="40" t="s">
        <v>52</v>
      </c>
      <c r="H22" s="181"/>
      <c r="I22" s="182"/>
      <c r="J22" s="183"/>
      <c r="K22" s="40"/>
      <c r="L22" s="3"/>
      <c r="M22" s="182"/>
      <c r="N22" s="3"/>
      <c r="O22" s="3"/>
      <c r="P22" s="181">
        <v>40</v>
      </c>
      <c r="Q22" s="182" t="s">
        <v>568</v>
      </c>
      <c r="R22" s="183" t="s">
        <v>569</v>
      </c>
      <c r="S22" s="40" t="s">
        <v>571</v>
      </c>
      <c r="T22" s="3"/>
      <c r="U22" s="182"/>
      <c r="V22" s="3"/>
      <c r="W22" s="3"/>
      <c r="X22" s="181"/>
      <c r="Y22" s="182"/>
      <c r="Z22" s="183"/>
      <c r="AA22" s="40"/>
      <c r="AB22" s="51">
        <f>COUNT(D22:AA22)</f>
        <v>2</v>
      </c>
      <c r="AC22" s="160" t="str">
        <f>IF(COUNTIF(D22:AA22,"(1)")=0," ",COUNTIF(D22:AA22,"(1)"))</f>
        <v xml:space="preserve"> </v>
      </c>
      <c r="AD22" s="160" t="str">
        <f>IF(COUNTIF(D22:AA22,"(2)")=0," ",COUNTIF(D22:AA22,"(2)"))</f>
        <v xml:space="preserve"> </v>
      </c>
      <c r="AE22" s="160" t="str">
        <f>IF(COUNTIF(D22:AA22,"(3)")=0," ",COUNTIF(D22:AA22,"(3)"))</f>
        <v xml:space="preserve"> </v>
      </c>
      <c r="AF22" s="184" t="str">
        <f>IF(SUM(AC22:AE22)=0," ",SUM(AC22:AE22))</f>
        <v xml:space="preserve"> </v>
      </c>
      <c r="AG22" s="43">
        <v>15</v>
      </c>
      <c r="AH22" s="43">
        <v>15</v>
      </c>
      <c r="AI22" s="43">
        <v>15</v>
      </c>
      <c r="AJ22" s="43">
        <f>IF(AB22=0,Var!$B$8,IF(LARGE(D22:AA22,1)=40,Var!$B$4," "))</f>
        <v>18</v>
      </c>
      <c r="AK22" s="167"/>
    </row>
    <row r="23" spans="2:37" s="153" customFormat="1" ht="12.75">
      <c r="B23" s="179"/>
      <c r="C23" s="180" t="s">
        <v>114</v>
      </c>
      <c r="D23" s="181"/>
      <c r="E23" s="182"/>
      <c r="F23" s="183"/>
      <c r="G23" s="40"/>
      <c r="H23" s="181"/>
      <c r="I23" s="182"/>
      <c r="J23" s="183"/>
      <c r="K23" s="40"/>
      <c r="L23" s="3"/>
      <c r="M23" s="182"/>
      <c r="N23" s="3"/>
      <c r="O23" s="3"/>
      <c r="P23" s="181"/>
      <c r="Q23" s="182"/>
      <c r="R23" s="183"/>
      <c r="S23" s="40"/>
      <c r="T23" s="3"/>
      <c r="U23" s="182"/>
      <c r="V23" s="3"/>
      <c r="W23" s="3"/>
      <c r="X23" s="181"/>
      <c r="Y23" s="182"/>
      <c r="Z23" s="183"/>
      <c r="AA23" s="40"/>
      <c r="AB23" s="51">
        <f>COUNT(D23:AA23)</f>
        <v>0</v>
      </c>
      <c r="AC23" s="160" t="str">
        <f>IF(COUNTIF(D23:AA23,"(1)")=0," ",COUNTIF(D23:AA23,"(1)"))</f>
        <v xml:space="preserve"> </v>
      </c>
      <c r="AD23" s="160" t="str">
        <f>IF(COUNTIF(D23:AA23,"(2)")=0," ",COUNTIF(D23:AA23,"(2)"))</f>
        <v xml:space="preserve"> </v>
      </c>
      <c r="AE23" s="160" t="str">
        <f>IF(COUNTIF(D23:AA23,"(3)")=0," ",COUNTIF(D23:AA23,"(3)"))</f>
        <v xml:space="preserve"> </v>
      </c>
      <c r="AF23" s="184" t="str">
        <f>IF(SUM(AC23:AE23)=0," ",SUM(AC23:AE23))</f>
        <v xml:space="preserve"> </v>
      </c>
      <c r="AG23" s="43">
        <v>12</v>
      </c>
      <c r="AH23" s="43">
        <v>12</v>
      </c>
      <c r="AI23" s="43">
        <v>12</v>
      </c>
      <c r="AJ23" s="43">
        <v>12</v>
      </c>
      <c r="AK23" s="167"/>
    </row>
    <row r="24" spans="2:37" s="153" customFormat="1" ht="12.75">
      <c r="B24" s="179">
        <v>2</v>
      </c>
      <c r="C24" s="180" t="s">
        <v>86</v>
      </c>
      <c r="D24" s="181">
        <v>40</v>
      </c>
      <c r="E24" s="182" t="s">
        <v>442</v>
      </c>
      <c r="F24" s="183" t="s">
        <v>443</v>
      </c>
      <c r="G24" s="40" t="s">
        <v>45</v>
      </c>
      <c r="H24" s="181">
        <v>40</v>
      </c>
      <c r="I24" s="182" t="s">
        <v>463</v>
      </c>
      <c r="J24" s="183" t="s">
        <v>464</v>
      </c>
      <c r="K24" s="40" t="s">
        <v>46</v>
      </c>
      <c r="L24" s="3"/>
      <c r="M24" s="182"/>
      <c r="N24" s="3"/>
      <c r="O24" s="3"/>
      <c r="P24" s="181"/>
      <c r="Q24" s="182"/>
      <c r="R24" s="183"/>
      <c r="S24" s="40"/>
      <c r="T24" s="3"/>
      <c r="U24" s="182"/>
      <c r="V24" s="3"/>
      <c r="W24" s="3"/>
      <c r="X24" s="181"/>
      <c r="Y24" s="182"/>
      <c r="Z24" s="183"/>
      <c r="AA24" s="40"/>
      <c r="AB24" s="51">
        <f>COUNT(D24:AA24)</f>
        <v>2</v>
      </c>
      <c r="AC24" s="160">
        <f>IF(COUNTIF(D24:AA24,"(1)")=0," ",COUNTIF(D24:AA24,"(1)"))</f>
        <v>1</v>
      </c>
      <c r="AD24" s="160">
        <f>IF(COUNTIF(D24:AA24,"(2)")=0," ",COUNTIF(D24:AA24,"(2)"))</f>
        <v>1</v>
      </c>
      <c r="AE24" s="160" t="str">
        <f>IF(COUNTIF(D24:AA24,"(3)")=0," ",COUNTIF(D24:AA24,"(3)"))</f>
        <v xml:space="preserve"> </v>
      </c>
      <c r="AF24" s="184">
        <f>IF(SUM(AC24:AE24)=0," ",SUM(AC24:AE24))</f>
        <v>2</v>
      </c>
      <c r="AG24" s="43">
        <v>4</v>
      </c>
      <c r="AH24" s="43">
        <v>4</v>
      </c>
      <c r="AI24" s="43">
        <v>4</v>
      </c>
      <c r="AJ24" s="43">
        <v>6</v>
      </c>
      <c r="AK24" s="167"/>
    </row>
    <row r="25" spans="2:37" s="153" customFormat="1" ht="12.75">
      <c r="B25" s="179"/>
      <c r="C25" s="180" t="s">
        <v>113</v>
      </c>
      <c r="D25" s="181"/>
      <c r="E25" s="182"/>
      <c r="F25" s="183"/>
      <c r="G25" s="40"/>
      <c r="H25" s="181"/>
      <c r="I25" s="182"/>
      <c r="J25" s="183"/>
      <c r="K25" s="40"/>
      <c r="L25" s="3"/>
      <c r="M25" s="182"/>
      <c r="N25" s="3"/>
      <c r="O25" s="3"/>
      <c r="P25" s="181"/>
      <c r="Q25" s="182"/>
      <c r="R25" s="183"/>
      <c r="S25" s="40"/>
      <c r="T25" s="3"/>
      <c r="U25" s="182"/>
      <c r="V25" s="3"/>
      <c r="W25" s="3"/>
      <c r="X25" s="181"/>
      <c r="Y25" s="182"/>
      <c r="Z25" s="183"/>
      <c r="AA25" s="40"/>
      <c r="AB25" s="51">
        <f>COUNT(D25:AA25)</f>
        <v>0</v>
      </c>
      <c r="AC25" s="160" t="str">
        <f>IF(COUNTIF(D25:AA25,"(1)")=0," ",COUNTIF(D25:AA25,"(1)"))</f>
        <v xml:space="preserve"> </v>
      </c>
      <c r="AD25" s="160" t="str">
        <f>IF(COUNTIF(D25:AA25,"(2)")=0," ",COUNTIF(D25:AA25,"(2)"))</f>
        <v xml:space="preserve"> </v>
      </c>
      <c r="AE25" s="160" t="str">
        <f>IF(COUNTIF(D25:AA25,"(3)")=0," ",COUNTIF(D25:AA25,"(3)"))</f>
        <v xml:space="preserve"> </v>
      </c>
      <c r="AF25" s="184" t="str">
        <f>IF(SUM(AC25:AE25)=0," ",SUM(AC25:AE25))</f>
        <v xml:space="preserve"> </v>
      </c>
      <c r="AG25" s="43">
        <v>4</v>
      </c>
      <c r="AH25" s="43">
        <v>4</v>
      </c>
      <c r="AI25" s="43">
        <v>4</v>
      </c>
      <c r="AJ25" s="43">
        <v>4</v>
      </c>
      <c r="AK25" s="167"/>
    </row>
    <row r="26" spans="2:37" s="153" customFormat="1" ht="12.75">
      <c r="B26" s="179"/>
      <c r="C26" s="180"/>
      <c r="D26" s="181"/>
      <c r="E26" s="182"/>
      <c r="F26" s="183"/>
      <c r="G26" s="40"/>
      <c r="H26" s="181"/>
      <c r="I26" s="182"/>
      <c r="J26" s="183"/>
      <c r="K26" s="40"/>
      <c r="L26" s="3"/>
      <c r="M26" s="182"/>
      <c r="N26" s="3"/>
      <c r="O26" s="3"/>
      <c r="P26" s="181"/>
      <c r="Q26" s="182"/>
      <c r="R26" s="183"/>
      <c r="S26" s="40"/>
      <c r="T26" s="3"/>
      <c r="U26" s="182"/>
      <c r="V26" s="3"/>
      <c r="W26" s="3"/>
      <c r="X26" s="181"/>
      <c r="Y26" s="182"/>
      <c r="Z26" s="183"/>
      <c r="AA26" s="40"/>
      <c r="AB26" s="51">
        <f>COUNT(D26:AA26)</f>
        <v>0</v>
      </c>
      <c r="AC26" s="160" t="str">
        <f>IF(COUNTIF(D26:AA26,"(1)")=0," ",COUNTIF(D26:AA26,"(1)"))</f>
        <v xml:space="preserve"> </v>
      </c>
      <c r="AD26" s="160" t="str">
        <f>IF(COUNTIF(D26:AA26,"(2)")=0," ",COUNTIF(D26:AA26,"(2)"))</f>
        <v xml:space="preserve"> </v>
      </c>
      <c r="AE26" s="160" t="str">
        <f>IF(COUNTIF(D26:AA26,"(3)")=0," ",COUNTIF(D26:AA26,"(3)"))</f>
        <v xml:space="preserve"> </v>
      </c>
      <c r="AF26" s="184" t="str">
        <f>IF(SUM(AC26:AE26)=0," ",SUM(AC26:AE26))</f>
        <v xml:space="preserve"> </v>
      </c>
      <c r="AG26" s="43" t="str">
        <f>IF(AB26=0,Var!$B$8,IF(LARGE(D26:AA26,1)&gt;=32,Var!$B$4," "))</f>
        <v>---</v>
      </c>
      <c r="AH26" s="43" t="str">
        <f>IF(AB26=0,Var!$B$8,IF(LARGE(D26:AA26,1)&gt;=35,Var!$B$4," "))</f>
        <v>---</v>
      </c>
      <c r="AI26" s="43" t="str">
        <f>IF(AB26=0,Var!$B$8,IF(LARGE(D26:AA26,1)&gt;=38,Var!$B$4," "))</f>
        <v>---</v>
      </c>
      <c r="AJ26" s="43" t="str">
        <f>IF(AB26=0,Var!$B$8,IF(LARGE(D26:AA26,1)=40,Var!$B$4," "))</f>
        <v>---</v>
      </c>
      <c r="AK26" s="167"/>
    </row>
    <row r="27" spans="2:37" s="153" customFormat="1" ht="22.7" customHeight="1">
      <c r="B27" s="175"/>
      <c r="C27" s="176" t="s">
        <v>140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436"/>
      <c r="AC27" s="155"/>
      <c r="AD27" s="155"/>
      <c r="AE27" s="155"/>
      <c r="AF27" s="178"/>
      <c r="AG27" s="136"/>
      <c r="AH27" s="136"/>
      <c r="AI27" s="136"/>
      <c r="AJ27" s="136"/>
      <c r="AK27" s="155"/>
    </row>
    <row r="28" spans="2:37" s="153" customFormat="1" ht="12.75">
      <c r="B28" s="179"/>
      <c r="C28" s="180" t="s">
        <v>69</v>
      </c>
      <c r="D28" s="181"/>
      <c r="E28" s="182"/>
      <c r="F28" s="183"/>
      <c r="G28" s="40"/>
      <c r="H28" s="181"/>
      <c r="I28" s="182"/>
      <c r="J28" s="183"/>
      <c r="K28" s="40"/>
      <c r="L28" s="3"/>
      <c r="M28" s="182"/>
      <c r="N28" s="3"/>
      <c r="O28" s="3"/>
      <c r="P28" s="181"/>
      <c r="Q28" s="182"/>
      <c r="R28" s="183"/>
      <c r="S28" s="40"/>
      <c r="T28" s="3"/>
      <c r="U28" s="182"/>
      <c r="V28" s="3"/>
      <c r="W28" s="3"/>
      <c r="X28" s="181"/>
      <c r="Y28" s="182"/>
      <c r="Z28" s="183"/>
      <c r="AA28" s="40"/>
      <c r="AB28" s="51">
        <f>COUNT(D28:AA28)</f>
        <v>0</v>
      </c>
      <c r="AC28" s="160" t="str">
        <f>IF(COUNTIF(D28:AA28,"(1)")=0," ",COUNTIF(D28:AA28,"(1)"))</f>
        <v xml:space="preserve"> </v>
      </c>
      <c r="AD28" s="160" t="str">
        <f>IF(COUNTIF(D28:AA28,"(2)")=0," ",COUNTIF(D28:AA28,"(2)"))</f>
        <v xml:space="preserve"> </v>
      </c>
      <c r="AE28" s="160" t="str">
        <f>IF(COUNTIF(D28:AA28,"(3)")=0," ",COUNTIF(D28:AA28,"(3)"))</f>
        <v xml:space="preserve"> </v>
      </c>
      <c r="AF28" s="184" t="str">
        <f>IF(SUM(AC28:AE28)=0," ",SUM(AC28:AE28))</f>
        <v xml:space="preserve"> </v>
      </c>
      <c r="AG28" s="43">
        <v>14</v>
      </c>
      <c r="AH28" s="43">
        <v>14</v>
      </c>
      <c r="AI28" s="43">
        <v>15</v>
      </c>
      <c r="AJ28" s="43" t="str">
        <f>IF(AB28=0,Var!$B$8,IF(LARGE(D28:AA28,1)=40,Var!$B$4," "))</f>
        <v>---</v>
      </c>
      <c r="AK28" s="167"/>
    </row>
    <row r="29" spans="2:37" s="153" customFormat="1" ht="12.75">
      <c r="B29" s="179">
        <v>1</v>
      </c>
      <c r="C29" s="180" t="s">
        <v>433</v>
      </c>
      <c r="D29" s="181"/>
      <c r="E29" s="182"/>
      <c r="F29" s="183"/>
      <c r="G29" s="40"/>
      <c r="H29" s="181"/>
      <c r="I29" s="182"/>
      <c r="J29" s="183"/>
      <c r="K29" s="40"/>
      <c r="L29" s="3"/>
      <c r="M29" s="182"/>
      <c r="N29" s="3"/>
      <c r="O29" s="3"/>
      <c r="P29" s="181">
        <v>29</v>
      </c>
      <c r="Q29" s="182" t="s">
        <v>492</v>
      </c>
      <c r="R29" s="183" t="s">
        <v>493</v>
      </c>
      <c r="S29" s="40" t="s">
        <v>110</v>
      </c>
      <c r="T29" s="3"/>
      <c r="U29" s="182"/>
      <c r="V29" s="3"/>
      <c r="W29" s="3"/>
      <c r="X29" s="181"/>
      <c r="Y29" s="182"/>
      <c r="Z29" s="183"/>
      <c r="AA29" s="40"/>
      <c r="AB29" s="51">
        <f>COUNT(D29:AA29)</f>
        <v>1</v>
      </c>
      <c r="AC29" s="160" t="str">
        <f>IF(COUNTIF(D29:AA29,"(1)")=0," ",COUNTIF(D29:AA29,"(1)"))</f>
        <v xml:space="preserve"> </v>
      </c>
      <c r="AD29" s="160" t="str">
        <f>IF(COUNTIF(D29:AA29,"(2)")=0," ",COUNTIF(D29:AA29,"(2)"))</f>
        <v xml:space="preserve"> </v>
      </c>
      <c r="AE29" s="160" t="str">
        <f>IF(COUNTIF(D29:AA29,"(3)")=0," ",COUNTIF(D29:AA29,"(3)"))</f>
        <v xml:space="preserve"> </v>
      </c>
      <c r="AF29" s="184" t="str">
        <f>IF(SUM(AC29:AE29)=0," ",SUM(AC29:AE29))</f>
        <v xml:space="preserve"> </v>
      </c>
      <c r="AG29" s="43" t="str">
        <f>IF(AB29=0,Var!$B$8,IF(LARGE(D29:AA29,1)&gt;=32,Var!$B$4," "))</f>
        <v xml:space="preserve"> </v>
      </c>
      <c r="AH29" s="43" t="str">
        <f>IF(AB29=0,Var!$B$8,IF(LARGE(D29:AA29,1)&gt;=35,Var!$B$4," "))</f>
        <v xml:space="preserve"> </v>
      </c>
      <c r="AI29" s="43" t="str">
        <f>IF(AB29=0,Var!$B$8,IF(LARGE(D29:AA29,1)&gt;=38,Var!$B$4," "))</f>
        <v xml:space="preserve"> </v>
      </c>
      <c r="AJ29" s="43" t="str">
        <f>IF(AB29=0,Var!$B$8,IF(LARGE(D29:AA29,1)=40,Var!$B$4," "))</f>
        <v xml:space="preserve"> </v>
      </c>
      <c r="AK29" s="167"/>
    </row>
    <row r="30" spans="2:37" s="153" customFormat="1" ht="12.75">
      <c r="B30" s="179"/>
      <c r="C30" s="180" t="s">
        <v>70</v>
      </c>
      <c r="D30" s="181"/>
      <c r="E30" s="182"/>
      <c r="F30" s="183"/>
      <c r="G30" s="40"/>
      <c r="H30" s="181"/>
      <c r="I30" s="182"/>
      <c r="J30" s="183"/>
      <c r="K30" s="40"/>
      <c r="L30" s="3"/>
      <c r="M30" s="182"/>
      <c r="N30" s="3"/>
      <c r="O30" s="3"/>
      <c r="P30" s="181"/>
      <c r="Q30" s="182"/>
      <c r="R30" s="183"/>
      <c r="S30" s="40"/>
      <c r="T30" s="3"/>
      <c r="U30" s="182"/>
      <c r="V30" s="3"/>
      <c r="W30" s="3"/>
      <c r="X30" s="181"/>
      <c r="Y30" s="182"/>
      <c r="Z30" s="183"/>
      <c r="AA30" s="40"/>
      <c r="AB30" s="51">
        <f>COUNT(D30:AA30)</f>
        <v>0</v>
      </c>
      <c r="AC30" s="160" t="str">
        <f>IF(COUNTIF(D30:AA30,"(1)")=0," ",COUNTIF(D30:AA30,"(1)"))</f>
        <v xml:space="preserve"> </v>
      </c>
      <c r="AD30" s="160" t="str">
        <f>IF(COUNTIF(D30:AA30,"(2)")=0," ",COUNTIF(D30:AA30,"(2)"))</f>
        <v xml:space="preserve"> </v>
      </c>
      <c r="AE30" s="160" t="str">
        <f>IF(COUNTIF(D30:AA30,"(3)")=0," ",COUNTIF(D30:AA30,"(3)"))</f>
        <v xml:space="preserve"> </v>
      </c>
      <c r="AF30" s="184" t="str">
        <f>IF(SUM(AC30:AE30)=0," ",SUM(AC30:AE30))</f>
        <v xml:space="preserve"> </v>
      </c>
      <c r="AG30" s="43">
        <v>15</v>
      </c>
      <c r="AH30" s="43">
        <v>15</v>
      </c>
      <c r="AI30" s="43" t="str">
        <f>IF(AB30=0,Var!$B$8,IF(LARGE(D30:AA30,1)&gt;=38,Var!$B$4," "))</f>
        <v>---</v>
      </c>
      <c r="AJ30" s="43" t="str">
        <f>IF(AB30=0,Var!$B$8,IF(LARGE(D30:AA30,1)=40,Var!$B$4," "))</f>
        <v>---</v>
      </c>
      <c r="AK30" s="167"/>
    </row>
    <row r="31" spans="2:37" s="153" customFormat="1" ht="12.75">
      <c r="B31" s="179"/>
      <c r="C31" s="180" t="s">
        <v>192</v>
      </c>
      <c r="D31" s="181"/>
      <c r="E31" s="182"/>
      <c r="F31" s="183"/>
      <c r="G31" s="40"/>
      <c r="H31" s="181"/>
      <c r="I31" s="182"/>
      <c r="J31" s="183"/>
      <c r="K31" s="40"/>
      <c r="L31" s="3"/>
      <c r="M31" s="182"/>
      <c r="N31" s="3"/>
      <c r="O31" s="3"/>
      <c r="P31" s="181"/>
      <c r="Q31" s="182"/>
      <c r="R31" s="183"/>
      <c r="S31" s="40"/>
      <c r="T31" s="3"/>
      <c r="U31" s="182"/>
      <c r="V31" s="3"/>
      <c r="W31" s="3"/>
      <c r="X31" s="181"/>
      <c r="Y31" s="182"/>
      <c r="Z31" s="183"/>
      <c r="AA31" s="40"/>
      <c r="AB31" s="51">
        <f>COUNT(D31:AA31)</f>
        <v>0</v>
      </c>
      <c r="AC31" s="160" t="str">
        <f>IF(COUNTIF(D31:AA31,"(1)")=0," ",COUNTIF(D31:AA31,"(1)"))</f>
        <v xml:space="preserve"> </v>
      </c>
      <c r="AD31" s="160" t="str">
        <f>IF(COUNTIF(D31:AA31,"(2)")=0," ",COUNTIF(D31:AA31,"(2)"))</f>
        <v xml:space="preserve"> </v>
      </c>
      <c r="AE31" s="160" t="str">
        <f>IF(COUNTIF(D31:AA31,"(3)")=0," ",COUNTIF(D31:AA31,"(3)"))</f>
        <v xml:space="preserve"> </v>
      </c>
      <c r="AF31" s="184" t="str">
        <f>IF(SUM(AC31:AE31)=0," ",SUM(AC31:AE31))</f>
        <v xml:space="preserve"> </v>
      </c>
      <c r="AG31" s="43">
        <v>7</v>
      </c>
      <c r="AH31" s="43" t="str">
        <f>IF(AB31=0,Var!$B$8,IF(LARGE(D31:AA31,1)&gt;=35,Var!$B$4," "))</f>
        <v>---</v>
      </c>
      <c r="AI31" s="43" t="str">
        <f>IF(AB31=0,Var!$B$8,IF(LARGE(D31:AA31,1)&gt;=38,Var!$B$4," "))</f>
        <v>---</v>
      </c>
      <c r="AJ31" s="43" t="str">
        <f>IF(AB31=0,Var!$B$8,IF(LARGE(D31:AA31,1)=40,Var!$B$4," "))</f>
        <v>---</v>
      </c>
      <c r="AK31" s="167"/>
    </row>
    <row r="32" spans="2:37" s="153" customFormat="1" ht="12.75">
      <c r="B32" s="179"/>
      <c r="C32" s="180" t="s">
        <v>141</v>
      </c>
      <c r="D32" s="181"/>
      <c r="E32" s="182"/>
      <c r="F32" s="183"/>
      <c r="G32" s="40"/>
      <c r="H32" s="181"/>
      <c r="I32" s="182"/>
      <c r="J32" s="183"/>
      <c r="K32" s="40"/>
      <c r="L32" s="3"/>
      <c r="M32" s="182"/>
      <c r="N32" s="3"/>
      <c r="O32" s="3"/>
      <c r="P32" s="181"/>
      <c r="Q32" s="182"/>
      <c r="R32" s="183"/>
      <c r="S32" s="40"/>
      <c r="T32" s="3"/>
      <c r="U32" s="182"/>
      <c r="V32" s="3"/>
      <c r="W32" s="3"/>
      <c r="X32" s="181"/>
      <c r="Y32" s="182"/>
      <c r="Z32" s="183"/>
      <c r="AA32" s="40"/>
      <c r="AB32" s="51">
        <f>COUNT(D32:AA32)</f>
        <v>0</v>
      </c>
      <c r="AC32" s="160" t="str">
        <f>IF(COUNTIF(D32:AA32,"(1)")=0," ",COUNTIF(D32:AA32,"(1)"))</f>
        <v xml:space="preserve"> </v>
      </c>
      <c r="AD32" s="160" t="str">
        <f>IF(COUNTIF(D32:AA32,"(2)")=0," ",COUNTIF(D32:AA32,"(2)"))</f>
        <v xml:space="preserve"> </v>
      </c>
      <c r="AE32" s="160" t="str">
        <f>IF(COUNTIF(D32:AA32,"(3)")=0," ",COUNTIF(D32:AA32,"(3)"))</f>
        <v xml:space="preserve"> </v>
      </c>
      <c r="AF32" s="184" t="str">
        <f>IF(SUM(AC32:AE32)=0," ",SUM(AC32:AE32))</f>
        <v xml:space="preserve"> </v>
      </c>
      <c r="AG32" s="43">
        <v>12</v>
      </c>
      <c r="AH32" s="43">
        <v>12</v>
      </c>
      <c r="AI32" s="43" t="str">
        <f>IF(AB32=0,Var!$B$8,IF(LARGE(D32:AA32,1)&gt;=38,Var!$B$4," "))</f>
        <v>---</v>
      </c>
      <c r="AJ32" s="43" t="str">
        <f>IF(AB32=0,Var!$B$8,IF(LARGE(D32:AA32,1)=40,Var!$B$4," "))</f>
        <v>---</v>
      </c>
      <c r="AK32" s="167"/>
    </row>
    <row r="33" spans="2:63" s="153" customFormat="1" ht="22.7" customHeight="1">
      <c r="B33" s="175"/>
      <c r="C33" s="176" t="s">
        <v>193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436"/>
      <c r="AC33" s="155"/>
      <c r="AD33" s="155"/>
      <c r="AE33" s="155"/>
      <c r="AF33" s="178"/>
      <c r="AG33" s="136"/>
      <c r="AH33" s="136"/>
      <c r="AI33" s="136"/>
      <c r="AJ33" s="136"/>
      <c r="AK33" s="155"/>
      <c r="AL33" s="155"/>
      <c r="AM33" s="155"/>
      <c r="AN33" s="155"/>
      <c r="AO33" s="155"/>
      <c r="AP33" s="155"/>
      <c r="AQ33" s="187"/>
      <c r="AR33" s="155"/>
      <c r="AS33" s="155"/>
      <c r="AT33" s="155"/>
      <c r="AU33" s="155"/>
      <c r="AV33" s="155"/>
      <c r="AW33" s="155"/>
      <c r="AX33" s="155"/>
      <c r="AY33" s="155"/>
      <c r="AZ33" s="155"/>
      <c r="BB33" s="155"/>
      <c r="BC33" s="188"/>
      <c r="BD33" s="155"/>
      <c r="BE33" s="155"/>
      <c r="BF33" s="155"/>
      <c r="BG33" s="178"/>
      <c r="BH33" s="155"/>
      <c r="BI33" s="155"/>
      <c r="BJ33" s="155"/>
      <c r="BK33" s="155"/>
    </row>
    <row r="34" spans="2:63" s="153" customFormat="1" ht="12.75">
      <c r="B34" s="179"/>
      <c r="C34" s="180"/>
      <c r="D34" s="181"/>
      <c r="E34" s="182"/>
      <c r="F34" s="183"/>
      <c r="G34" s="40"/>
      <c r="H34" s="181"/>
      <c r="I34" s="182"/>
      <c r="J34" s="183"/>
      <c r="K34" s="40"/>
      <c r="L34" s="3"/>
      <c r="M34" s="182"/>
      <c r="N34" s="3"/>
      <c r="O34" s="3"/>
      <c r="P34" s="181"/>
      <c r="Q34" s="182"/>
      <c r="R34" s="183"/>
      <c r="S34" s="40"/>
      <c r="T34" s="3"/>
      <c r="U34" s="182"/>
      <c r="V34" s="3"/>
      <c r="W34" s="3"/>
      <c r="X34" s="181"/>
      <c r="Y34" s="182"/>
      <c r="Z34" s="183"/>
      <c r="AA34" s="40"/>
      <c r="AB34" s="51">
        <f>COUNT(D34:AA34)</f>
        <v>0</v>
      </c>
      <c r="AC34" s="160" t="str">
        <f>IF(COUNTIF(D34:AA34,"(1)")=0," ",COUNTIF(D34:AA34,"(1)"))</f>
        <v xml:space="preserve"> </v>
      </c>
      <c r="AD34" s="160" t="str">
        <f>IF(COUNTIF(D34:AA34,"(2)")=0," ",COUNTIF(D34:AA34,"(2)"))</f>
        <v xml:space="preserve"> </v>
      </c>
      <c r="AE34" s="160" t="str">
        <f>IF(COUNTIF(D34:AA34,"(3)")=0," ",COUNTIF(D34:AA34,"(3)"))</f>
        <v xml:space="preserve"> </v>
      </c>
      <c r="AF34" s="184" t="str">
        <f>IF(SUM(AC34:AE34)=0," ",SUM(AC34:AE34))</f>
        <v xml:space="preserve"> </v>
      </c>
      <c r="AG34" s="43" t="str">
        <f>IF(AB34=0,Var!$B$8,IF(LARGE(D34:AA34,1)&gt;=32,Var!$B$4," "))</f>
        <v>---</v>
      </c>
      <c r="AH34" s="43" t="str">
        <f>IF(AB34=0,Var!$B$8,IF(LARGE(D34:AA34,1)&gt;=35,Var!$B$4," "))</f>
        <v>---</v>
      </c>
      <c r="AI34" s="43" t="str">
        <f>IF(AB34=0,Var!$B$8,IF(LARGE(D34:AA34,1)&gt;=38,Var!$B$4," "))</f>
        <v>---</v>
      </c>
      <c r="AJ34" s="43" t="str">
        <f>IF(AB34=0,Var!$B$8,IF(LARGE(D34:AA34,1)=40,Var!$B$4," "))</f>
        <v>---</v>
      </c>
      <c r="AK34" s="167"/>
    </row>
    <row r="35" spans="2:63" s="153" customFormat="1" ht="12.75">
      <c r="B35" s="179"/>
      <c r="C35" s="180"/>
      <c r="D35" s="181"/>
      <c r="E35" s="182"/>
      <c r="F35" s="183"/>
      <c r="G35" s="40"/>
      <c r="H35" s="181"/>
      <c r="I35" s="182"/>
      <c r="J35" s="183"/>
      <c r="K35" s="40"/>
      <c r="L35" s="3"/>
      <c r="M35" s="182"/>
      <c r="N35" s="3"/>
      <c r="O35" s="3"/>
      <c r="P35" s="181"/>
      <c r="Q35" s="182"/>
      <c r="R35" s="183"/>
      <c r="S35" s="40"/>
      <c r="T35" s="3"/>
      <c r="U35" s="182"/>
      <c r="V35" s="3"/>
      <c r="W35" s="3"/>
      <c r="X35" s="181"/>
      <c r="Y35" s="182"/>
      <c r="Z35" s="183"/>
      <c r="AA35" s="40"/>
      <c r="AB35" s="51">
        <f>COUNT(D35:AA35)</f>
        <v>0</v>
      </c>
      <c r="AC35" s="160" t="str">
        <f>IF(COUNTIF(D35:AA35,"(1)")=0," ",COUNTIF(D35:AA35,"(1)"))</f>
        <v xml:space="preserve"> </v>
      </c>
      <c r="AD35" s="160" t="str">
        <f>IF(COUNTIF(D35:AA35,"(2)")=0," ",COUNTIF(D35:AA35,"(2)"))</f>
        <v xml:space="preserve"> </v>
      </c>
      <c r="AE35" s="160" t="str">
        <f>IF(COUNTIF(D35:AA35,"(3)")=0," ",COUNTIF(D35:AA35,"(3)"))</f>
        <v xml:space="preserve"> </v>
      </c>
      <c r="AF35" s="184" t="str">
        <f>IF(SUM(AC35:AE35)=0," ",SUM(AC35:AE35))</f>
        <v xml:space="preserve"> </v>
      </c>
      <c r="AG35" s="43" t="str">
        <f>IF(AB35=0,Var!$B$8,IF(LARGE(D35:AA35,1)&gt;=32,Var!$B$4," "))</f>
        <v>---</v>
      </c>
      <c r="AH35" s="43" t="str">
        <f>IF(AB35=0,Var!$B$8,IF(LARGE(D35:AA35,1)&gt;=35,Var!$B$4," "))</f>
        <v>---</v>
      </c>
      <c r="AI35" s="43" t="str">
        <f>IF(AB35=0,Var!$B$8,IF(LARGE(D35:AA35,1)&gt;=38,Var!$B$4," "))</f>
        <v>---</v>
      </c>
      <c r="AJ35" s="43" t="str">
        <f>IF(AB35=0,Var!$B$8,IF(LARGE(D35:AA35,1)=40,Var!$B$4," "))</f>
        <v>---</v>
      </c>
      <c r="AK35" s="167"/>
    </row>
    <row r="36" spans="2:63" s="153" customFormat="1" ht="22.7" customHeight="1">
      <c r="B36" s="175"/>
      <c r="C36" s="176" t="s">
        <v>91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436"/>
      <c r="AC36" s="185"/>
      <c r="AD36" s="185"/>
      <c r="AE36" s="185"/>
      <c r="AF36" s="186"/>
      <c r="AG36" s="136"/>
      <c r="AH36" s="136"/>
      <c r="AI36" s="136"/>
      <c r="AJ36" s="136"/>
      <c r="AK36" s="155"/>
      <c r="AL36" s="155"/>
      <c r="AM36" s="155"/>
      <c r="AN36" s="155"/>
      <c r="AO36" s="155"/>
      <c r="AP36" s="155"/>
      <c r="AQ36" s="187"/>
      <c r="AR36" s="155"/>
      <c r="AS36" s="155"/>
      <c r="AT36" s="155"/>
      <c r="AU36" s="155"/>
      <c r="AV36" s="155"/>
      <c r="AW36" s="155"/>
      <c r="AX36" s="155"/>
      <c r="AY36" s="155"/>
      <c r="AZ36" s="155"/>
      <c r="BB36" s="155"/>
      <c r="BC36" s="188"/>
      <c r="BD36" s="155"/>
      <c r="BE36" s="155"/>
      <c r="BF36" s="155"/>
      <c r="BG36" s="178"/>
      <c r="BH36" s="155"/>
      <c r="BI36" s="155"/>
      <c r="BJ36" s="155"/>
      <c r="BK36" s="155"/>
    </row>
    <row r="37" spans="2:63" s="153" customFormat="1" ht="12.75">
      <c r="B37" s="179">
        <v>1</v>
      </c>
      <c r="C37" s="180" t="s">
        <v>97</v>
      </c>
      <c r="D37" s="181"/>
      <c r="E37" s="182"/>
      <c r="F37" s="183"/>
      <c r="G37" s="40"/>
      <c r="H37" s="181">
        <v>38</v>
      </c>
      <c r="I37" s="182" t="s">
        <v>459</v>
      </c>
      <c r="J37" s="183" t="s">
        <v>460</v>
      </c>
      <c r="K37" s="40" t="s">
        <v>46</v>
      </c>
      <c r="L37" s="3"/>
      <c r="M37" s="182"/>
      <c r="N37" s="3"/>
      <c r="O37" s="3"/>
      <c r="P37" s="181"/>
      <c r="Q37" s="182"/>
      <c r="R37" s="183"/>
      <c r="S37" s="40"/>
      <c r="T37" s="3"/>
      <c r="U37" s="182"/>
      <c r="V37" s="3"/>
      <c r="W37" s="3"/>
      <c r="X37" s="181"/>
      <c r="Y37" s="182"/>
      <c r="Z37" s="183"/>
      <c r="AA37" s="40"/>
      <c r="AB37" s="51">
        <f>COUNT(D37:AA37)</f>
        <v>1</v>
      </c>
      <c r="AC37" s="160" t="str">
        <f>IF(COUNTIF(D37:AA37,"(1)")=0," ",COUNTIF(D37:AA37,"(1)"))</f>
        <v xml:space="preserve"> </v>
      </c>
      <c r="AD37" s="160">
        <f>IF(COUNTIF(D37:AA37,"(2)")=0," ",COUNTIF(D37:AA37,"(2)"))</f>
        <v>1</v>
      </c>
      <c r="AE37" s="160" t="str">
        <f>IF(COUNTIF(D37:AA37,"(3)")=0," ",COUNTIF(D37:AA37,"(3)"))</f>
        <v xml:space="preserve"> </v>
      </c>
      <c r="AF37" s="184">
        <f>IF(SUM(AC37:AE37)=0," ",SUM(AC37:AE37))</f>
        <v>1</v>
      </c>
      <c r="AG37" s="43">
        <v>6</v>
      </c>
      <c r="AH37" s="43">
        <v>6</v>
      </c>
      <c r="AI37" s="43">
        <v>6</v>
      </c>
      <c r="AJ37" s="43">
        <v>7</v>
      </c>
      <c r="AK37" s="167"/>
      <c r="AL37" s="167"/>
      <c r="AM37" s="167"/>
      <c r="AN37" s="167"/>
      <c r="AO37" s="167"/>
      <c r="AP37" s="167"/>
      <c r="AQ37" s="189"/>
      <c r="AR37" s="167"/>
      <c r="AS37" s="167"/>
      <c r="AT37" s="167"/>
      <c r="AU37" s="167"/>
      <c r="AV37" s="167"/>
      <c r="AW37" s="167"/>
      <c r="AX37" s="167"/>
      <c r="AY37" s="167"/>
      <c r="AZ37" s="167"/>
      <c r="BB37" s="167"/>
      <c r="BC37" s="190"/>
      <c r="BD37" s="167"/>
      <c r="BE37" s="167"/>
      <c r="BF37" s="167"/>
      <c r="BG37" s="173"/>
      <c r="BH37" s="167"/>
      <c r="BI37" s="167"/>
      <c r="BJ37" s="167"/>
      <c r="BK37" s="167"/>
    </row>
    <row r="38" spans="2:63" s="153" customFormat="1" ht="12.75">
      <c r="B38" s="179">
        <v>2</v>
      </c>
      <c r="C38" s="180" t="s">
        <v>95</v>
      </c>
      <c r="D38" s="181">
        <v>11</v>
      </c>
      <c r="E38" s="182" t="s">
        <v>448</v>
      </c>
      <c r="F38" s="183" t="s">
        <v>449</v>
      </c>
      <c r="G38" s="40" t="s">
        <v>82</v>
      </c>
      <c r="H38" s="181"/>
      <c r="I38" s="182"/>
      <c r="J38" s="183"/>
      <c r="K38" s="40"/>
      <c r="L38" s="3"/>
      <c r="M38" s="182"/>
      <c r="N38" s="3"/>
      <c r="O38" s="3"/>
      <c r="P38" s="181">
        <v>21</v>
      </c>
      <c r="Q38" s="182" t="s">
        <v>448</v>
      </c>
      <c r="R38" s="183" t="s">
        <v>437</v>
      </c>
      <c r="S38" s="40" t="s">
        <v>573</v>
      </c>
      <c r="T38" s="3"/>
      <c r="U38" s="182"/>
      <c r="V38" s="3"/>
      <c r="W38" s="3"/>
      <c r="X38" s="181"/>
      <c r="Y38" s="182"/>
      <c r="Z38" s="183"/>
      <c r="AA38" s="40"/>
      <c r="AB38" s="51">
        <f>COUNT(D38:AA38)</f>
        <v>2</v>
      </c>
      <c r="AC38" s="160" t="str">
        <f>IF(COUNTIF(D38:AA38,"(1)")=0," ",COUNTIF(D38:AA38,"(1)"))</f>
        <v xml:space="preserve"> </v>
      </c>
      <c r="AD38" s="160" t="str">
        <f>IF(COUNTIF(D38:AA38,"(2)")=0," ",COUNTIF(D38:AA38,"(2)"))</f>
        <v xml:space="preserve"> </v>
      </c>
      <c r="AE38" s="160" t="str">
        <f>IF(COUNTIF(D38:AA38,"(3)")=0," ",COUNTIF(D38:AA38,"(3)"))</f>
        <v xml:space="preserve"> </v>
      </c>
      <c r="AF38" s="184" t="str">
        <f>IF(SUM(AC38:AE38)=0," ",SUM(AC38:AE38))</f>
        <v xml:space="preserve"> </v>
      </c>
      <c r="AG38" s="43" t="str">
        <f>IF(AB38=0,Var!$B$8,IF(LARGE(D38:AA38,1)&gt;=32,Var!$B$4," "))</f>
        <v xml:space="preserve"> </v>
      </c>
      <c r="AH38" s="43" t="str">
        <f>IF(AB38=0,Var!$B$8,IF(LARGE(D38:AA38,1)&gt;=35,Var!$B$4," "))</f>
        <v xml:space="preserve"> </v>
      </c>
      <c r="AI38" s="43" t="str">
        <f>IF(AB38=0,Var!$B$8,IF(LARGE(D38:AA38,1)&gt;=38,Var!$B$4," "))</f>
        <v xml:space="preserve"> </v>
      </c>
      <c r="AJ38" s="43" t="str">
        <f>IF(AB38=0,Var!$B$8,IF(LARGE(D38:AA38,1)=40,Var!$B$4," "))</f>
        <v xml:space="preserve"> </v>
      </c>
      <c r="AK38" s="167"/>
    </row>
    <row r="39" spans="2:63" s="153" customFormat="1" ht="22.7" customHeight="1">
      <c r="B39" s="175"/>
      <c r="C39" s="176" t="s">
        <v>149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436"/>
      <c r="AC39" s="155"/>
      <c r="AD39" s="155"/>
      <c r="AE39" s="155"/>
      <c r="AF39" s="178"/>
      <c r="AG39" s="136"/>
      <c r="AH39" s="136"/>
      <c r="AI39" s="136"/>
      <c r="AJ39" s="136"/>
      <c r="AK39" s="155"/>
      <c r="AL39" s="155"/>
      <c r="AM39" s="155"/>
      <c r="AN39" s="155"/>
      <c r="AO39" s="155"/>
      <c r="AP39" s="155"/>
      <c r="AQ39" s="187"/>
      <c r="AR39" s="155"/>
      <c r="AS39" s="155"/>
      <c r="AT39" s="155"/>
      <c r="AU39" s="155"/>
      <c r="AV39" s="155"/>
      <c r="AW39" s="155"/>
      <c r="AX39" s="155"/>
      <c r="AY39" s="155"/>
      <c r="AZ39" s="155"/>
      <c r="BB39" s="155"/>
      <c r="BC39" s="188"/>
      <c r="BD39" s="155"/>
      <c r="BE39" s="155"/>
      <c r="BF39" s="155"/>
      <c r="BG39" s="178"/>
      <c r="BH39" s="155"/>
      <c r="BI39" s="155"/>
      <c r="BJ39" s="155"/>
      <c r="BK39" s="155"/>
    </row>
    <row r="40" spans="2:63" s="153" customFormat="1" ht="12.75">
      <c r="B40" s="179"/>
      <c r="C40" s="180"/>
      <c r="D40" s="181"/>
      <c r="E40" s="182"/>
      <c r="F40" s="183"/>
      <c r="G40" s="40"/>
      <c r="H40" s="181"/>
      <c r="I40" s="182"/>
      <c r="J40" s="183"/>
      <c r="K40" s="40"/>
      <c r="L40" s="3"/>
      <c r="M40" s="182"/>
      <c r="N40" s="3"/>
      <c r="O40" s="3"/>
      <c r="P40" s="181"/>
      <c r="Q40" s="182"/>
      <c r="R40" s="183"/>
      <c r="S40" s="40"/>
      <c r="T40" s="3"/>
      <c r="U40" s="182"/>
      <c r="V40" s="3"/>
      <c r="W40" s="3"/>
      <c r="X40" s="181"/>
      <c r="Y40" s="182"/>
      <c r="Z40" s="183"/>
      <c r="AA40" s="40"/>
      <c r="AB40" s="51">
        <f>COUNT(D40:AA40)</f>
        <v>0</v>
      </c>
      <c r="AC40" s="160" t="str">
        <f>IF(COUNTIF(D40:AA40,"(1)")=0," ",COUNTIF(D40:AA40,"(1)"))</f>
        <v xml:space="preserve"> </v>
      </c>
      <c r="AD40" s="160" t="str">
        <f>IF(COUNTIF(D40:AA40,"(2)")=0," ",COUNTIF(D40:AA40,"(2)"))</f>
        <v xml:space="preserve"> </v>
      </c>
      <c r="AE40" s="160" t="str">
        <f>IF(COUNTIF(D40:AA40,"(3)")=0," ",COUNTIF(D40:AA40,"(3)"))</f>
        <v xml:space="preserve"> </v>
      </c>
      <c r="AF40" s="184" t="str">
        <f>IF(SUM(AC40:AE40)=0," ",SUM(AC40:AE40))</f>
        <v xml:space="preserve"> </v>
      </c>
      <c r="AG40" s="43" t="str">
        <f>IF(AB40=0,Var!$B$8,IF(LARGE(D40:AA40,1)&gt;=32,Var!$B$4," "))</f>
        <v>---</v>
      </c>
      <c r="AH40" s="43" t="str">
        <f>IF(AB40=0,Var!$B$8,IF(LARGE(D40:AA40,1)&gt;=35,Var!$B$4," "))</f>
        <v>---</v>
      </c>
      <c r="AI40" s="43" t="str">
        <f>IF(AB40=0,Var!$B$8,IF(LARGE(D40:AA40,1)&gt;=38,Var!$B$4," "))</f>
        <v>---</v>
      </c>
      <c r="AJ40" s="43" t="str">
        <f>IF(AB40=0,Var!$B$8,IF(LARGE(D40:AA40,1)=40,Var!$B$4," "))</f>
        <v>---</v>
      </c>
      <c r="AK40" s="167"/>
    </row>
    <row r="41" spans="2:63" s="153" customFormat="1" ht="22.7" customHeight="1">
      <c r="B41" s="175"/>
      <c r="C41" s="176" t="s">
        <v>115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436"/>
      <c r="AC41" s="155"/>
      <c r="AD41" s="155"/>
      <c r="AE41" s="155"/>
      <c r="AF41" s="178"/>
      <c r="AG41" s="136"/>
      <c r="AH41" s="136"/>
      <c r="AI41" s="136"/>
      <c r="AJ41" s="136"/>
      <c r="AK41" s="155"/>
      <c r="AL41" s="155"/>
      <c r="AM41" s="155"/>
      <c r="AN41" s="155"/>
      <c r="AO41" s="155"/>
      <c r="AP41" s="155"/>
      <c r="AQ41" s="187"/>
      <c r="AR41" s="155"/>
      <c r="AS41" s="155"/>
      <c r="AT41" s="155"/>
      <c r="AU41" s="155"/>
      <c r="AV41" s="155"/>
      <c r="AW41" s="155"/>
      <c r="AX41" s="155"/>
      <c r="AY41" s="155"/>
      <c r="AZ41" s="155"/>
      <c r="BB41" s="155"/>
      <c r="BC41" s="188"/>
      <c r="BD41" s="155"/>
      <c r="BE41" s="155"/>
      <c r="BF41" s="155"/>
      <c r="BG41" s="178"/>
      <c r="BH41" s="155"/>
      <c r="BI41" s="155"/>
      <c r="BJ41" s="155"/>
      <c r="BK41" s="155"/>
    </row>
    <row r="42" spans="2:63" s="153" customFormat="1" ht="12.75">
      <c r="B42" s="179">
        <v>1</v>
      </c>
      <c r="C42" s="180" t="s">
        <v>119</v>
      </c>
      <c r="D42" s="181"/>
      <c r="E42" s="182"/>
      <c r="F42" s="183"/>
      <c r="G42" s="40"/>
      <c r="H42" s="181"/>
      <c r="I42" s="182"/>
      <c r="J42" s="183"/>
      <c r="K42" s="40"/>
      <c r="L42" s="3"/>
      <c r="M42" s="182"/>
      <c r="N42" s="3"/>
      <c r="O42" s="3"/>
      <c r="P42" s="181">
        <v>40</v>
      </c>
      <c r="Q42" s="182" t="s">
        <v>173</v>
      </c>
      <c r="R42" s="183" t="s">
        <v>570</v>
      </c>
      <c r="S42" s="40" t="s">
        <v>572</v>
      </c>
      <c r="T42" s="3"/>
      <c r="U42" s="182"/>
      <c r="V42" s="3"/>
      <c r="W42" s="3"/>
      <c r="X42" s="181"/>
      <c r="Y42" s="182"/>
      <c r="Z42" s="183"/>
      <c r="AA42" s="40"/>
      <c r="AB42" s="51">
        <f>COUNT(D42:AA42)</f>
        <v>1</v>
      </c>
      <c r="AC42" s="160" t="str">
        <f>IF(COUNTIF(D42:AA42,"(1)")=0," ",COUNTIF(D42:AA42,"(1)"))</f>
        <v xml:space="preserve"> </v>
      </c>
      <c r="AD42" s="160" t="str">
        <f>IF(COUNTIF(D42:AA42,"(2)")=0," ",COUNTIF(D42:AA42,"(2)"))</f>
        <v xml:space="preserve"> </v>
      </c>
      <c r="AE42" s="160" t="str">
        <f>IF(COUNTIF(D42:AA42,"(3)")=0," ",COUNTIF(D42:AA42,"(3)"))</f>
        <v xml:space="preserve"> </v>
      </c>
      <c r="AF42" s="184" t="str">
        <f>IF(SUM(AC42:AE42)=0," ",SUM(AC42:AE42))</f>
        <v xml:space="preserve"> </v>
      </c>
      <c r="AG42" s="43">
        <v>17</v>
      </c>
      <c r="AH42" s="43">
        <v>17</v>
      </c>
      <c r="AI42" s="43">
        <v>17</v>
      </c>
      <c r="AJ42" s="43">
        <v>17</v>
      </c>
      <c r="AK42" s="167"/>
    </row>
    <row r="43" spans="2:63" s="153" customFormat="1" ht="12.75">
      <c r="B43" s="179"/>
      <c r="C43" s="180" t="s">
        <v>120</v>
      </c>
      <c r="D43" s="181"/>
      <c r="E43" s="182"/>
      <c r="F43" s="183"/>
      <c r="G43" s="40"/>
      <c r="H43" s="181"/>
      <c r="I43" s="182"/>
      <c r="J43" s="183"/>
      <c r="K43" s="40"/>
      <c r="L43" s="3"/>
      <c r="M43" s="182"/>
      <c r="N43" s="3"/>
      <c r="O43" s="3"/>
      <c r="P43" s="181"/>
      <c r="Q43" s="182"/>
      <c r="R43" s="183"/>
      <c r="S43" s="40"/>
      <c r="T43" s="3"/>
      <c r="U43" s="182"/>
      <c r="V43" s="3"/>
      <c r="W43" s="3"/>
      <c r="X43" s="181"/>
      <c r="Y43" s="182"/>
      <c r="Z43" s="183"/>
      <c r="AA43" s="40"/>
      <c r="AB43" s="51">
        <f>COUNT(D43:AA43)</f>
        <v>0</v>
      </c>
      <c r="AC43" s="160" t="str">
        <f>IF(COUNTIF(D43:AA43,"(1)")=0," ",COUNTIF(D43:AA43,"(1)"))</f>
        <v xml:space="preserve"> </v>
      </c>
      <c r="AD43" s="160" t="str">
        <f>IF(COUNTIF(D43:AA43,"(2)")=0," ",COUNTIF(D43:AA43,"(2)"))</f>
        <v xml:space="preserve"> </v>
      </c>
      <c r="AE43" s="160" t="str">
        <f>IF(COUNTIF(D43:AA43,"(3)")=0," ",COUNTIF(D43:AA43,"(3)"))</f>
        <v xml:space="preserve"> </v>
      </c>
      <c r="AF43" s="184" t="str">
        <f>IF(SUM(AC43:AE43)=0," ",SUM(AC43:AE43))</f>
        <v xml:space="preserve"> </v>
      </c>
      <c r="AG43" s="43">
        <v>8</v>
      </c>
      <c r="AH43" s="43">
        <v>8</v>
      </c>
      <c r="AI43" s="43">
        <v>8</v>
      </c>
      <c r="AJ43" s="43">
        <v>8</v>
      </c>
      <c r="AK43" s="167"/>
    </row>
    <row r="44" spans="2:63" s="153" customFormat="1" ht="12.75">
      <c r="B44" s="179">
        <v>2</v>
      </c>
      <c r="C44" s="180" t="s">
        <v>116</v>
      </c>
      <c r="D44" s="181">
        <v>40</v>
      </c>
      <c r="E44" s="182" t="s">
        <v>444</v>
      </c>
      <c r="F44" s="183" t="s">
        <v>445</v>
      </c>
      <c r="G44" s="40" t="s">
        <v>45</v>
      </c>
      <c r="H44" s="181">
        <v>40</v>
      </c>
      <c r="I44" s="182" t="s">
        <v>453</v>
      </c>
      <c r="J44" s="183" t="s">
        <v>454</v>
      </c>
      <c r="K44" s="40" t="s">
        <v>46</v>
      </c>
      <c r="L44" s="3"/>
      <c r="M44" s="182"/>
      <c r="N44" s="3"/>
      <c r="O44" s="3"/>
      <c r="P44" s="181">
        <v>39</v>
      </c>
      <c r="Q44" s="182" t="s">
        <v>463</v>
      </c>
      <c r="R44" s="183" t="s">
        <v>462</v>
      </c>
      <c r="S44" s="40" t="s">
        <v>574</v>
      </c>
      <c r="T44" s="3"/>
      <c r="U44" s="182"/>
      <c r="V44" s="3"/>
      <c r="W44" s="3"/>
      <c r="X44" s="181">
        <v>40</v>
      </c>
      <c r="Y44" s="182" t="s">
        <v>453</v>
      </c>
      <c r="Z44" s="183" t="s">
        <v>581</v>
      </c>
      <c r="AA44" s="40" t="s">
        <v>53</v>
      </c>
      <c r="AB44" s="51">
        <f>COUNT(D44:AA44)</f>
        <v>4</v>
      </c>
      <c r="AC44" s="160">
        <f>IF(COUNTIF(D44:AA44,"(1)")=0," ",COUNTIF(D44:AA44,"(1)"))</f>
        <v>1</v>
      </c>
      <c r="AD44" s="160">
        <f>IF(COUNTIF(D44:AA44,"(2)")=0," ",COUNTIF(D44:AA44,"(2)"))</f>
        <v>1</v>
      </c>
      <c r="AE44" s="160" t="str">
        <f>IF(COUNTIF(D44:AA44,"(3)")=0," ",COUNTIF(D44:AA44,"(3)"))</f>
        <v xml:space="preserve"> </v>
      </c>
      <c r="AF44" s="184">
        <f>IF(SUM(AC44:AE44)=0," ",SUM(AC44:AE44))</f>
        <v>2</v>
      </c>
      <c r="AG44" s="43">
        <v>15</v>
      </c>
      <c r="AH44" s="43">
        <v>15</v>
      </c>
      <c r="AI44" s="43">
        <v>15</v>
      </c>
      <c r="AJ44" s="43">
        <v>15</v>
      </c>
      <c r="AK44" s="167"/>
    </row>
    <row r="45" spans="2:63" s="153" customFormat="1" ht="22.7" customHeight="1">
      <c r="B45" s="175"/>
      <c r="C45" s="176" t="s">
        <v>89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436"/>
      <c r="AC45" s="155"/>
      <c r="AD45" s="155"/>
      <c r="AE45" s="155"/>
      <c r="AF45" s="178"/>
      <c r="AG45" s="136"/>
      <c r="AH45" s="136"/>
      <c r="AI45" s="136"/>
      <c r="AJ45" s="136"/>
      <c r="AK45" s="155"/>
      <c r="AL45" s="155"/>
      <c r="AM45" s="155"/>
      <c r="AN45" s="155"/>
      <c r="AO45" s="155"/>
      <c r="AP45" s="155"/>
      <c r="AQ45" s="187"/>
      <c r="AR45" s="155"/>
      <c r="AS45" s="155"/>
      <c r="AT45" s="155"/>
      <c r="AU45" s="155"/>
      <c r="AV45" s="155"/>
      <c r="AW45" s="155"/>
      <c r="AX45" s="155"/>
      <c r="AY45" s="155"/>
      <c r="AZ45" s="155"/>
      <c r="BB45" s="155"/>
      <c r="BC45" s="188"/>
      <c r="BD45" s="155"/>
      <c r="BE45" s="155"/>
      <c r="BF45" s="155"/>
      <c r="BG45" s="178"/>
      <c r="BH45" s="155"/>
      <c r="BI45" s="155"/>
      <c r="BJ45" s="155"/>
      <c r="BK45" s="155"/>
    </row>
    <row r="46" spans="2:63" s="153" customFormat="1" ht="12.75">
      <c r="B46" s="179">
        <v>1</v>
      </c>
      <c r="C46" s="180" t="s">
        <v>90</v>
      </c>
      <c r="D46" s="181">
        <v>30</v>
      </c>
      <c r="E46" s="182" t="s">
        <v>450</v>
      </c>
      <c r="F46" s="183" t="s">
        <v>451</v>
      </c>
      <c r="G46" s="40" t="s">
        <v>46</v>
      </c>
      <c r="H46" s="181">
        <v>26</v>
      </c>
      <c r="I46" s="182" t="s">
        <v>457</v>
      </c>
      <c r="J46" s="183" t="s">
        <v>458</v>
      </c>
      <c r="K46" s="40" t="s">
        <v>46</v>
      </c>
      <c r="L46" s="3"/>
      <c r="M46" s="182"/>
      <c r="N46" s="3"/>
      <c r="O46" s="3"/>
      <c r="P46" s="181">
        <v>33</v>
      </c>
      <c r="Q46" s="182" t="s">
        <v>492</v>
      </c>
      <c r="R46" s="183" t="s">
        <v>478</v>
      </c>
      <c r="S46" s="40" t="s">
        <v>118</v>
      </c>
      <c r="T46" s="3"/>
      <c r="U46" s="182"/>
      <c r="V46" s="3"/>
      <c r="W46" s="3"/>
      <c r="X46" s="181">
        <v>31</v>
      </c>
      <c r="Y46" s="182" t="s">
        <v>171</v>
      </c>
      <c r="Z46" s="183" t="s">
        <v>579</v>
      </c>
      <c r="AA46" s="40" t="s">
        <v>580</v>
      </c>
      <c r="AB46" s="51">
        <f>COUNT(D46:AA46)</f>
        <v>4</v>
      </c>
      <c r="AC46" s="160" t="str">
        <f>IF(COUNTIF(D46:AA46,"(1)")=0," ",COUNTIF(D46:AA46,"(1)"))</f>
        <v xml:space="preserve"> </v>
      </c>
      <c r="AD46" s="160">
        <f>IF(COUNTIF(D46:AA46,"(2)")=0," ",COUNTIF(D46:AA46,"(2)"))</f>
        <v>2</v>
      </c>
      <c r="AE46" s="160" t="str">
        <f>IF(COUNTIF(D46:AA46,"(3)")=0," ",COUNTIF(D46:AA46,"(3)"))</f>
        <v xml:space="preserve"> </v>
      </c>
      <c r="AF46" s="184">
        <f>IF(SUM(AC46:AE46)=0," ",SUM(AC46:AE46))</f>
        <v>2</v>
      </c>
      <c r="AG46" s="43">
        <v>99</v>
      </c>
      <c r="AH46" s="43">
        <v>99</v>
      </c>
      <c r="AI46" s="43">
        <v>99</v>
      </c>
      <c r="AJ46" s="43" t="str">
        <f>IF(AB46=0,Var!$B$8,IF(LARGE(D46:AA46,1)=40,Var!$B$4," "))</f>
        <v xml:space="preserve"> </v>
      </c>
      <c r="AK46" s="167"/>
    </row>
    <row r="47" spans="2:63" s="153" customFormat="1" ht="12.75">
      <c r="B47" s="179"/>
      <c r="C47" s="180"/>
      <c r="D47" s="181"/>
      <c r="E47" s="182"/>
      <c r="F47" s="183"/>
      <c r="G47" s="40"/>
      <c r="H47" s="181"/>
      <c r="I47" s="182"/>
      <c r="J47" s="183"/>
      <c r="K47" s="40"/>
      <c r="L47" s="3"/>
      <c r="M47" s="182"/>
      <c r="N47" s="3"/>
      <c r="O47" s="3"/>
      <c r="P47" s="181"/>
      <c r="Q47" s="182"/>
      <c r="R47" s="183"/>
      <c r="S47" s="40"/>
      <c r="T47" s="3"/>
      <c r="U47" s="182"/>
      <c r="V47" s="3"/>
      <c r="W47" s="3"/>
      <c r="X47" s="181"/>
      <c r="Y47" s="182"/>
      <c r="Z47" s="183"/>
      <c r="AA47" s="40"/>
      <c r="AB47" s="51">
        <f>COUNT(D47:AA47)</f>
        <v>0</v>
      </c>
      <c r="AC47" s="160" t="str">
        <f>IF(COUNTIF(D47:AA47,"(1)")=0," ",COUNTIF(D47:AA47,"(1)"))</f>
        <v xml:space="preserve"> </v>
      </c>
      <c r="AD47" s="160" t="str">
        <f>IF(COUNTIF(D47:AA47,"(2)")=0," ",COUNTIF(D47:AA47,"(2)"))</f>
        <v xml:space="preserve"> </v>
      </c>
      <c r="AE47" s="160" t="str">
        <f>IF(COUNTIF(D47:AA47,"(3)")=0," ",COUNTIF(D47:AA47,"(3)"))</f>
        <v xml:space="preserve"> </v>
      </c>
      <c r="AF47" s="184" t="str">
        <f>IF(SUM(AC47:AE47)=0," ",SUM(AC47:AE47))</f>
        <v xml:space="preserve"> </v>
      </c>
      <c r="AG47" s="43" t="str">
        <f>IF(AB47=0,Var!$B$8,IF(LARGE(D47:AA47,1)&gt;=32,Var!$B$4," "))</f>
        <v>---</v>
      </c>
      <c r="AH47" s="43" t="str">
        <f>IF(AB47=0,Var!$B$8,IF(LARGE(D47:AA47,1)&gt;=35,Var!$B$4," "))</f>
        <v>---</v>
      </c>
      <c r="AI47" s="43" t="str">
        <f>IF(AB47=0,Var!$B$8,IF(LARGE(D47:AA47,1)&gt;=38,Var!$B$4," "))</f>
        <v>---</v>
      </c>
      <c r="AJ47" s="43" t="str">
        <f>IF(AB47=0,Var!$B$8,IF(LARGE(D47:AA47,1)=40,Var!$B$4," "))</f>
        <v>---</v>
      </c>
      <c r="AK47" s="167"/>
    </row>
    <row r="48" spans="2:63" s="153" customFormat="1" ht="22.7" customHeight="1">
      <c r="B48" s="175"/>
      <c r="C48" s="176" t="s">
        <v>194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436"/>
      <c r="AC48" s="155"/>
      <c r="AD48" s="155"/>
      <c r="AE48" s="155"/>
      <c r="AF48" s="178"/>
      <c r="AG48" s="136"/>
      <c r="AH48" s="136"/>
      <c r="AI48" s="136"/>
      <c r="AJ48" s="136"/>
      <c r="AK48" s="155"/>
      <c r="AL48" s="155"/>
      <c r="AM48" s="155"/>
      <c r="AN48" s="155"/>
      <c r="AO48" s="155"/>
      <c r="AP48" s="155"/>
      <c r="AQ48" s="187"/>
      <c r="AR48" s="155"/>
      <c r="AS48" s="155"/>
      <c r="AT48" s="155"/>
      <c r="AU48" s="155"/>
      <c r="AV48" s="155"/>
      <c r="AW48" s="155"/>
      <c r="AX48" s="155"/>
      <c r="AY48" s="155"/>
      <c r="AZ48" s="155"/>
      <c r="BB48" s="155"/>
      <c r="BC48" s="188"/>
      <c r="BD48" s="155"/>
      <c r="BE48" s="155"/>
      <c r="BF48" s="155"/>
      <c r="BG48" s="178"/>
      <c r="BH48" s="155"/>
      <c r="BI48" s="155"/>
      <c r="BJ48" s="155"/>
      <c r="BK48" s="155"/>
    </row>
    <row r="49" spans="2:37" s="153" customFormat="1" ht="12.75">
      <c r="B49" s="179"/>
      <c r="C49" s="180" t="s">
        <v>87</v>
      </c>
      <c r="D49" s="181"/>
      <c r="E49" s="182"/>
      <c r="F49" s="183"/>
      <c r="G49" s="40"/>
      <c r="H49" s="181"/>
      <c r="I49" s="182"/>
      <c r="J49" s="183"/>
      <c r="K49" s="40"/>
      <c r="L49" s="3"/>
      <c r="M49" s="182"/>
      <c r="N49" s="3"/>
      <c r="O49" s="3"/>
      <c r="P49" s="181"/>
      <c r="Q49" s="182"/>
      <c r="R49" s="183"/>
      <c r="S49" s="40"/>
      <c r="T49" s="3"/>
      <c r="U49" s="182"/>
      <c r="V49" s="3"/>
      <c r="W49" s="3"/>
      <c r="X49" s="181"/>
      <c r="Y49" s="182"/>
      <c r="Z49" s="183"/>
      <c r="AA49" s="40"/>
      <c r="AB49" s="51">
        <f>COUNT(D49:AA49)</f>
        <v>0</v>
      </c>
      <c r="AC49" s="160" t="str">
        <f>IF(COUNTIF(D49:AA49,"(1)")=0," ",COUNTIF(D49:AA49,"(1)"))</f>
        <v xml:space="preserve"> </v>
      </c>
      <c r="AD49" s="160" t="str">
        <f>IF(COUNTIF(D49:AA49,"(2)")=0," ",COUNTIF(D49:AA49,"(2)"))</f>
        <v xml:space="preserve"> </v>
      </c>
      <c r="AE49" s="160" t="str">
        <f>IF(COUNTIF(D49:AA49,"(3)")=0," ",COUNTIF(D49:AA49,"(3)"))</f>
        <v xml:space="preserve"> </v>
      </c>
      <c r="AF49" s="184" t="str">
        <f>IF(SUM(AC49:AE49)=0," ",SUM(AC49:AE49))</f>
        <v xml:space="preserve"> </v>
      </c>
      <c r="AG49" s="43">
        <v>93</v>
      </c>
      <c r="AH49" s="43">
        <v>93</v>
      </c>
      <c r="AI49" s="43">
        <v>94</v>
      </c>
      <c r="AJ49" s="43">
        <v>96</v>
      </c>
      <c r="AK49" s="167"/>
    </row>
    <row r="50" spans="2:37" s="153" customFormat="1" ht="12.75">
      <c r="B50" s="179"/>
      <c r="C50" s="180" t="s">
        <v>98</v>
      </c>
      <c r="D50" s="181"/>
      <c r="E50" s="182"/>
      <c r="F50" s="183"/>
      <c r="G50" s="40"/>
      <c r="H50" s="181"/>
      <c r="I50" s="182"/>
      <c r="J50" s="183"/>
      <c r="K50" s="40"/>
      <c r="L50" s="3"/>
      <c r="M50" s="182"/>
      <c r="N50" s="3"/>
      <c r="O50" s="3"/>
      <c r="P50" s="181"/>
      <c r="Q50" s="182"/>
      <c r="R50" s="183"/>
      <c r="S50" s="40"/>
      <c r="T50" s="3"/>
      <c r="U50" s="182"/>
      <c r="V50" s="3"/>
      <c r="W50" s="3"/>
      <c r="X50" s="181"/>
      <c r="Y50" s="182"/>
      <c r="Z50" s="183"/>
      <c r="AA50" s="40"/>
      <c r="AB50" s="51">
        <f>COUNT(D50:AA50)</f>
        <v>0</v>
      </c>
      <c r="AC50" s="160" t="str">
        <f>IF(COUNTIF(D50:AA50,"(1)")=0," ",COUNTIF(D50:AA50,"(1)"))</f>
        <v xml:space="preserve"> </v>
      </c>
      <c r="AD50" s="160" t="str">
        <f>IF(COUNTIF(D50:AA50,"(2)")=0," ",COUNTIF(D50:AA50,"(2)"))</f>
        <v xml:space="preserve"> </v>
      </c>
      <c r="AE50" s="160" t="str">
        <f>IF(COUNTIF(D50:AA50,"(3)")=0," ",COUNTIF(D50:AA50,"(3)"))</f>
        <v xml:space="preserve"> </v>
      </c>
      <c r="AF50" s="184" t="str">
        <f>IF(SUM(AC50:AE50)=0," ",SUM(AC50:AE50))</f>
        <v xml:space="preserve"> </v>
      </c>
      <c r="AG50" s="43">
        <v>9</v>
      </c>
      <c r="AH50" s="43" t="str">
        <f>IF(AB50=0,Var!$B$8,IF(LARGE(D50:AA50,1)&gt;=35,Var!$B$4," "))</f>
        <v>---</v>
      </c>
      <c r="AI50" s="43" t="str">
        <f>IF(AB50=0,Var!$B$8,IF(LARGE(D50:AA50,1)&gt;=38,Var!$B$4," "))</f>
        <v>---</v>
      </c>
      <c r="AJ50" s="43" t="str">
        <f>IF(AB50=0,Var!$B$8,IF(LARGE(D50:AA50,1)=40,Var!$B$4," "))</f>
        <v>---</v>
      </c>
      <c r="AK50" s="167"/>
    </row>
    <row r="51" spans="2:37" s="153" customFormat="1" ht="12.75">
      <c r="B51" s="179"/>
      <c r="C51" s="180" t="s">
        <v>99</v>
      </c>
      <c r="D51" s="181"/>
      <c r="E51" s="182"/>
      <c r="F51" s="183"/>
      <c r="G51" s="40"/>
      <c r="H51" s="181"/>
      <c r="I51" s="182"/>
      <c r="J51" s="183"/>
      <c r="K51" s="40"/>
      <c r="L51" s="3"/>
      <c r="M51" s="182"/>
      <c r="N51" s="3"/>
      <c r="O51" s="3"/>
      <c r="P51" s="181"/>
      <c r="Q51" s="182"/>
      <c r="R51" s="183"/>
      <c r="S51" s="40"/>
      <c r="T51" s="3"/>
      <c r="U51" s="182"/>
      <c r="V51" s="3"/>
      <c r="W51" s="3"/>
      <c r="X51" s="181"/>
      <c r="Y51" s="182"/>
      <c r="Z51" s="183"/>
      <c r="AA51" s="40"/>
      <c r="AB51" s="51">
        <f>COUNT(D51:AA51)</f>
        <v>0</v>
      </c>
      <c r="AC51" s="160" t="str">
        <f>IF(COUNTIF(D51:AA51,"(1)")=0," ",COUNTIF(D51:AA51,"(1)"))</f>
        <v xml:space="preserve"> </v>
      </c>
      <c r="AD51" s="160" t="str">
        <f>IF(COUNTIF(D51:AA51,"(2)")=0," ",COUNTIF(D51:AA51,"(2)"))</f>
        <v xml:space="preserve"> </v>
      </c>
      <c r="AE51" s="160" t="str">
        <f>IF(COUNTIF(D51:AA51,"(3)")=0," ",COUNTIF(D51:AA51,"(3)"))</f>
        <v xml:space="preserve"> </v>
      </c>
      <c r="AF51" s="184" t="str">
        <f>IF(SUM(AC51:AE51)=0," ",SUM(AC51:AE51))</f>
        <v xml:space="preserve"> </v>
      </c>
      <c r="AG51" s="43">
        <v>15</v>
      </c>
      <c r="AH51" s="43">
        <v>15</v>
      </c>
      <c r="AI51" s="43" t="str">
        <f>IF(AB51=0,Var!$B$8,IF(LARGE(D51:AA51,1)&gt;=38,Var!$B$4," "))</f>
        <v>---</v>
      </c>
      <c r="AJ51" s="43" t="str">
        <f>IF(AB51=0,Var!$B$8,IF(LARGE(D51:AA51,1)=40,Var!$B$4," "))</f>
        <v>---</v>
      </c>
      <c r="AK51" s="167"/>
    </row>
    <row r="52" spans="2:37" s="153" customFormat="1" ht="12.75">
      <c r="B52" s="179"/>
      <c r="C52" s="180" t="s">
        <v>102</v>
      </c>
      <c r="D52" s="181"/>
      <c r="E52" s="182"/>
      <c r="F52" s="183"/>
      <c r="G52" s="40"/>
      <c r="H52" s="181"/>
      <c r="I52" s="182"/>
      <c r="J52" s="183"/>
      <c r="K52" s="40"/>
      <c r="L52" s="3"/>
      <c r="M52" s="182"/>
      <c r="N52" s="3"/>
      <c r="O52" s="3"/>
      <c r="P52" s="181"/>
      <c r="Q52" s="182"/>
      <c r="R52" s="183"/>
      <c r="S52" s="40"/>
      <c r="T52" s="3"/>
      <c r="U52" s="182"/>
      <c r="V52" s="3"/>
      <c r="W52" s="3"/>
      <c r="X52" s="181"/>
      <c r="Y52" s="182"/>
      <c r="Z52" s="183"/>
      <c r="AA52" s="40"/>
      <c r="AB52" s="51">
        <f>COUNT(D52:AA52)</f>
        <v>0</v>
      </c>
      <c r="AC52" s="160" t="str">
        <f>IF(COUNTIF(D52:AA52,"(1)")=0," ",COUNTIF(D52:AA52,"(1)"))</f>
        <v xml:space="preserve"> </v>
      </c>
      <c r="AD52" s="160" t="str">
        <f>IF(COUNTIF(D52:AA52,"(2)")=0," ",COUNTIF(D52:AA52,"(2)"))</f>
        <v xml:space="preserve"> </v>
      </c>
      <c r="AE52" s="160" t="str">
        <f>IF(COUNTIF(D52:AA52,"(3)")=0," ",COUNTIF(D52:AA52,"(3)"))</f>
        <v xml:space="preserve"> </v>
      </c>
      <c r="AF52" s="184" t="str">
        <f>IF(SUM(AC52:AE52)=0," ",SUM(AC52:AE52))</f>
        <v xml:space="preserve"> </v>
      </c>
      <c r="AG52" s="43" t="str">
        <f>IF(AB52=0,Var!$B$8,IF(LARGE(D52:AA52,1)&gt;=32,Var!$B$4," "))</f>
        <v>---</v>
      </c>
      <c r="AH52" s="43" t="str">
        <f>IF(AB52=0,Var!$B$8,IF(LARGE(D52:AA52,1)&gt;=35,Var!$B$4," "))</f>
        <v>---</v>
      </c>
      <c r="AI52" s="43" t="str">
        <f>IF(AB52=0,Var!$B$8,IF(LARGE(D52:AA52,1)&gt;=38,Var!$B$4," "))</f>
        <v>---</v>
      </c>
      <c r="AJ52" s="43" t="str">
        <f>IF(AB52=0,Var!$B$8,IF(LARGE(D52:AA52,1)=40,Var!$B$4," "))</f>
        <v>---</v>
      </c>
      <c r="AK52" s="167"/>
    </row>
    <row r="53" spans="2:37" s="153" customFormat="1" ht="12.75">
      <c r="B53" s="179"/>
      <c r="C53" s="180"/>
      <c r="D53" s="181"/>
      <c r="E53" s="182"/>
      <c r="F53" s="183"/>
      <c r="G53" s="40"/>
      <c r="H53" s="181"/>
      <c r="I53" s="182"/>
      <c r="J53" s="183"/>
      <c r="K53" s="40"/>
      <c r="L53" s="3"/>
      <c r="M53" s="182"/>
      <c r="N53" s="3"/>
      <c r="O53" s="3"/>
      <c r="P53" s="181"/>
      <c r="Q53" s="182"/>
      <c r="R53" s="183"/>
      <c r="S53" s="40"/>
      <c r="T53" s="3"/>
      <c r="U53" s="182"/>
      <c r="V53" s="3"/>
      <c r="W53" s="3"/>
      <c r="X53" s="181"/>
      <c r="Y53" s="182"/>
      <c r="Z53" s="183"/>
      <c r="AA53" s="40"/>
      <c r="AB53" s="51">
        <f>COUNT(D53:AA53)</f>
        <v>0</v>
      </c>
      <c r="AC53" s="160" t="str">
        <f>IF(COUNTIF(D53:AA53,"(1)")=0," ",COUNTIF(D53:AA53,"(1)"))</f>
        <v xml:space="preserve"> </v>
      </c>
      <c r="AD53" s="160" t="str">
        <f>IF(COUNTIF(D53:AA53,"(2)")=0," ",COUNTIF(D53:AA53,"(2)"))</f>
        <v xml:space="preserve"> </v>
      </c>
      <c r="AE53" s="160" t="str">
        <f>IF(COUNTIF(D53:AA53,"(3)")=0," ",COUNTIF(D53:AA53,"(3)"))</f>
        <v xml:space="preserve"> </v>
      </c>
      <c r="AF53" s="184" t="str">
        <f>IF(SUM(AC53:AE53)=0," ",SUM(AC53:AE53))</f>
        <v xml:space="preserve"> </v>
      </c>
      <c r="AG53" s="43" t="str">
        <f>IF(AB53=0,Var!$B$8,IF(LARGE(D53:AA53,1)&gt;=32,Var!$B$4," "))</f>
        <v>---</v>
      </c>
      <c r="AH53" s="43" t="str">
        <f>IF(AB53=0,Var!$B$8,IF(LARGE(D53:AA53,1)&gt;=35,Var!$B$4," "))</f>
        <v>---</v>
      </c>
      <c r="AI53" s="43" t="str">
        <f>IF(AB53=0,Var!$B$8,IF(LARGE(D53:AA53,1)&gt;=38,Var!$B$4," "))</f>
        <v>---</v>
      </c>
      <c r="AJ53" s="43" t="str">
        <f>IF(AB53=0,Var!$B$8,IF(LARGE(D53:AA53,1)=40,Var!$B$4," "))</f>
        <v>---</v>
      </c>
      <c r="AK53" s="167"/>
    </row>
    <row r="54" spans="2:37" s="153" customFormat="1" ht="22.7" customHeight="1">
      <c r="B54" s="175"/>
      <c r="C54" s="176" t="s">
        <v>122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436"/>
      <c r="AC54" s="155"/>
      <c r="AD54" s="155"/>
      <c r="AE54" s="155"/>
      <c r="AF54" s="178"/>
      <c r="AG54" s="136"/>
      <c r="AH54" s="136"/>
      <c r="AI54" s="136"/>
      <c r="AJ54" s="136"/>
      <c r="AK54" s="155"/>
    </row>
    <row r="55" spans="2:37" s="153" customFormat="1" ht="12.75">
      <c r="B55" s="179">
        <v>1</v>
      </c>
      <c r="C55" s="180" t="s">
        <v>123</v>
      </c>
      <c r="D55" s="181">
        <v>39</v>
      </c>
      <c r="E55" s="182" t="s">
        <v>172</v>
      </c>
      <c r="F55" s="183" t="s">
        <v>441</v>
      </c>
      <c r="G55" s="40" t="s">
        <v>53</v>
      </c>
      <c r="H55" s="181">
        <v>37</v>
      </c>
      <c r="I55" s="182" t="s">
        <v>461</v>
      </c>
      <c r="J55" s="183" t="s">
        <v>462</v>
      </c>
      <c r="K55" s="40" t="s">
        <v>49</v>
      </c>
      <c r="L55" s="3"/>
      <c r="M55" s="182"/>
      <c r="N55" s="3"/>
      <c r="O55" s="3"/>
      <c r="P55" s="181">
        <v>38</v>
      </c>
      <c r="Q55" s="182" t="s">
        <v>171</v>
      </c>
      <c r="R55" s="183" t="s">
        <v>578</v>
      </c>
      <c r="S55" s="40" t="s">
        <v>577</v>
      </c>
      <c r="T55" s="3" t="s">
        <v>562</v>
      </c>
      <c r="U55" s="182" t="s">
        <v>171</v>
      </c>
      <c r="V55" s="3" t="s">
        <v>563</v>
      </c>
      <c r="W55" s="3" t="s">
        <v>52</v>
      </c>
      <c r="X55" s="181"/>
      <c r="Y55" s="182"/>
      <c r="Z55" s="183"/>
      <c r="AA55" s="40"/>
      <c r="AB55" s="51">
        <f>COUNT(D55:AA55)</f>
        <v>3</v>
      </c>
      <c r="AC55" s="160" t="str">
        <f>IF(COUNTIF(D55:AA55,"(1)")=0," ",COUNTIF(D55:AA55,"(1)"))</f>
        <v xml:space="preserve"> </v>
      </c>
      <c r="AD55" s="160" t="str">
        <f>IF(COUNTIF(D55:AA55,"(2)")=0," ",COUNTIF(D55:AA55,"(2)"))</f>
        <v xml:space="preserve"> </v>
      </c>
      <c r="AE55" s="160" t="str">
        <f>IF(COUNTIF(D55:AA55,"(3)")=0," ",COUNTIF(D55:AA55,"(3)"))</f>
        <v xml:space="preserve"> </v>
      </c>
      <c r="AF55" s="184" t="str">
        <f>IF(SUM(AC55:AE55)=0," ",SUM(AC55:AE55))</f>
        <v xml:space="preserve"> </v>
      </c>
      <c r="AG55" s="43">
        <v>0</v>
      </c>
      <c r="AH55" s="43">
        <v>0</v>
      </c>
      <c r="AI55" s="43">
        <v>0</v>
      </c>
      <c r="AJ55" s="43" t="str">
        <f>IF(AB55=0,Var!$B$8,IF(LARGE(D55:AA55,1)=40,Var!$B$4," "))</f>
        <v xml:space="preserve"> </v>
      </c>
      <c r="AK55" s="167"/>
    </row>
    <row r="56" spans="2:37" s="153" customFormat="1" ht="12.75">
      <c r="B56" s="179">
        <v>2</v>
      </c>
      <c r="C56" s="180" t="s">
        <v>85</v>
      </c>
      <c r="D56" s="181">
        <v>40</v>
      </c>
      <c r="E56" s="182" t="s">
        <v>438</v>
      </c>
      <c r="F56" s="183" t="s">
        <v>439</v>
      </c>
      <c r="G56" s="40" t="s">
        <v>45</v>
      </c>
      <c r="H56" s="181">
        <v>40</v>
      </c>
      <c r="I56" s="182" t="s">
        <v>437</v>
      </c>
      <c r="J56" s="183" t="s">
        <v>439</v>
      </c>
      <c r="K56" s="40" t="s">
        <v>45</v>
      </c>
      <c r="L56" s="3" t="s">
        <v>478</v>
      </c>
      <c r="M56" s="182" t="s">
        <v>479</v>
      </c>
      <c r="N56" s="3" t="s">
        <v>480</v>
      </c>
      <c r="O56" s="3" t="s">
        <v>46</v>
      </c>
      <c r="P56" s="181">
        <v>40</v>
      </c>
      <c r="Q56" s="182" t="s">
        <v>490</v>
      </c>
      <c r="R56" s="183" t="s">
        <v>491</v>
      </c>
      <c r="S56" s="40" t="s">
        <v>576</v>
      </c>
      <c r="T56" s="3" t="s">
        <v>478</v>
      </c>
      <c r="U56" s="182" t="s">
        <v>490</v>
      </c>
      <c r="V56" s="3" t="s">
        <v>480</v>
      </c>
      <c r="W56" s="3" t="s">
        <v>45</v>
      </c>
      <c r="X56" s="181">
        <v>40</v>
      </c>
      <c r="Y56" s="182" t="s">
        <v>461</v>
      </c>
      <c r="Z56" s="183" t="s">
        <v>582</v>
      </c>
      <c r="AA56" s="40" t="s">
        <v>583</v>
      </c>
      <c r="AB56" s="51">
        <v>3</v>
      </c>
      <c r="AC56" s="160">
        <f>IF(COUNTIF(D56:AA56,"(1)")=0," ",COUNTIF(D56:AA56,"(1)"))</f>
        <v>3</v>
      </c>
      <c r="AD56" s="160">
        <f>IF(COUNTIF(D56:AA56,"(2)")=0," ",COUNTIF(D56:AA56,"(2)"))</f>
        <v>1</v>
      </c>
      <c r="AE56" s="160" t="str">
        <f>IF(COUNTIF(D56:AA56,"(3)")=0," ",COUNTIF(D56:AA56,"(3)"))</f>
        <v xml:space="preserve"> </v>
      </c>
      <c r="AF56" s="184">
        <f>IF(SUM(AC56:AE56)=0," ",SUM(AC56:AE56))</f>
        <v>4</v>
      </c>
      <c r="AG56" s="43">
        <v>6</v>
      </c>
      <c r="AH56" s="43">
        <v>6</v>
      </c>
      <c r="AI56" s="43">
        <v>6</v>
      </c>
      <c r="AJ56" s="43">
        <v>6</v>
      </c>
      <c r="AK56" s="167"/>
    </row>
    <row r="57" spans="2:37" s="153" customFormat="1" ht="12.75">
      <c r="B57" s="179">
        <v>3</v>
      </c>
      <c r="C57" s="180" t="s">
        <v>98</v>
      </c>
      <c r="D57" s="181"/>
      <c r="E57" s="182"/>
      <c r="F57" s="183"/>
      <c r="G57" s="40"/>
      <c r="H57" s="181">
        <v>36</v>
      </c>
      <c r="I57" s="182" t="s">
        <v>455</v>
      </c>
      <c r="J57" s="183" t="s">
        <v>456</v>
      </c>
      <c r="K57" s="40" t="s">
        <v>52</v>
      </c>
      <c r="L57" s="3"/>
      <c r="M57" s="182"/>
      <c r="N57" s="3"/>
      <c r="O57" s="3"/>
      <c r="P57" s="181"/>
      <c r="Q57" s="182"/>
      <c r="R57" s="183"/>
      <c r="S57" s="40"/>
      <c r="T57" s="3"/>
      <c r="U57" s="182"/>
      <c r="V57" s="3"/>
      <c r="W57" s="3"/>
      <c r="X57" s="181"/>
      <c r="Y57" s="182"/>
      <c r="Z57" s="183"/>
      <c r="AA57" s="40"/>
      <c r="AB57" s="51">
        <f>COUNT(D57:AA57)</f>
        <v>1</v>
      </c>
      <c r="AC57" s="160" t="str">
        <f>IF(COUNTIF(D57:AA57,"(1)")=0," ",COUNTIF(D57:AA57,"(1)"))</f>
        <v xml:space="preserve"> </v>
      </c>
      <c r="AD57" s="160" t="str">
        <f>IF(COUNTIF(D57:AA57,"(2)")=0," ",COUNTIF(D57:AA57,"(2)"))</f>
        <v xml:space="preserve"> </v>
      </c>
      <c r="AE57" s="160" t="str">
        <f>IF(COUNTIF(D57:AA57,"(3)")=0," ",COUNTIF(D57:AA57,"(3)"))</f>
        <v xml:space="preserve"> </v>
      </c>
      <c r="AF57" s="184" t="str">
        <f>IF(SUM(AC57:AE57)=0," ",SUM(AC57:AE57))</f>
        <v xml:space="preserve"> </v>
      </c>
      <c r="AG57" s="43">
        <v>9</v>
      </c>
      <c r="AH57" s="43">
        <v>14</v>
      </c>
      <c r="AI57" s="43" t="str">
        <f>IF(AB57=0,Var!$B$8,IF(LARGE(D57:AA57,1)&gt;=38,Var!$B$4," "))</f>
        <v xml:space="preserve"> </v>
      </c>
      <c r="AJ57" s="43" t="str">
        <f>IF(AB57=0,Var!$B$8,IF(LARGE(D57:AA57,1)=40,Var!$B$4," "))</f>
        <v xml:space="preserve"> </v>
      </c>
      <c r="AK57" s="167"/>
    </row>
    <row r="58" spans="2:37" s="153" customFormat="1" ht="12.75">
      <c r="B58" s="179"/>
      <c r="C58" s="180" t="s">
        <v>126</v>
      </c>
      <c r="D58" s="181"/>
      <c r="E58" s="182"/>
      <c r="F58" s="183"/>
      <c r="G58" s="40"/>
      <c r="H58" s="181"/>
      <c r="I58" s="182"/>
      <c r="J58" s="183"/>
      <c r="K58" s="40"/>
      <c r="L58" s="3"/>
      <c r="M58" s="182"/>
      <c r="N58" s="3"/>
      <c r="O58" s="3"/>
      <c r="P58" s="181"/>
      <c r="Q58" s="182"/>
      <c r="R58" s="183"/>
      <c r="S58" s="40"/>
      <c r="T58" s="3"/>
      <c r="U58" s="182"/>
      <c r="V58" s="3"/>
      <c r="W58" s="3"/>
      <c r="X58" s="181"/>
      <c r="Y58" s="182"/>
      <c r="Z58" s="183"/>
      <c r="AA58" s="40"/>
      <c r="AB58" s="51">
        <f>COUNT(D58:AA58)</f>
        <v>0</v>
      </c>
      <c r="AC58" s="435" t="str">
        <f>IF(COUNTIF(D58:AA58,"(1)")=0," ",COUNTIF(D58:AA58,"(1)"))</f>
        <v xml:space="preserve"> </v>
      </c>
      <c r="AD58" s="435" t="str">
        <f>IF(COUNTIF(D58:AA58,"(2)")=0," ",COUNTIF(D58:AA58,"(2)"))</f>
        <v xml:space="preserve"> </v>
      </c>
      <c r="AE58" s="435" t="str">
        <f>IF(COUNTIF(D58:AA58,"(3)")=0," ",COUNTIF(D58:AA58,"(3)"))</f>
        <v xml:space="preserve"> </v>
      </c>
      <c r="AF58" s="184" t="str">
        <f>IF(SUM(AC58:AE58)=0," ",SUM(AC58:AE58))</f>
        <v xml:space="preserve"> </v>
      </c>
      <c r="AG58" s="43">
        <v>9</v>
      </c>
      <c r="AH58" s="43">
        <v>9</v>
      </c>
      <c r="AI58" s="43">
        <v>9</v>
      </c>
      <c r="AJ58" s="43">
        <v>9</v>
      </c>
      <c r="AK58" s="167"/>
    </row>
    <row r="59" spans="2:37" s="153" customFormat="1" ht="12.75">
      <c r="B59" s="179">
        <v>4</v>
      </c>
      <c r="C59" s="180" t="s">
        <v>99</v>
      </c>
      <c r="D59" s="181">
        <v>38</v>
      </c>
      <c r="E59" s="182" t="s">
        <v>447</v>
      </c>
      <c r="F59" s="183" t="s">
        <v>441</v>
      </c>
      <c r="G59" s="40" t="s">
        <v>52</v>
      </c>
      <c r="H59" s="181"/>
      <c r="I59" s="182"/>
      <c r="J59" s="183"/>
      <c r="K59" s="40"/>
      <c r="L59" s="3"/>
      <c r="M59" s="182"/>
      <c r="N59" s="3"/>
      <c r="O59" s="3"/>
      <c r="P59" s="181">
        <v>40</v>
      </c>
      <c r="Q59" s="182" t="s">
        <v>461</v>
      </c>
      <c r="R59" s="183" t="s">
        <v>567</v>
      </c>
      <c r="S59" s="40" t="s">
        <v>575</v>
      </c>
      <c r="T59" s="3"/>
      <c r="U59" s="182"/>
      <c r="V59" s="3"/>
      <c r="W59" s="3"/>
      <c r="X59" s="181"/>
      <c r="Y59" s="182"/>
      <c r="Z59" s="183"/>
      <c r="AA59" s="40"/>
      <c r="AB59" s="51">
        <f>COUNT(D59:AA59)</f>
        <v>2</v>
      </c>
      <c r="AC59" s="435" t="str">
        <f>IF(COUNTIF(D59:AA59,"(1)")=0," ",COUNTIF(D59:AA59,"(1)"))</f>
        <v xml:space="preserve"> </v>
      </c>
      <c r="AD59" s="435" t="str">
        <f>IF(COUNTIF(D59:AA59,"(2)")=0," ",COUNTIF(D59:AA59,"(2)"))</f>
        <v xml:space="preserve"> </v>
      </c>
      <c r="AE59" s="435" t="str">
        <f>IF(COUNTIF(D59:AA59,"(3)")=0," ",COUNTIF(D59:AA59,"(3)"))</f>
        <v xml:space="preserve"> </v>
      </c>
      <c r="AF59" s="184" t="str">
        <f>IF(SUM(AC59:AE59)=0," ",SUM(AC59:AE59))</f>
        <v xml:space="preserve"> </v>
      </c>
      <c r="AG59" s="43">
        <f>IF(AB59=0,Var!$B$8,IF(LARGE(D59:AA59,1)&gt;=32,Var!$B$4," "))</f>
        <v>18</v>
      </c>
      <c r="AH59" s="43">
        <f>IF(AB59=0,Var!$B$8,IF(LARGE(D59:AA59,1)&gt;=35,Var!$B$4," "))</f>
        <v>18</v>
      </c>
      <c r="AI59" s="43">
        <f>IF(AB59=0,Var!$B$8,IF(LARGE(D59:AA59,1)&gt;=38,Var!$B$4," "))</f>
        <v>18</v>
      </c>
      <c r="AJ59" s="43">
        <f>IF(AB59=0,Var!$B$8,IF(LARGE(D59:AA59,1)=40,Var!$B$4," "))</f>
        <v>18</v>
      </c>
      <c r="AK59" s="167"/>
    </row>
    <row r="60" spans="2:37" s="153" customFormat="1">
      <c r="B60" s="191"/>
      <c r="C60" s="191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C60" s="167"/>
      <c r="AD60" s="167"/>
      <c r="AE60" s="167"/>
      <c r="AF60" s="167"/>
      <c r="AG60" s="167"/>
      <c r="AH60" s="167"/>
      <c r="AI60" s="167"/>
      <c r="AJ60" s="167"/>
      <c r="AK60" s="167"/>
    </row>
    <row r="61" spans="2:37" s="153" customFormat="1">
      <c r="C61" s="153" t="s">
        <v>127</v>
      </c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C61" s="194">
        <f>SUM(AC9:AC59)</f>
        <v>5</v>
      </c>
      <c r="AD61" s="195">
        <f>SUM(AD9:AD59)</f>
        <v>6</v>
      </c>
      <c r="AE61" s="196">
        <f>SUM(AE8:AE59)</f>
        <v>0</v>
      </c>
      <c r="AF61" s="197">
        <f>SUM(AF8:AF59)</f>
        <v>11</v>
      </c>
      <c r="AH61" s="198"/>
      <c r="AI61" s="198"/>
      <c r="AJ61" s="198"/>
      <c r="AK61" s="198"/>
    </row>
    <row r="62" spans="2:37" s="153" customFormat="1"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G62" s="155"/>
      <c r="AH62" s="155"/>
      <c r="AI62" s="155"/>
      <c r="AJ62" s="155"/>
    </row>
    <row r="66" spans="30:32">
      <c r="AD66" s="19"/>
      <c r="AE66" s="19"/>
      <c r="AF66" s="19"/>
    </row>
    <row r="143" ht="12.75" customHeight="1"/>
    <row r="147" ht="12.75" customHeight="1"/>
  </sheetData>
  <sheetProtection selectLockedCells="1" selectUnlockedCells="1"/>
  <sortState ref="C55:AN59">
    <sortCondition ref="C55:C59"/>
  </sortState>
  <mergeCells count="32">
    <mergeCell ref="X6:AA6"/>
    <mergeCell ref="D6:G6"/>
    <mergeCell ref="H6:K6"/>
    <mergeCell ref="L6:O6"/>
    <mergeCell ref="P6:S6"/>
    <mergeCell ref="T6:W6"/>
    <mergeCell ref="X4:AA4"/>
    <mergeCell ref="AC4:AF4"/>
    <mergeCell ref="AG4:AJ4"/>
    <mergeCell ref="D5:G5"/>
    <mergeCell ref="H5:K5"/>
    <mergeCell ref="L5:O5"/>
    <mergeCell ref="P5:S5"/>
    <mergeCell ref="X5:AA5"/>
    <mergeCell ref="D4:G4"/>
    <mergeCell ref="H4:K4"/>
    <mergeCell ref="L4:O4"/>
    <mergeCell ref="P4:S4"/>
    <mergeCell ref="T4:W4"/>
    <mergeCell ref="T5:W5"/>
    <mergeCell ref="X2:AA2"/>
    <mergeCell ref="D3:G3"/>
    <mergeCell ref="H3:K3"/>
    <mergeCell ref="L3:O3"/>
    <mergeCell ref="P3:S3"/>
    <mergeCell ref="X3:AA3"/>
    <mergeCell ref="D2:G2"/>
    <mergeCell ref="H2:K2"/>
    <mergeCell ref="L2:O2"/>
    <mergeCell ref="P2:S2"/>
    <mergeCell ref="T2:W2"/>
    <mergeCell ref="T3:W3"/>
  </mergeCells>
  <conditionalFormatting sqref="AG9:AJ9 AG11:AJ11 AG13:AJ14 AG16:AJ17 AG34:AJ35 AG37:AJ38 AG40:AJ40 AG42:AJ44 AG46:AJ47 AG49:AJ53 AG56:AI58 AJ55:AJ58 AG19:AJ20 AG22:AJ26 AG28:AJ32">
    <cfRule type="cellIs" dxfId="40" priority="10" stopIfTrue="1" operator="greaterThan">
      <formula>0</formula>
    </cfRule>
  </conditionalFormatting>
  <conditionalFormatting sqref="AG55">
    <cfRule type="cellIs" dxfId="39" priority="12" stopIfTrue="1" operator="lessThanOrEqual">
      <formula>0</formula>
    </cfRule>
  </conditionalFormatting>
  <conditionalFormatting sqref="AH55">
    <cfRule type="cellIs" dxfId="38" priority="14" stopIfTrue="1" operator="greaterThanOrEqual">
      <formula>0</formula>
    </cfRule>
  </conditionalFormatting>
  <conditionalFormatting sqref="AI55">
    <cfRule type="cellIs" dxfId="37" priority="16" stopIfTrue="1" operator="greaterThanOrEqual">
      <formula>0</formula>
    </cfRule>
  </conditionalFormatting>
  <conditionalFormatting sqref="AG59:AJ59">
    <cfRule type="cellIs" dxfId="36" priority="5" stopIfTrue="1" operator="greaterThan">
      <formula>0</formula>
    </cfRule>
  </conditionalFormatting>
  <printOptions horizontalCentered="1"/>
  <pageMargins left="0.43333333333333335" right="0.51180555555555551" top="0.39374999999999999" bottom="0.6694444444444444" header="0.51180555555555551" footer="0.51180555555555551"/>
  <pageSetup paperSize="9" scale="55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C9E91932-BB8B-4E7B-A26D-D3ADD1C63D7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515C799D-2BBC-4CE8-8062-9DE9D527583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6173C0EC-1676-4474-B92D-DE154A3177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 G11 G13:G14 G16:G17 G19:G20 G28:G32 G34:G35 G37:G38 G40 G42:G44 G46:G47 G49:G53 G55:G59 K9 K11 K13:K14 K16:K17 K19:K20 K28:K32 K34:K35 K37:K38 K40 K42:K44 K46:K47 K49:K53 K55:K59 S9:T9 S11:T11 S13:T14 S16:T17 S19:T20 S28:T32 S34:T35 S37:T38 S40:T40 S42:T44 S46:T47 S49:T53 S55:T59 AA9 AA11 AA13:AA14 AA16:AA17 AA19:AA20 AA28:AA32 AA34:AA35 AA37:AA38 AA40 AA42:AA44 AA46:AA47 AA49:AA53 AA55:AA59 G22:G26 K22:K26 S22:T26 AA22:AA26 V9:W9 V11:W11 V13:W14 V16:W17 V19:W20 V22:W26 V28:W32 V34:W35 V37:W38 V40:W40 V42:W44 V46:W47 V49:W53 V55:W59</xm:sqref>
        </x14:conditionalFormatting>
        <x14:conditionalFormatting xmlns:xm="http://schemas.microsoft.com/office/excel/2006/main">
          <x14:cfRule type="cellIs" priority="9" stopIfTrue="1" operator="equal" id="{8053706D-4559-407B-86AF-3423D74C864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AG9:AJ9 AG11:AJ11 AG13:AJ14 AG16:AJ17 AG34:AJ35 AG37:AJ38 AG40:AJ40 AG42:AJ44 AG46:AJ47 AG49:AJ53 AG56:AI58 AJ55:AJ58 AG19:AJ20 AG22:AJ26 AG28:AJ32</xm:sqref>
        </x14:conditionalFormatting>
        <x14:conditionalFormatting xmlns:xm="http://schemas.microsoft.com/office/excel/2006/main">
          <x14:cfRule type="cellIs" priority="11" stopIfTrue="1" operator="equal" id="{24B9B36E-E71D-4994-9F5F-81B42DA3D2B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AG55</xm:sqref>
        </x14:conditionalFormatting>
        <x14:conditionalFormatting xmlns:xm="http://schemas.microsoft.com/office/excel/2006/main">
          <x14:cfRule type="cellIs" priority="13" stopIfTrue="1" operator="equal" id="{2CB1D2DD-5803-4D55-801D-BDC446C9CA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AH55</xm:sqref>
        </x14:conditionalFormatting>
        <x14:conditionalFormatting xmlns:xm="http://schemas.microsoft.com/office/excel/2006/main">
          <x14:cfRule type="cellIs" priority="15" stopIfTrue="1" operator="equal" id="{3B9AE5AB-4044-44C3-B009-C5BC2B2837A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AI55</xm:sqref>
        </x14:conditionalFormatting>
        <x14:conditionalFormatting xmlns:xm="http://schemas.microsoft.com/office/excel/2006/main">
          <x14:cfRule type="cellIs" priority="4" stopIfTrue="1" operator="equal" id="{08C38B86-4F1B-453C-B141-EAB2F055E7E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AG59:AJ59</xm:sqref>
        </x14:conditionalFormatting>
        <x14:conditionalFormatting xmlns:xm="http://schemas.microsoft.com/office/excel/2006/main">
          <x14:cfRule type="cellIs" priority="1" stopIfTrue="1" operator="equal" id="{0D0B64AB-C355-43C4-84AA-CC799BABFE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BFFFF7B9-4E03-4D51-9526-7104DE396D8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F436F482-7402-4A1C-8C78-7DA3987399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L9 L11 L13:L14 L16:L17 L19:L20 L28:L32 L34:L35 L37:L38 L40 L42:L44 L46:L47 L49:L53 L55:L59 L22:L26 N22:O26 N55:O59 N49:O53 N46:O47 N42:O44 N40:O40 N37:O38 N34:O35 N28:O32 N19:O20 N16:O17 N13:O14 N11:O11 N9:O9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90"/>
  <sheetViews>
    <sheetView zoomScale="75" zoomScaleNormal="75" workbookViewId="0">
      <selection activeCell="BL1" sqref="BL1:BM1048576"/>
    </sheetView>
  </sheetViews>
  <sheetFormatPr baseColWidth="10" defaultColWidth="10.7109375" defaultRowHeight="12.75" customHeight="1"/>
  <cols>
    <col min="1" max="1" width="2" customWidth="1"/>
    <col min="2" max="2" width="2.85546875" style="199" customWidth="1"/>
    <col min="3" max="3" width="23" customWidth="1"/>
    <col min="4" max="4" width="4.5703125" style="200" customWidth="1"/>
    <col min="5" max="5" width="3.5703125" style="200" customWidth="1"/>
    <col min="6" max="6" width="4.5703125" style="200" customWidth="1"/>
    <col min="7" max="7" width="3.5703125" style="200" customWidth="1"/>
    <col min="8" max="8" width="4.5703125" style="200" customWidth="1"/>
    <col min="9" max="9" width="3.5703125" style="200" customWidth="1"/>
    <col min="10" max="10" width="4.5703125" style="200" customWidth="1"/>
    <col min="11" max="11" width="3.5703125" style="200" customWidth="1"/>
    <col min="12" max="12" width="4.5703125" style="200" customWidth="1"/>
    <col min="13" max="13" width="3.5703125" style="200" customWidth="1"/>
    <col min="14" max="14" width="4.5703125" style="200" customWidth="1"/>
    <col min="15" max="15" width="3.5703125" style="200" customWidth="1"/>
    <col min="16" max="16" width="4.5703125" style="200" customWidth="1"/>
    <col min="17" max="17" width="3.5703125" style="200" customWidth="1"/>
    <col min="18" max="18" width="4.5703125" style="200" customWidth="1"/>
    <col min="19" max="19" width="3.5703125" style="200" customWidth="1"/>
    <col min="20" max="20" width="4.5703125" style="200" customWidth="1"/>
    <col min="21" max="21" width="3.5703125" style="200" customWidth="1"/>
    <col min="22" max="22" width="4.5703125" style="200" customWidth="1"/>
    <col min="23" max="23" width="3.5703125" style="200" customWidth="1"/>
    <col min="24" max="24" width="5.7109375" style="200" customWidth="1"/>
    <col min="25" max="25" width="3.5703125" style="200" customWidth="1"/>
    <col min="26" max="26" width="4.5703125" style="200" customWidth="1"/>
    <col min="27" max="31" width="3.5703125" style="200" customWidth="1"/>
    <col min="32" max="32" width="4.5703125" style="2" customWidth="1"/>
    <col min="33" max="33" width="3.5703125" style="2" customWidth="1"/>
    <col min="34" max="34" width="4.5703125" style="200" customWidth="1"/>
    <col min="35" max="35" width="3.5703125" style="200" customWidth="1"/>
    <col min="36" max="36" width="4.5703125" style="200" customWidth="1"/>
    <col min="37" max="37" width="3.5703125" style="200" customWidth="1"/>
    <col min="38" max="38" width="4.5703125" style="201" customWidth="1"/>
    <col min="39" max="39" width="3.5703125" style="201" customWidth="1"/>
    <col min="40" max="40" width="4.5703125" style="201" customWidth="1"/>
    <col min="41" max="41" width="3.5703125" style="201" customWidth="1"/>
    <col min="42" max="42" width="4.5703125" style="201" customWidth="1"/>
    <col min="43" max="43" width="3.5703125" style="201" customWidth="1"/>
    <col min="44" max="44" width="4.140625" style="201" customWidth="1"/>
    <col min="45" max="49" width="3.5703125" style="201" customWidth="1"/>
    <col min="50" max="50" width="4.5703125" style="200" customWidth="1"/>
    <col min="51" max="51" width="3.5703125" style="200" customWidth="1"/>
    <col min="52" max="52" width="4.5703125" style="200" customWidth="1"/>
    <col min="53" max="53" width="3.5703125" style="200" customWidth="1"/>
    <col min="54" max="54" width="4.5703125" style="200" customWidth="1"/>
    <col min="55" max="57" width="3.5703125" style="200" customWidth="1"/>
    <col min="58" max="58" width="4.5703125" style="200" customWidth="1"/>
    <col min="59" max="61" width="3.5703125" style="200" customWidth="1"/>
    <col min="62" max="62" width="4.7109375" style="200" customWidth="1"/>
    <col min="63" max="63" width="3.5703125" style="200" customWidth="1"/>
    <col min="64" max="64" width="4.5703125" style="200" customWidth="1"/>
    <col min="65" max="65" width="3.5703125" style="200" customWidth="1"/>
    <col min="66" max="66" width="3" customWidth="1"/>
    <col min="67" max="67" width="3" style="199" customWidth="1"/>
    <col min="68" max="68" width="5.85546875" customWidth="1"/>
    <col min="69" max="72" width="4.28515625" customWidth="1"/>
    <col min="73" max="74" width="4.140625" style="202" customWidth="1"/>
    <col min="75" max="75" width="4.28515625" style="202" customWidth="1"/>
    <col min="76" max="76" width="4.85546875" style="202" customWidth="1"/>
    <col min="77" max="77" width="4" style="202" customWidth="1"/>
    <col min="78" max="78" width="4" style="51" customWidth="1"/>
    <col min="79" max="79" width="11.7109375" customWidth="1"/>
  </cols>
  <sheetData>
    <row r="1" spans="1:79">
      <c r="A1" s="152"/>
      <c r="B1" s="202"/>
      <c r="C1" s="152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H1" s="201"/>
      <c r="AI1" s="201"/>
      <c r="AJ1" s="201"/>
      <c r="AK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O1" s="202"/>
      <c r="BP1" s="152"/>
      <c r="BQ1" s="152"/>
      <c r="BR1" s="152"/>
      <c r="BS1" s="152"/>
      <c r="BT1" s="152"/>
    </row>
    <row r="2" spans="1:79">
      <c r="A2" s="152"/>
      <c r="B2" s="584"/>
      <c r="C2" s="584"/>
      <c r="D2" s="485" t="s">
        <v>164</v>
      </c>
      <c r="E2" s="485"/>
      <c r="F2" s="485" t="s">
        <v>195</v>
      </c>
      <c r="G2" s="485"/>
      <c r="H2" s="485" t="s">
        <v>195</v>
      </c>
      <c r="I2" s="485"/>
      <c r="J2" s="485" t="s">
        <v>196</v>
      </c>
      <c r="K2" s="485"/>
      <c r="L2" s="485" t="s">
        <v>196</v>
      </c>
      <c r="M2" s="485"/>
      <c r="N2" s="485" t="s">
        <v>196</v>
      </c>
      <c r="O2" s="485"/>
      <c r="P2" s="485" t="s">
        <v>196</v>
      </c>
      <c r="Q2" s="485"/>
      <c r="R2" s="485" t="s">
        <v>196</v>
      </c>
      <c r="S2" s="485"/>
      <c r="T2" s="485" t="s">
        <v>5</v>
      </c>
      <c r="U2" s="485"/>
      <c r="V2" s="485" t="s">
        <v>5</v>
      </c>
      <c r="W2" s="485"/>
      <c r="X2" s="506" t="s">
        <v>197</v>
      </c>
      <c r="Y2" s="506"/>
      <c r="Z2" s="506" t="s">
        <v>197</v>
      </c>
      <c r="AA2" s="506"/>
      <c r="AB2" s="506" t="s">
        <v>469</v>
      </c>
      <c r="AC2" s="487"/>
      <c r="AD2" s="506" t="s">
        <v>469</v>
      </c>
      <c r="AE2" s="487"/>
      <c r="AF2" s="486" t="s">
        <v>465</v>
      </c>
      <c r="AG2" s="486"/>
      <c r="AH2" s="486" t="s">
        <v>465</v>
      </c>
      <c r="AI2" s="486"/>
      <c r="AJ2" s="486" t="s">
        <v>481</v>
      </c>
      <c r="AK2" s="486"/>
      <c r="AL2" s="486" t="s">
        <v>481</v>
      </c>
      <c r="AM2" s="486"/>
      <c r="AN2" s="486" t="s">
        <v>496</v>
      </c>
      <c r="AO2" s="486"/>
      <c r="AP2" s="486" t="s">
        <v>497</v>
      </c>
      <c r="AQ2" s="486"/>
      <c r="AR2" s="580" t="s">
        <v>503</v>
      </c>
      <c r="AS2" s="581"/>
      <c r="AT2" s="580" t="s">
        <v>507</v>
      </c>
      <c r="AU2" s="581"/>
      <c r="AV2" s="580" t="s">
        <v>509</v>
      </c>
      <c r="AW2" s="581"/>
      <c r="AX2" s="485" t="s">
        <v>481</v>
      </c>
      <c r="AY2" s="485"/>
      <c r="AZ2" s="485" t="s">
        <v>0</v>
      </c>
      <c r="BA2" s="485"/>
      <c r="BB2" s="485" t="s">
        <v>0</v>
      </c>
      <c r="BC2" s="485"/>
      <c r="BD2" s="506" t="s">
        <v>519</v>
      </c>
      <c r="BE2" s="487"/>
      <c r="BF2" s="506" t="s">
        <v>519</v>
      </c>
      <c r="BG2" s="487"/>
      <c r="BH2" s="506" t="s">
        <v>527</v>
      </c>
      <c r="BI2" s="487"/>
      <c r="BJ2" s="506" t="s">
        <v>527</v>
      </c>
      <c r="BK2" s="487"/>
      <c r="BL2" s="515" t="s">
        <v>549</v>
      </c>
      <c r="BM2" s="515"/>
      <c r="BO2" s="19"/>
      <c r="BP2" s="152"/>
      <c r="BQ2" s="152"/>
      <c r="BR2" s="152"/>
      <c r="BS2" s="152"/>
      <c r="BT2" s="152"/>
    </row>
    <row r="3" spans="1:79">
      <c r="A3" s="152"/>
      <c r="B3" s="584"/>
      <c r="C3" s="584"/>
      <c r="D3" s="489">
        <v>9</v>
      </c>
      <c r="E3" s="489"/>
      <c r="F3" s="489">
        <v>17</v>
      </c>
      <c r="G3" s="489"/>
      <c r="H3" s="489">
        <v>17</v>
      </c>
      <c r="I3" s="489"/>
      <c r="J3" s="489">
        <v>8</v>
      </c>
      <c r="K3" s="489"/>
      <c r="L3" s="489">
        <v>8</v>
      </c>
      <c r="M3" s="489"/>
      <c r="N3" s="489">
        <v>31</v>
      </c>
      <c r="O3" s="489"/>
      <c r="P3" s="489">
        <v>31</v>
      </c>
      <c r="Q3" s="489"/>
      <c r="R3" s="489">
        <v>31</v>
      </c>
      <c r="S3" s="489"/>
      <c r="T3" s="489">
        <v>8</v>
      </c>
      <c r="U3" s="489"/>
      <c r="V3" s="489">
        <v>8</v>
      </c>
      <c r="W3" s="489"/>
      <c r="X3" s="545" t="s">
        <v>175</v>
      </c>
      <c r="Y3" s="545"/>
      <c r="Z3" s="545" t="s">
        <v>175</v>
      </c>
      <c r="AA3" s="545"/>
      <c r="AB3" s="545">
        <v>29</v>
      </c>
      <c r="AC3" s="530"/>
      <c r="AD3" s="545">
        <v>29</v>
      </c>
      <c r="AE3" s="530"/>
      <c r="AF3" s="585" t="s">
        <v>431</v>
      </c>
      <c r="AG3" s="491"/>
      <c r="AH3" s="585" t="s">
        <v>431</v>
      </c>
      <c r="AI3" s="491"/>
      <c r="AJ3" s="585" t="s">
        <v>482</v>
      </c>
      <c r="AK3" s="491"/>
      <c r="AL3" s="585" t="s">
        <v>482</v>
      </c>
      <c r="AM3" s="491"/>
      <c r="AN3" s="491">
        <v>10</v>
      </c>
      <c r="AO3" s="491"/>
      <c r="AP3" s="491">
        <v>10</v>
      </c>
      <c r="AQ3" s="491"/>
      <c r="AR3" s="582">
        <v>24</v>
      </c>
      <c r="AS3" s="494"/>
      <c r="AT3" s="582">
        <v>30</v>
      </c>
      <c r="AU3" s="494"/>
      <c r="AV3" s="583" t="s">
        <v>428</v>
      </c>
      <c r="AW3" s="494"/>
      <c r="AX3" s="531" t="s">
        <v>513</v>
      </c>
      <c r="AY3" s="489"/>
      <c r="AZ3" s="531" t="s">
        <v>175</v>
      </c>
      <c r="BA3" s="489"/>
      <c r="BB3" s="531" t="s">
        <v>175</v>
      </c>
      <c r="BC3" s="489"/>
      <c r="BD3" s="545">
        <v>21</v>
      </c>
      <c r="BE3" s="530"/>
      <c r="BF3" s="545">
        <v>22</v>
      </c>
      <c r="BG3" s="530"/>
      <c r="BH3" s="545">
        <v>30</v>
      </c>
      <c r="BI3" s="530"/>
      <c r="BJ3" s="545">
        <v>30</v>
      </c>
      <c r="BK3" s="530"/>
      <c r="BL3" s="531">
        <v>19</v>
      </c>
      <c r="BM3" s="489"/>
      <c r="BO3" s="19"/>
      <c r="BP3" s="152"/>
      <c r="BQ3" s="152"/>
      <c r="BR3" s="152"/>
      <c r="BS3" s="152"/>
      <c r="BT3" s="152"/>
    </row>
    <row r="4" spans="1:79">
      <c r="A4" s="152"/>
      <c r="B4" s="584"/>
      <c r="C4" s="584"/>
      <c r="D4" s="489" t="s">
        <v>177</v>
      </c>
      <c r="E4" s="489"/>
      <c r="F4" s="489" t="s">
        <v>177</v>
      </c>
      <c r="G4" s="489"/>
      <c r="H4" s="489" t="s">
        <v>177</v>
      </c>
      <c r="I4" s="489"/>
      <c r="J4" s="489" t="s">
        <v>20</v>
      </c>
      <c r="K4" s="489"/>
      <c r="L4" s="489" t="s">
        <v>20</v>
      </c>
      <c r="M4" s="489"/>
      <c r="N4" s="489" t="s">
        <v>26</v>
      </c>
      <c r="O4" s="489"/>
      <c r="P4" s="489" t="s">
        <v>26</v>
      </c>
      <c r="Q4" s="489"/>
      <c r="R4" s="489" t="s">
        <v>26</v>
      </c>
      <c r="S4" s="489"/>
      <c r="T4" s="489" t="s">
        <v>178</v>
      </c>
      <c r="U4" s="489"/>
      <c r="V4" s="489" t="s">
        <v>178</v>
      </c>
      <c r="W4" s="489"/>
      <c r="X4" s="545" t="s">
        <v>178</v>
      </c>
      <c r="Y4" s="545"/>
      <c r="Z4" s="545" t="s">
        <v>178</v>
      </c>
      <c r="AA4" s="545"/>
      <c r="AB4" s="545" t="s">
        <v>178</v>
      </c>
      <c r="AC4" s="530"/>
      <c r="AD4" s="545" t="s">
        <v>178</v>
      </c>
      <c r="AE4" s="530"/>
      <c r="AF4" s="491" t="s">
        <v>429</v>
      </c>
      <c r="AG4" s="491"/>
      <c r="AH4" s="491" t="s">
        <v>429</v>
      </c>
      <c r="AI4" s="491"/>
      <c r="AJ4" s="491" t="s">
        <v>483</v>
      </c>
      <c r="AK4" s="491"/>
      <c r="AL4" s="491" t="s">
        <v>483</v>
      </c>
      <c r="AM4" s="491"/>
      <c r="AN4" s="491" t="s">
        <v>483</v>
      </c>
      <c r="AO4" s="491"/>
      <c r="AP4" s="491" t="s">
        <v>483</v>
      </c>
      <c r="AQ4" s="491"/>
      <c r="AR4" s="582" t="s">
        <v>483</v>
      </c>
      <c r="AS4" s="494"/>
      <c r="AT4" s="582" t="s">
        <v>483</v>
      </c>
      <c r="AU4" s="494"/>
      <c r="AV4" s="582" t="s">
        <v>506</v>
      </c>
      <c r="AW4" s="494"/>
      <c r="AX4" s="489" t="s">
        <v>506</v>
      </c>
      <c r="AY4" s="489"/>
      <c r="AZ4" s="489" t="s">
        <v>506</v>
      </c>
      <c r="BA4" s="489"/>
      <c r="BB4" s="489" t="s">
        <v>506</v>
      </c>
      <c r="BC4" s="489"/>
      <c r="BD4" s="545" t="s">
        <v>506</v>
      </c>
      <c r="BE4" s="530"/>
      <c r="BF4" s="545" t="s">
        <v>506</v>
      </c>
      <c r="BG4" s="530"/>
      <c r="BH4" s="545" t="s">
        <v>506</v>
      </c>
      <c r="BI4" s="530"/>
      <c r="BJ4" s="545" t="s">
        <v>506</v>
      </c>
      <c r="BK4" s="530"/>
      <c r="BL4" s="532" t="s">
        <v>537</v>
      </c>
      <c r="BM4" s="532"/>
      <c r="BO4" s="203" t="s">
        <v>27</v>
      </c>
      <c r="BP4" s="203" t="s">
        <v>28</v>
      </c>
      <c r="BQ4" s="596" t="s">
        <v>29</v>
      </c>
      <c r="BR4" s="596"/>
      <c r="BS4" s="596"/>
      <c r="BT4" s="596"/>
      <c r="BU4" s="586" t="s">
        <v>198</v>
      </c>
      <c r="BV4" s="586"/>
      <c r="BW4" s="586"/>
      <c r="BX4" s="586"/>
      <c r="BY4" s="586"/>
      <c r="BZ4" s="586"/>
    </row>
    <row r="5" spans="1:79">
      <c r="A5" s="152"/>
      <c r="B5" s="584"/>
      <c r="C5" s="584"/>
      <c r="D5" s="489">
        <v>2017</v>
      </c>
      <c r="E5" s="489"/>
      <c r="F5" s="489">
        <v>2017</v>
      </c>
      <c r="G5" s="489"/>
      <c r="H5" s="489">
        <v>2017</v>
      </c>
      <c r="I5" s="489"/>
      <c r="J5" s="489">
        <v>2017</v>
      </c>
      <c r="K5" s="489"/>
      <c r="L5" s="489">
        <v>2017</v>
      </c>
      <c r="M5" s="489"/>
      <c r="N5" s="489">
        <v>2018</v>
      </c>
      <c r="O5" s="489"/>
      <c r="P5" s="489">
        <v>2018</v>
      </c>
      <c r="Q5" s="489"/>
      <c r="R5" s="489">
        <v>2018</v>
      </c>
      <c r="S5" s="489"/>
      <c r="T5" s="489">
        <v>2018</v>
      </c>
      <c r="U5" s="489"/>
      <c r="V5" s="489">
        <v>2018</v>
      </c>
      <c r="W5" s="489"/>
      <c r="X5" s="545">
        <v>2018</v>
      </c>
      <c r="Y5" s="545"/>
      <c r="Z5" s="545">
        <v>2018</v>
      </c>
      <c r="AA5" s="545"/>
      <c r="AB5" s="545">
        <v>2018</v>
      </c>
      <c r="AC5" s="530"/>
      <c r="AD5" s="545">
        <v>2018</v>
      </c>
      <c r="AE5" s="530"/>
      <c r="AF5" s="491">
        <v>2018</v>
      </c>
      <c r="AG5" s="491"/>
      <c r="AH5" s="491">
        <v>2018</v>
      </c>
      <c r="AI5" s="491"/>
      <c r="AJ5" s="491">
        <v>2018</v>
      </c>
      <c r="AK5" s="491"/>
      <c r="AL5" s="491">
        <v>2018</v>
      </c>
      <c r="AM5" s="491"/>
      <c r="AN5" s="491">
        <v>2018</v>
      </c>
      <c r="AO5" s="491"/>
      <c r="AP5" s="491">
        <v>2018</v>
      </c>
      <c r="AQ5" s="491"/>
      <c r="AR5" s="582">
        <v>2018</v>
      </c>
      <c r="AS5" s="494"/>
      <c r="AT5" s="582">
        <v>2018</v>
      </c>
      <c r="AU5" s="494"/>
      <c r="AV5" s="582">
        <v>2018</v>
      </c>
      <c r="AW5" s="494"/>
      <c r="AX5" s="489">
        <v>2018</v>
      </c>
      <c r="AY5" s="489"/>
      <c r="AZ5" s="489">
        <v>2018</v>
      </c>
      <c r="BA5" s="489"/>
      <c r="BB5" s="489">
        <v>2018</v>
      </c>
      <c r="BC5" s="489"/>
      <c r="BD5" s="545">
        <v>2018</v>
      </c>
      <c r="BE5" s="530"/>
      <c r="BF5" s="545">
        <v>2018</v>
      </c>
      <c r="BG5" s="530"/>
      <c r="BH5" s="545">
        <v>2018</v>
      </c>
      <c r="BI5" s="530"/>
      <c r="BJ5" s="545">
        <v>2018</v>
      </c>
      <c r="BK5" s="530"/>
      <c r="BL5" s="489">
        <v>2018</v>
      </c>
      <c r="BM5" s="489"/>
      <c r="BO5" s="203"/>
      <c r="BP5" s="203" t="s">
        <v>31</v>
      </c>
      <c r="BQ5" s="205" t="s">
        <v>32</v>
      </c>
      <c r="BR5" s="206" t="s">
        <v>33</v>
      </c>
      <c r="BS5" s="207" t="s">
        <v>34</v>
      </c>
      <c r="BT5" s="208" t="s">
        <v>35</v>
      </c>
      <c r="BU5" s="19"/>
      <c r="BV5" s="19"/>
      <c r="BW5" s="19"/>
      <c r="BX5" s="19"/>
      <c r="BY5" s="19"/>
    </row>
    <row r="6" spans="1:79" ht="16.5" customHeight="1">
      <c r="A6" s="152"/>
      <c r="B6" s="584"/>
      <c r="C6" s="584"/>
      <c r="D6" s="502"/>
      <c r="E6" s="502"/>
      <c r="F6" s="498"/>
      <c r="G6" s="498"/>
      <c r="H6" s="501" t="s">
        <v>36</v>
      </c>
      <c r="I6" s="501"/>
      <c r="J6" s="502"/>
      <c r="K6" s="502"/>
      <c r="L6" s="501" t="s">
        <v>36</v>
      </c>
      <c r="M6" s="501"/>
      <c r="N6" s="502"/>
      <c r="O6" s="502"/>
      <c r="P6" s="501" t="s">
        <v>36</v>
      </c>
      <c r="Q6" s="501"/>
      <c r="R6" s="501" t="s">
        <v>199</v>
      </c>
      <c r="S6" s="501"/>
      <c r="T6" s="597" t="s">
        <v>38</v>
      </c>
      <c r="U6" s="597"/>
      <c r="V6" s="501" t="s">
        <v>36</v>
      </c>
      <c r="W6" s="501"/>
      <c r="X6" s="589"/>
      <c r="Y6" s="589"/>
      <c r="Z6" s="501" t="s">
        <v>36</v>
      </c>
      <c r="AA6" s="501"/>
      <c r="AB6" s="590"/>
      <c r="AC6" s="591"/>
      <c r="AD6" s="501" t="s">
        <v>36</v>
      </c>
      <c r="AE6" s="501"/>
      <c r="AF6" s="595"/>
      <c r="AG6" s="595"/>
      <c r="AH6" s="501" t="s">
        <v>36</v>
      </c>
      <c r="AI6" s="501"/>
      <c r="AJ6" s="595"/>
      <c r="AK6" s="595"/>
      <c r="AL6" s="501" t="s">
        <v>36</v>
      </c>
      <c r="AM6" s="501"/>
      <c r="AN6" s="592" t="s">
        <v>39</v>
      </c>
      <c r="AO6" s="593"/>
      <c r="AP6" s="546"/>
      <c r="AQ6" s="546"/>
      <c r="AR6" s="548"/>
      <c r="AS6" s="549"/>
      <c r="AT6" s="548"/>
      <c r="AU6" s="549"/>
      <c r="AV6" s="548"/>
      <c r="AW6" s="549"/>
      <c r="AX6" s="502"/>
      <c r="AY6" s="502"/>
      <c r="AZ6" s="502"/>
      <c r="BA6" s="502"/>
      <c r="BB6" s="501" t="s">
        <v>36</v>
      </c>
      <c r="BC6" s="501"/>
      <c r="BD6" s="590"/>
      <c r="BE6" s="591"/>
      <c r="BF6" s="502"/>
      <c r="BG6" s="502"/>
      <c r="BH6" s="579"/>
      <c r="BI6" s="537"/>
      <c r="BJ6" s="501" t="s">
        <v>36</v>
      </c>
      <c r="BK6" s="501"/>
      <c r="BL6" s="594" t="s">
        <v>40</v>
      </c>
      <c r="BM6" s="594"/>
      <c r="BO6" s="19"/>
      <c r="BP6" s="19"/>
      <c r="BU6" s="19"/>
      <c r="BV6" s="19"/>
      <c r="BW6" s="19"/>
      <c r="BX6" s="19"/>
      <c r="BY6" s="19"/>
    </row>
    <row r="7" spans="1:79" s="136" customFormat="1" ht="22.7" customHeight="1">
      <c r="A7" s="152"/>
      <c r="B7" s="209"/>
      <c r="C7" s="210" t="s">
        <v>200</v>
      </c>
      <c r="D7" s="211"/>
      <c r="E7" s="211"/>
      <c r="F7" s="211"/>
      <c r="G7" s="211"/>
      <c r="H7" s="211"/>
      <c r="I7" s="211"/>
      <c r="J7" s="211"/>
      <c r="K7" s="211"/>
      <c r="L7" s="212"/>
      <c r="M7" s="212"/>
      <c r="N7" s="212"/>
      <c r="O7" s="212"/>
      <c r="P7" s="213"/>
      <c r="Q7" s="33"/>
      <c r="R7" s="213"/>
      <c r="S7" s="33"/>
      <c r="T7" s="213"/>
      <c r="U7" s="33"/>
      <c r="V7" s="213"/>
      <c r="W7" s="33"/>
      <c r="X7" s="213"/>
      <c r="Y7" s="33"/>
      <c r="Z7" s="214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213"/>
      <c r="AM7" s="213"/>
      <c r="AN7" s="213"/>
      <c r="AO7" s="213"/>
      <c r="AP7" s="213"/>
      <c r="AQ7" s="213"/>
      <c r="AR7" s="213"/>
      <c r="AS7" s="213"/>
      <c r="AT7" s="222"/>
      <c r="AU7" s="222"/>
      <c r="AV7" s="213"/>
      <c r="AW7" s="213"/>
      <c r="AX7" s="213"/>
      <c r="AY7" s="33"/>
      <c r="AZ7" s="213"/>
      <c r="BA7" s="33"/>
      <c r="BB7" s="213"/>
      <c r="BC7" s="33"/>
      <c r="BD7" s="33"/>
      <c r="BE7" s="33"/>
      <c r="BF7" s="213"/>
      <c r="BG7" s="33"/>
      <c r="BH7" s="46"/>
      <c r="BI7" s="46"/>
      <c r="BJ7" s="33"/>
      <c r="BK7" s="33"/>
      <c r="BL7" s="213"/>
      <c r="BM7" s="33"/>
      <c r="BO7" s="51"/>
      <c r="BP7" s="13"/>
      <c r="BQ7" s="54"/>
      <c r="BR7" s="54"/>
      <c r="BS7" s="54"/>
      <c r="BT7" s="137"/>
      <c r="BU7" s="138">
        <v>70</v>
      </c>
      <c r="BV7" s="138">
        <v>125</v>
      </c>
      <c r="BW7" s="138">
        <v>185</v>
      </c>
      <c r="BX7" s="138">
        <v>235</v>
      </c>
      <c r="BY7" s="138">
        <v>270</v>
      </c>
      <c r="BZ7" s="138">
        <v>335</v>
      </c>
      <c r="CA7" s="152"/>
    </row>
    <row r="8" spans="1:79">
      <c r="A8" s="152"/>
      <c r="B8" s="215"/>
      <c r="C8" s="216"/>
      <c r="D8" s="217"/>
      <c r="E8" s="40"/>
      <c r="F8" s="217"/>
      <c r="G8" s="40"/>
      <c r="H8" s="217"/>
      <c r="I8" s="40"/>
      <c r="J8" s="217"/>
      <c r="K8" s="40"/>
      <c r="L8" s="217"/>
      <c r="M8" s="40"/>
      <c r="N8" s="217"/>
      <c r="O8" s="40"/>
      <c r="P8" s="217"/>
      <c r="Q8" s="40"/>
      <c r="R8" s="217"/>
      <c r="S8" s="40"/>
      <c r="T8" s="217"/>
      <c r="U8" s="40"/>
      <c r="V8" s="217"/>
      <c r="W8" s="40"/>
      <c r="X8" s="217"/>
      <c r="Y8" s="40"/>
      <c r="Z8" s="217"/>
      <c r="AA8" s="40"/>
      <c r="AB8" s="3"/>
      <c r="AC8" s="446"/>
      <c r="AD8" s="3"/>
      <c r="AE8" s="3"/>
      <c r="AF8" s="217"/>
      <c r="AG8" s="40"/>
      <c r="AH8" s="217"/>
      <c r="AI8" s="40"/>
      <c r="AJ8" s="217"/>
      <c r="AK8" s="40"/>
      <c r="AL8" s="217"/>
      <c r="AM8" s="40"/>
      <c r="AN8" s="217"/>
      <c r="AO8" s="40"/>
      <c r="AP8" s="217"/>
      <c r="AQ8" s="40"/>
      <c r="AR8" s="3"/>
      <c r="AS8" s="3"/>
      <c r="AT8" s="461"/>
      <c r="AU8" s="462"/>
      <c r="AV8" s="3"/>
      <c r="AW8" s="3"/>
      <c r="AX8" s="468"/>
      <c r="AY8" s="40"/>
      <c r="AZ8" s="468"/>
      <c r="BA8" s="40"/>
      <c r="BB8" s="468"/>
      <c r="BC8" s="40"/>
      <c r="BD8" s="3"/>
      <c r="BE8" s="3"/>
      <c r="BF8" s="469"/>
      <c r="BG8" s="3"/>
      <c r="BH8" s="474"/>
      <c r="BI8" s="475"/>
      <c r="BJ8" s="476"/>
      <c r="BK8" s="476"/>
      <c r="BL8" s="473"/>
      <c r="BM8" s="477"/>
      <c r="BO8" s="19">
        <f>COUNT(D8:BM8)</f>
        <v>0</v>
      </c>
      <c r="BP8" s="20" t="str">
        <f>IF(BO8&lt;3," ",(LARGE(D8:BM8,1)+LARGE(D8:BM8,2)+LARGE(D8:BM8,3))/3)</f>
        <v xml:space="preserve"> </v>
      </c>
      <c r="BQ8" s="41" t="str">
        <f>IF(COUNTIF(D8:BM8,"(1)")=0," ",COUNTIF(D8:BM8,"(1)"))</f>
        <v xml:space="preserve"> </v>
      </c>
      <c r="BR8" s="41" t="str">
        <f>IF(COUNTIF(D8:BM8,"(2)")=0," ",COUNTIF(D8:BM8,"(2)"))</f>
        <v xml:space="preserve"> </v>
      </c>
      <c r="BS8" s="41" t="str">
        <f>IF(COUNTIF(D8:BM8,"(3)")=0," ",COUNTIF(D8:BM8,"(3)"))</f>
        <v xml:space="preserve"> </v>
      </c>
      <c r="BT8" s="42" t="str">
        <f>IF(SUM(BQ8:BS8)=0," ",SUM(BQ8:BS8))</f>
        <v xml:space="preserve"> </v>
      </c>
      <c r="BU8" s="43" t="str">
        <f>IF(BO8=0,Var!$B$8,IF(LARGE(D8:BM8,1)&gt;=70,Var!$B$4," "))</f>
        <v>---</v>
      </c>
      <c r="BV8" s="43" t="str">
        <f>IF(BO8=0,Var!$B$8,IF(LARGE(D8:BM8,1)&gt;=125,Var!$B$4," "))</f>
        <v>---</v>
      </c>
      <c r="BW8" s="43" t="str">
        <f>IF(BO8=0,Var!$B$8,IF(LARGE(D8:BM8,1)&gt;=185,Var!$B$4," "))</f>
        <v>---</v>
      </c>
      <c r="BX8" s="43" t="str">
        <f>IF(BO8=0,Var!$B$8,IF(LARGE(D8:BM8,1)&gt;=235,Var!$B$4," "))</f>
        <v>---</v>
      </c>
      <c r="BY8" s="43" t="str">
        <f>IF(BO8=0,Var!$B$8,IF(LARGE(D8:BM8,1)&gt;=270,Var!$B$4," "))</f>
        <v>---</v>
      </c>
      <c r="BZ8" s="43" t="str">
        <f>IF(BO8=0,Var!$B$8,IF(LARGE(D8:BM8,1)&gt;=335,Var!$B$4," "))</f>
        <v>---</v>
      </c>
      <c r="CA8" s="152"/>
    </row>
    <row r="9" spans="1:79" s="136" customFormat="1" ht="22.7" customHeight="1">
      <c r="A9" s="152"/>
      <c r="B9" s="209"/>
      <c r="C9" s="210" t="s">
        <v>201</v>
      </c>
      <c r="D9" s="211"/>
      <c r="E9" s="211"/>
      <c r="F9" s="211"/>
      <c r="G9" s="211"/>
      <c r="H9" s="211"/>
      <c r="I9" s="211"/>
      <c r="J9" s="211"/>
      <c r="K9" s="211"/>
      <c r="L9" s="212"/>
      <c r="M9" s="212"/>
      <c r="N9" s="212"/>
      <c r="O9" s="212"/>
      <c r="P9" s="213"/>
      <c r="Q9" s="33"/>
      <c r="R9" s="213"/>
      <c r="S9" s="33"/>
      <c r="T9" s="213"/>
      <c r="U9" s="33"/>
      <c r="V9" s="213"/>
      <c r="W9" s="33"/>
      <c r="X9" s="213"/>
      <c r="Y9" s="33"/>
      <c r="Z9" s="214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13"/>
      <c r="AM9" s="213"/>
      <c r="AN9" s="213"/>
      <c r="AO9" s="213"/>
      <c r="AP9" s="213"/>
      <c r="AQ9" s="213"/>
      <c r="AR9" s="213"/>
      <c r="AS9" s="213"/>
      <c r="AT9" s="201"/>
      <c r="AU9" s="201"/>
      <c r="AV9" s="213"/>
      <c r="AW9" s="213"/>
      <c r="AX9" s="213"/>
      <c r="AY9" s="33"/>
      <c r="AZ9" s="213"/>
      <c r="BA9" s="33"/>
      <c r="BB9" s="213"/>
      <c r="BC9" s="33"/>
      <c r="BD9" s="33"/>
      <c r="BE9" s="33"/>
      <c r="BF9" s="213"/>
      <c r="BG9" s="33"/>
      <c r="BH9" s="201"/>
      <c r="BI9" s="201"/>
      <c r="BJ9" s="213"/>
      <c r="BK9" s="213"/>
      <c r="BL9" s="213"/>
      <c r="BM9" s="213"/>
      <c r="BO9" s="51"/>
      <c r="BP9"/>
      <c r="BQ9" s="51"/>
      <c r="BR9" s="51"/>
      <c r="BS9" s="51"/>
      <c r="BT9" s="147"/>
      <c r="BU9" s="51"/>
      <c r="BV9" s="51"/>
      <c r="BW9" s="51"/>
      <c r="BX9" s="51"/>
      <c r="BY9" s="51"/>
      <c r="BZ9" s="51"/>
      <c r="CA9" s="152"/>
    </row>
    <row r="10" spans="1:79">
      <c r="A10" s="152"/>
      <c r="B10" s="215"/>
      <c r="C10" s="216"/>
      <c r="D10" s="217"/>
      <c r="E10" s="40"/>
      <c r="F10" s="217"/>
      <c r="G10" s="40"/>
      <c r="H10" s="217"/>
      <c r="I10" s="40"/>
      <c r="J10" s="217"/>
      <c r="K10" s="40"/>
      <c r="L10" s="217"/>
      <c r="M10" s="40"/>
      <c r="N10" s="217"/>
      <c r="O10" s="40"/>
      <c r="P10" s="217"/>
      <c r="Q10" s="40"/>
      <c r="R10" s="217"/>
      <c r="S10" s="40"/>
      <c r="T10" s="217"/>
      <c r="U10" s="40"/>
      <c r="V10" s="217"/>
      <c r="W10" s="40"/>
      <c r="X10" s="217"/>
      <c r="Y10" s="40"/>
      <c r="Z10" s="217"/>
      <c r="AA10" s="40"/>
      <c r="AB10" s="3"/>
      <c r="AC10" s="446"/>
      <c r="AD10" s="3"/>
      <c r="AE10" s="3"/>
      <c r="AF10" s="217"/>
      <c r="AG10" s="40"/>
      <c r="AH10" s="217"/>
      <c r="AI10" s="40"/>
      <c r="AJ10" s="217"/>
      <c r="AK10" s="40"/>
      <c r="AL10" s="217"/>
      <c r="AM10" s="40"/>
      <c r="AN10" s="217"/>
      <c r="AO10" s="40"/>
      <c r="AP10" s="217"/>
      <c r="AQ10" s="40"/>
      <c r="AR10" s="3"/>
      <c r="AS10" s="3"/>
      <c r="AT10" s="461"/>
      <c r="AU10" s="462"/>
      <c r="AV10" s="3"/>
      <c r="AW10" s="3"/>
      <c r="AX10" s="468"/>
      <c r="AY10" s="40"/>
      <c r="AZ10" s="468"/>
      <c r="BA10" s="40"/>
      <c r="BB10" s="468"/>
      <c r="BC10" s="40"/>
      <c r="BD10" s="3"/>
      <c r="BE10" s="3"/>
      <c r="BF10" s="469"/>
      <c r="BG10" s="3"/>
      <c r="BH10" s="474"/>
      <c r="BI10" s="475"/>
      <c r="BJ10" s="476"/>
      <c r="BK10" s="476"/>
      <c r="BL10" s="473"/>
      <c r="BM10" s="477"/>
      <c r="BO10" s="19">
        <f>COUNT(D10:BM10)</f>
        <v>0</v>
      </c>
      <c r="BP10" s="20" t="str">
        <f>IF(BO10&lt;3," ",(LARGE(D10:BM10,1)+LARGE(D10:BM10,2)+LARGE(D10:BM10,3))/3)</f>
        <v xml:space="preserve"> </v>
      </c>
      <c r="BQ10" s="41" t="str">
        <f>IF(COUNTIF(D10:BM10,"(1)")=0," ",COUNTIF(D10:BM10,"(1)"))</f>
        <v xml:space="preserve"> </v>
      </c>
      <c r="BR10" s="41" t="str">
        <f>IF(COUNTIF(D10:BM10,"(2)")=0," ",COUNTIF(D10:BM10,"(2)"))</f>
        <v xml:space="preserve"> </v>
      </c>
      <c r="BS10" s="41" t="str">
        <f>IF(COUNTIF(D10:BM10,"(3)")=0," ",COUNTIF(D10:BM10,"(3)"))</f>
        <v xml:space="preserve"> </v>
      </c>
      <c r="BT10" s="42" t="str">
        <f>IF(SUM(BQ10:BS10)=0," ",SUM(BQ10:BS10))</f>
        <v xml:space="preserve"> </v>
      </c>
      <c r="BU10" s="43" t="str">
        <f>IF(BO10=0,Var!$B$8,IF(LARGE(D10:BM10,1)&gt;=70,Var!$B$4," "))</f>
        <v>---</v>
      </c>
      <c r="BV10" s="43" t="str">
        <f>IF(BO10=0,Var!$B$8,IF(LARGE(D10:BM10,1)&gt;=125,Var!$B$4," "))</f>
        <v>---</v>
      </c>
      <c r="BW10" s="43" t="str">
        <f>IF(BO10=0,Var!$B$8,IF(LARGE(D10:BM10,1)&gt;=185,Var!$B$4," "))</f>
        <v>---</v>
      </c>
      <c r="BX10" s="43" t="str">
        <f>IF(BO10=0,Var!$B$8,IF(LARGE(D10:BM10,1)&gt;=235,Var!$B$4," "))</f>
        <v>---</v>
      </c>
      <c r="BY10" s="43" t="str">
        <f>IF(BO10=0,Var!$B$8,IF(LARGE(D10:BM10,1)&gt;=270,Var!$B$4," "))</f>
        <v>---</v>
      </c>
      <c r="BZ10" s="43" t="str">
        <f>IF(BO10=0,Var!$B$8,IF(LARGE(D10:BM10,1)&gt;=335,Var!$B$4," "))</f>
        <v>---</v>
      </c>
      <c r="CA10" s="152"/>
    </row>
    <row r="11" spans="1:79" s="136" customFormat="1" ht="22.7" customHeight="1">
      <c r="A11" s="152"/>
      <c r="B11" s="209"/>
      <c r="C11" s="210" t="s">
        <v>202</v>
      </c>
      <c r="D11" s="211"/>
      <c r="E11" s="211"/>
      <c r="F11" s="211"/>
      <c r="G11" s="211"/>
      <c r="H11" s="211"/>
      <c r="I11" s="211"/>
      <c r="J11" s="211"/>
      <c r="K11" s="211"/>
      <c r="L11" s="212"/>
      <c r="M11" s="212"/>
      <c r="N11" s="212"/>
      <c r="O11" s="212"/>
      <c r="P11" s="213"/>
      <c r="Q11" s="33"/>
      <c r="R11" s="213"/>
      <c r="S11" s="33"/>
      <c r="T11" s="213"/>
      <c r="U11" s="33"/>
      <c r="V11" s="213"/>
      <c r="W11" s="33"/>
      <c r="X11" s="213"/>
      <c r="Y11" s="33"/>
      <c r="Z11" s="214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213"/>
      <c r="AM11" s="213"/>
      <c r="AN11" s="213"/>
      <c r="AO11" s="213"/>
      <c r="AP11" s="213"/>
      <c r="AQ11" s="213"/>
      <c r="AR11" s="213"/>
      <c r="AS11" s="213"/>
      <c r="AT11" s="201"/>
      <c r="AU11" s="201"/>
      <c r="AV11" s="213"/>
      <c r="AW11" s="213"/>
      <c r="AX11" s="213"/>
      <c r="AY11" s="33"/>
      <c r="AZ11" s="213"/>
      <c r="BA11" s="33"/>
      <c r="BB11" s="213"/>
      <c r="BC11" s="33"/>
      <c r="BD11" s="33"/>
      <c r="BE11" s="33"/>
      <c r="BF11" s="213"/>
      <c r="BG11" s="33"/>
      <c r="BH11" s="201"/>
      <c r="BI11" s="201"/>
      <c r="BJ11" s="213"/>
      <c r="BK11" s="213"/>
      <c r="BL11" s="213"/>
      <c r="BM11" s="213"/>
      <c r="BO11" s="51"/>
      <c r="BP11"/>
      <c r="BQ11" s="51"/>
      <c r="BR11" s="51"/>
      <c r="BS11" s="51"/>
      <c r="BT11" s="147"/>
      <c r="BU11" s="51"/>
      <c r="BV11" s="51"/>
      <c r="BW11" s="51"/>
      <c r="BX11" s="51"/>
      <c r="BY11" s="51"/>
      <c r="BZ11" s="51"/>
      <c r="CA11" s="152"/>
    </row>
    <row r="12" spans="1:79">
      <c r="A12" s="152"/>
      <c r="B12" s="215"/>
      <c r="C12" s="216"/>
      <c r="D12" s="217"/>
      <c r="E12" s="40"/>
      <c r="F12" s="217"/>
      <c r="G12" s="40"/>
      <c r="H12" s="217"/>
      <c r="I12" s="40"/>
      <c r="J12" s="217"/>
      <c r="K12" s="40"/>
      <c r="L12" s="217"/>
      <c r="M12" s="40"/>
      <c r="N12" s="217"/>
      <c r="O12" s="40"/>
      <c r="P12" s="217"/>
      <c r="Q12" s="40"/>
      <c r="R12" s="217"/>
      <c r="S12" s="40"/>
      <c r="T12" s="217"/>
      <c r="U12" s="40"/>
      <c r="V12" s="217"/>
      <c r="W12" s="40"/>
      <c r="X12" s="217"/>
      <c r="Y12" s="40"/>
      <c r="Z12" s="217"/>
      <c r="AA12" s="40"/>
      <c r="AB12" s="3"/>
      <c r="AC12" s="447"/>
      <c r="AD12" s="3"/>
      <c r="AE12" s="3"/>
      <c r="AF12" s="217"/>
      <c r="AG12" s="40"/>
      <c r="AH12" s="217"/>
      <c r="AI12" s="40"/>
      <c r="AJ12" s="217"/>
      <c r="AK12" s="40"/>
      <c r="AL12" s="217"/>
      <c r="AM12" s="40"/>
      <c r="AN12" s="217"/>
      <c r="AO12" s="40"/>
      <c r="AP12" s="217"/>
      <c r="AQ12" s="40"/>
      <c r="AR12" s="3"/>
      <c r="AS12" s="3"/>
      <c r="AT12" s="463"/>
      <c r="AU12" s="464"/>
      <c r="AV12" s="3"/>
      <c r="AW12" s="3"/>
      <c r="AX12" s="468"/>
      <c r="AY12" s="40"/>
      <c r="AZ12" s="468"/>
      <c r="BA12" s="40"/>
      <c r="BB12" s="468"/>
      <c r="BC12" s="40"/>
      <c r="BD12" s="3"/>
      <c r="BE12" s="3"/>
      <c r="BF12" s="469"/>
      <c r="BG12" s="3"/>
      <c r="BH12" s="478"/>
      <c r="BI12" s="479"/>
      <c r="BJ12" s="476"/>
      <c r="BK12" s="476"/>
      <c r="BL12" s="473"/>
      <c r="BM12" s="477"/>
      <c r="BO12" s="19">
        <f>COUNT(D12:BM12)</f>
        <v>0</v>
      </c>
      <c r="BP12" s="20" t="str">
        <f>IF(BO12&lt;3," ",(LARGE(D12:BM12,1)+LARGE(D12:BM12,2)+LARGE(D12:BM12,3))/3)</f>
        <v xml:space="preserve"> </v>
      </c>
      <c r="BQ12" s="41" t="str">
        <f>IF(COUNTIF(D12:BM12,"(1)")=0," ",COUNTIF(D12:BM12,"(1)"))</f>
        <v xml:space="preserve"> </v>
      </c>
      <c r="BR12" s="41" t="str">
        <f>IF(COUNTIF(D12:BM12,"(2)")=0," ",COUNTIF(D12:BM12,"(2)"))</f>
        <v xml:space="preserve"> </v>
      </c>
      <c r="BS12" s="41" t="str">
        <f>IF(COUNTIF(D12:BM12,"(3)")=0," ",COUNTIF(D12:BM12,"(3)"))</f>
        <v xml:space="preserve"> </v>
      </c>
      <c r="BT12" s="42" t="str">
        <f>IF(SUM(BQ12:BS12)=0," ",SUM(BQ12:BS12))</f>
        <v xml:space="preserve"> </v>
      </c>
      <c r="BU12" s="43" t="str">
        <f>IF(BO12=0,Var!$B$8,IF(LARGE(D12:BM12,1)&gt;=70,Var!$B$4," "))</f>
        <v>---</v>
      </c>
      <c r="BV12" s="43" t="str">
        <f>IF(BO12=0,Var!$B$8,IF(LARGE(D12:BM12,1)&gt;=125,Var!$B$4," "))</f>
        <v>---</v>
      </c>
      <c r="BW12" s="43" t="str">
        <f>IF(BO12=0,Var!$B$8,IF(LARGE(D12:BM12,1)&gt;=185,Var!$B$4," "))</f>
        <v>---</v>
      </c>
      <c r="BX12" s="43" t="str">
        <f>IF(BO12=0,Var!$B$8,IF(LARGE(D12:BM12,1)&gt;=235,Var!$B$4," "))</f>
        <v>---</v>
      </c>
      <c r="BY12" s="43" t="str">
        <f>IF(BO12=0,Var!$B$8,IF(LARGE(D12:BM12,1)&gt;=270,Var!$B$4," "))</f>
        <v>---</v>
      </c>
      <c r="BZ12" s="43" t="str">
        <f>IF(BO12=0,Var!$B$8,IF(LARGE(D12:BM12,1)&gt;=335,Var!$B$4," "))</f>
        <v>---</v>
      </c>
      <c r="CA12" s="152"/>
    </row>
    <row r="13" spans="1:79">
      <c r="A13" s="152"/>
      <c r="B13" s="215"/>
      <c r="C13" s="216"/>
      <c r="D13" s="217"/>
      <c r="E13" s="40"/>
      <c r="F13" s="217"/>
      <c r="G13" s="40"/>
      <c r="H13" s="217"/>
      <c r="I13" s="40"/>
      <c r="J13" s="217"/>
      <c r="K13" s="40"/>
      <c r="L13" s="217"/>
      <c r="M13" s="40"/>
      <c r="N13" s="217"/>
      <c r="O13" s="40"/>
      <c r="P13" s="217"/>
      <c r="Q13" s="40"/>
      <c r="R13" s="217"/>
      <c r="S13" s="40"/>
      <c r="T13" s="217"/>
      <c r="U13" s="40"/>
      <c r="V13" s="217"/>
      <c r="W13" s="40"/>
      <c r="X13" s="217"/>
      <c r="Y13" s="40"/>
      <c r="Z13" s="217"/>
      <c r="AA13" s="40"/>
      <c r="AB13" s="3"/>
      <c r="AC13" s="448"/>
      <c r="AD13" s="3"/>
      <c r="AE13" s="3"/>
      <c r="AF13" s="217"/>
      <c r="AG13" s="40"/>
      <c r="AH13" s="217"/>
      <c r="AI13" s="40"/>
      <c r="AJ13" s="217"/>
      <c r="AK13" s="40"/>
      <c r="AL13" s="217"/>
      <c r="AM13" s="40"/>
      <c r="AN13" s="217"/>
      <c r="AO13" s="40"/>
      <c r="AP13" s="217"/>
      <c r="AQ13" s="40"/>
      <c r="AR13" s="3"/>
      <c r="AS13" s="3"/>
      <c r="AT13" s="465"/>
      <c r="AU13" s="466"/>
      <c r="AV13" s="3"/>
      <c r="AW13" s="3"/>
      <c r="AX13" s="468"/>
      <c r="AY13" s="40"/>
      <c r="AZ13" s="468"/>
      <c r="BA13" s="40"/>
      <c r="BB13" s="468"/>
      <c r="BC13" s="40"/>
      <c r="BD13" s="3"/>
      <c r="BE13" s="3"/>
      <c r="BF13" s="469"/>
      <c r="BG13" s="3"/>
      <c r="BH13" s="480"/>
      <c r="BI13" s="481"/>
      <c r="BJ13" s="476"/>
      <c r="BK13" s="476"/>
      <c r="BL13" s="473"/>
      <c r="BM13" s="477"/>
      <c r="BO13" s="19">
        <f>COUNT(D13:BM13)</f>
        <v>0</v>
      </c>
      <c r="BP13" s="20" t="str">
        <f>IF(BO13&lt;3," ",(LARGE(D13:BM13,1)+LARGE(D13:BM13,2)+LARGE(D13:BM13,3))/3)</f>
        <v xml:space="preserve"> </v>
      </c>
      <c r="BQ13" s="41" t="str">
        <f>IF(COUNTIF(D13:BM13,"(1)")=0," ",COUNTIF(D13:BM13,"(1)"))</f>
        <v xml:space="preserve"> </v>
      </c>
      <c r="BR13" s="41" t="str">
        <f>IF(COUNTIF(D13:BM13,"(2)")=0," ",COUNTIF(D13:BM13,"(2)"))</f>
        <v xml:space="preserve"> </v>
      </c>
      <c r="BS13" s="41" t="str">
        <f>IF(COUNTIF(D13:BM13,"(3)")=0," ",COUNTIF(D13:BM13,"(3)"))</f>
        <v xml:space="preserve"> </v>
      </c>
      <c r="BT13" s="42" t="str">
        <f>IF(SUM(BQ13:BS13)=0," ",SUM(BQ13:BS13))</f>
        <v xml:space="preserve"> </v>
      </c>
      <c r="BU13" s="43" t="str">
        <f>IF(BO13=0,Var!$B$8,IF(LARGE(D13:BM13,1)&gt;=70,Var!$B$4," "))</f>
        <v>---</v>
      </c>
      <c r="BV13" s="43" t="str">
        <f>IF(BO13=0,Var!$B$8,IF(LARGE(D13:BM13,1)&gt;=125,Var!$B$4," "))</f>
        <v>---</v>
      </c>
      <c r="BW13" s="43" t="str">
        <f>IF(BO13=0,Var!$B$8,IF(LARGE(D13:BM13,1)&gt;=185,Var!$B$4," "))</f>
        <v>---</v>
      </c>
      <c r="BX13" s="43" t="str">
        <f>IF(BO13=0,Var!$B$8,IF(LARGE(D13:BM13,1)&gt;=235,Var!$B$4," "))</f>
        <v>---</v>
      </c>
      <c r="BY13" s="43" t="str">
        <f>IF(BO13=0,Var!$B$8,IF(LARGE(D13:BM13,1)&gt;=270,Var!$B$4," "))</f>
        <v>---</v>
      </c>
      <c r="BZ13" s="43" t="str">
        <f>IF(BO13=0,Var!$B$8,IF(LARGE(D13:BM13,1)&gt;=335,Var!$B$4," "))</f>
        <v>---</v>
      </c>
      <c r="CA13" s="152"/>
    </row>
    <row r="14" spans="1:79" s="136" customFormat="1" ht="22.7" customHeight="1">
      <c r="A14" s="152"/>
      <c r="B14" s="209"/>
      <c r="C14" s="210" t="s">
        <v>203</v>
      </c>
      <c r="D14" s="211"/>
      <c r="E14" s="211"/>
      <c r="F14" s="211"/>
      <c r="G14" s="211"/>
      <c r="H14" s="211"/>
      <c r="I14" s="211"/>
      <c r="J14" s="211"/>
      <c r="K14" s="211"/>
      <c r="L14" s="212"/>
      <c r="M14" s="212"/>
      <c r="N14" s="212"/>
      <c r="O14" s="212"/>
      <c r="P14" s="213"/>
      <c r="Q14" s="33"/>
      <c r="R14" s="213"/>
      <c r="S14" s="33"/>
      <c r="T14" s="213"/>
      <c r="U14" s="33"/>
      <c r="V14" s="213"/>
      <c r="W14" s="33"/>
      <c r="X14" s="213"/>
      <c r="Y14" s="33"/>
      <c r="Z14" s="214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213"/>
      <c r="AM14" s="213"/>
      <c r="AN14" s="213"/>
      <c r="AO14" s="213"/>
      <c r="AP14" s="213"/>
      <c r="AQ14" s="213"/>
      <c r="AR14" s="213"/>
      <c r="AS14" s="213"/>
      <c r="AT14" s="201"/>
      <c r="AU14" s="201"/>
      <c r="AV14" s="213"/>
      <c r="AW14" s="213"/>
      <c r="AX14" s="213"/>
      <c r="AY14" s="33"/>
      <c r="AZ14" s="213"/>
      <c r="BA14" s="33"/>
      <c r="BB14" s="213"/>
      <c r="BC14" s="33"/>
      <c r="BD14" s="33"/>
      <c r="BE14" s="33"/>
      <c r="BF14" s="213"/>
      <c r="BG14" s="33"/>
      <c r="BH14" s="201"/>
      <c r="BI14" s="201"/>
      <c r="BJ14" s="213"/>
      <c r="BK14" s="213"/>
      <c r="BL14" s="213"/>
      <c r="BM14" s="213"/>
      <c r="BO14" s="51"/>
      <c r="BP14"/>
      <c r="BQ14" s="51"/>
      <c r="BR14" s="51"/>
      <c r="BS14" s="51"/>
      <c r="BT14" s="147"/>
      <c r="BU14" s="51"/>
      <c r="BV14" s="51"/>
      <c r="BW14" s="51"/>
      <c r="BX14" s="51"/>
      <c r="BY14" s="51"/>
      <c r="BZ14" s="51"/>
      <c r="CA14" s="152"/>
    </row>
    <row r="15" spans="1:79">
      <c r="A15" s="152"/>
      <c r="B15" s="215"/>
      <c r="C15" s="216"/>
      <c r="D15" s="217"/>
      <c r="E15" s="40"/>
      <c r="F15" s="217"/>
      <c r="G15" s="40"/>
      <c r="H15" s="217"/>
      <c r="I15" s="40"/>
      <c r="J15" s="217"/>
      <c r="K15" s="40"/>
      <c r="L15" s="217"/>
      <c r="M15" s="40"/>
      <c r="N15" s="217"/>
      <c r="O15" s="40"/>
      <c r="P15" s="217"/>
      <c r="Q15" s="40"/>
      <c r="R15" s="217"/>
      <c r="S15" s="40"/>
      <c r="T15" s="217"/>
      <c r="U15" s="40"/>
      <c r="V15" s="217"/>
      <c r="W15" s="40"/>
      <c r="X15" s="217"/>
      <c r="Y15" s="40"/>
      <c r="Z15" s="217"/>
      <c r="AA15" s="40"/>
      <c r="AB15" s="3"/>
      <c r="AC15" s="446"/>
      <c r="AD15" s="3"/>
      <c r="AE15" s="3"/>
      <c r="AF15" s="217"/>
      <c r="AG15" s="40"/>
      <c r="AH15" s="217"/>
      <c r="AI15" s="40"/>
      <c r="AJ15" s="217"/>
      <c r="AK15" s="40"/>
      <c r="AL15" s="217"/>
      <c r="AM15" s="40"/>
      <c r="AN15" s="217"/>
      <c r="AO15" s="40"/>
      <c r="AP15" s="217"/>
      <c r="AQ15" s="40"/>
      <c r="AR15" s="3"/>
      <c r="AS15" s="3"/>
      <c r="AT15" s="461"/>
      <c r="AU15" s="462"/>
      <c r="AV15" s="3"/>
      <c r="AW15" s="3"/>
      <c r="AX15" s="468"/>
      <c r="AY15" s="40"/>
      <c r="AZ15" s="468"/>
      <c r="BA15" s="40"/>
      <c r="BB15" s="468"/>
      <c r="BC15" s="40"/>
      <c r="BD15" s="3"/>
      <c r="BE15" s="3"/>
      <c r="BF15" s="469"/>
      <c r="BG15" s="3"/>
      <c r="BH15" s="474"/>
      <c r="BI15" s="475"/>
      <c r="BJ15" s="476"/>
      <c r="BK15" s="476"/>
      <c r="BL15" s="473"/>
      <c r="BM15" s="477"/>
      <c r="BO15" s="19">
        <f>COUNT(D15:BM15)</f>
        <v>0</v>
      </c>
      <c r="BP15" s="20" t="str">
        <f>IF(BO15&lt;3," ",(LARGE(D15:BM15,1)+LARGE(D15:BM15,2)+LARGE(D15:BM15,3))/3)</f>
        <v xml:space="preserve"> </v>
      </c>
      <c r="BQ15" s="41" t="str">
        <f>IF(COUNTIF(D15:BM15,"(1)")=0," ",COUNTIF(D15:BM15,"(1)"))</f>
        <v xml:space="preserve"> </v>
      </c>
      <c r="BR15" s="41" t="str">
        <f>IF(COUNTIF(D15:BM15,"(2)")=0," ",COUNTIF(D15:BM15,"(2)"))</f>
        <v xml:space="preserve"> </v>
      </c>
      <c r="BS15" s="41" t="str">
        <f>IF(COUNTIF(D15:BM15,"(3)")=0," ",COUNTIF(D15:BM15,"(3)"))</f>
        <v xml:space="preserve"> </v>
      </c>
      <c r="BT15" s="42" t="str">
        <f>IF(SUM(BQ15:BS15)=0," ",SUM(BQ15:BS15))</f>
        <v xml:space="preserve"> </v>
      </c>
      <c r="BU15" s="43" t="str">
        <f>IF(BO15=0,Var!$B$8,IF(LARGE(D15:BM15,1)&gt;=70,Var!$B$4," "))</f>
        <v>---</v>
      </c>
      <c r="BV15" s="43" t="str">
        <f>IF(BO15=0,Var!$B$8,IF(LARGE(D15:BM15,1)&gt;=125,Var!$B$4," "))</f>
        <v>---</v>
      </c>
      <c r="BW15" s="43" t="str">
        <f>IF(BO15=0,Var!$B$8,IF(LARGE(D15:BM15,1)&gt;=185,Var!$B$4," "))</f>
        <v>---</v>
      </c>
      <c r="BX15" s="43" t="str">
        <f>IF(BO15=0,Var!$B$8,IF(LARGE(D15:BM15,1)&gt;=235,Var!$B$4," "))</f>
        <v>---</v>
      </c>
      <c r="BY15" s="43" t="str">
        <f>IF(BO15=0,Var!$B$8,IF(LARGE(D15:BM15,1)&gt;=270,Var!$B$4," "))</f>
        <v>---</v>
      </c>
      <c r="BZ15" s="43" t="str">
        <f>IF(BO15=0,Var!$B$8,IF(LARGE(D15:BM15,1)&gt;=335,Var!$B$4," "))</f>
        <v>---</v>
      </c>
      <c r="CA15" s="152"/>
    </row>
    <row r="16" spans="1:79" s="136" customFormat="1" ht="22.7" customHeight="1">
      <c r="A16" s="152"/>
      <c r="B16" s="209"/>
      <c r="C16" s="210" t="s">
        <v>204</v>
      </c>
      <c r="D16" s="211"/>
      <c r="E16" s="211"/>
      <c r="F16" s="211"/>
      <c r="G16" s="211"/>
      <c r="H16" s="211"/>
      <c r="I16" s="211"/>
      <c r="J16" s="211"/>
      <c r="K16" s="211"/>
      <c r="L16" s="212"/>
      <c r="M16" s="212"/>
      <c r="N16" s="212"/>
      <c r="O16" s="212"/>
      <c r="P16" s="213"/>
      <c r="Q16" s="33"/>
      <c r="R16" s="213"/>
      <c r="S16" s="33"/>
      <c r="T16" s="213"/>
      <c r="U16" s="33"/>
      <c r="V16" s="213"/>
      <c r="W16" s="33"/>
      <c r="X16" s="213"/>
      <c r="Y16" s="33"/>
      <c r="Z16" s="214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213"/>
      <c r="AM16" s="213"/>
      <c r="AN16" s="213"/>
      <c r="AO16" s="213"/>
      <c r="AP16" s="213"/>
      <c r="AQ16" s="213"/>
      <c r="AR16" s="213"/>
      <c r="AS16" s="213"/>
      <c r="AT16" s="201"/>
      <c r="AU16" s="201"/>
      <c r="AV16" s="213"/>
      <c r="AW16" s="213"/>
      <c r="AX16" s="213"/>
      <c r="AY16" s="33"/>
      <c r="AZ16" s="213"/>
      <c r="BA16" s="33"/>
      <c r="BB16" s="213"/>
      <c r="BC16" s="33"/>
      <c r="BD16" s="33"/>
      <c r="BE16" s="33"/>
      <c r="BF16" s="213"/>
      <c r="BG16" s="33"/>
      <c r="BH16" s="201"/>
      <c r="BI16" s="201"/>
      <c r="BJ16" s="213"/>
      <c r="BK16" s="213"/>
      <c r="BL16" s="213"/>
      <c r="BM16" s="213"/>
      <c r="BO16" s="51"/>
      <c r="BP16"/>
      <c r="BQ16" s="51"/>
      <c r="BR16" s="51"/>
      <c r="BS16" s="51"/>
      <c r="BT16" s="147"/>
      <c r="BU16" s="138">
        <v>85</v>
      </c>
      <c r="BV16" s="138">
        <v>140</v>
      </c>
      <c r="BW16" s="138">
        <v>195</v>
      </c>
      <c r="BX16" s="138">
        <v>260</v>
      </c>
      <c r="BY16" s="138">
        <v>300</v>
      </c>
      <c r="BZ16" s="138">
        <v>360</v>
      </c>
      <c r="CA16" s="152"/>
    </row>
    <row r="17" spans="1:79">
      <c r="A17" s="152"/>
      <c r="B17" s="215"/>
      <c r="C17" s="216"/>
      <c r="D17" s="217"/>
      <c r="E17" s="40"/>
      <c r="F17" s="217"/>
      <c r="G17" s="40"/>
      <c r="H17" s="217"/>
      <c r="I17" s="40"/>
      <c r="J17" s="217"/>
      <c r="K17" s="40"/>
      <c r="L17" s="217"/>
      <c r="M17" s="40"/>
      <c r="N17" s="217"/>
      <c r="O17" s="40"/>
      <c r="P17" s="217"/>
      <c r="Q17" s="40"/>
      <c r="R17" s="217"/>
      <c r="S17" s="40"/>
      <c r="T17" s="217"/>
      <c r="U17" s="40"/>
      <c r="V17" s="217"/>
      <c r="W17" s="40"/>
      <c r="X17" s="217"/>
      <c r="Y17" s="40"/>
      <c r="Z17" s="217"/>
      <c r="AA17" s="40"/>
      <c r="AB17" s="3"/>
      <c r="AC17" s="446"/>
      <c r="AD17" s="3"/>
      <c r="AE17" s="3"/>
      <c r="AF17" s="217"/>
      <c r="AG17" s="40"/>
      <c r="AH17" s="217"/>
      <c r="AI17" s="40"/>
      <c r="AJ17" s="217"/>
      <c r="AK17" s="40"/>
      <c r="AL17" s="217"/>
      <c r="AM17" s="40"/>
      <c r="AN17" s="217"/>
      <c r="AO17" s="40"/>
      <c r="AP17" s="217"/>
      <c r="AQ17" s="40"/>
      <c r="AR17" s="3"/>
      <c r="AS17" s="3"/>
      <c r="AT17" s="461"/>
      <c r="AU17" s="462"/>
      <c r="AV17" s="3"/>
      <c r="AW17" s="3"/>
      <c r="AX17" s="468"/>
      <c r="AY17" s="40"/>
      <c r="AZ17" s="468"/>
      <c r="BA17" s="40"/>
      <c r="BB17" s="468"/>
      <c r="BC17" s="40"/>
      <c r="BD17" s="3"/>
      <c r="BE17" s="3"/>
      <c r="BF17" s="469"/>
      <c r="BG17" s="3"/>
      <c r="BH17" s="474"/>
      <c r="BI17" s="475"/>
      <c r="BJ17" s="476"/>
      <c r="BK17" s="476"/>
      <c r="BL17" s="473"/>
      <c r="BM17" s="477"/>
      <c r="BO17" s="19">
        <f>COUNT(D17:BM17)</f>
        <v>0</v>
      </c>
      <c r="BP17" s="20" t="str">
        <f>IF(BO17&lt;3," ",(LARGE(D17:BM17,1)+LARGE(D17:BM17,2)+LARGE(D17:BM17,3))/3)</f>
        <v xml:space="preserve"> </v>
      </c>
      <c r="BQ17" s="41" t="str">
        <f>IF(COUNTIF(D17:BM17,"(1)")=0," ",COUNTIF(D17:BM17,"(1)"))</f>
        <v xml:space="preserve"> </v>
      </c>
      <c r="BR17" s="41" t="str">
        <f>IF(COUNTIF(D17:BM17,"(2)")=0," ",COUNTIF(D17:BM17,"(2)"))</f>
        <v xml:space="preserve"> </v>
      </c>
      <c r="BS17" s="41" t="str">
        <f>IF(COUNTIF(D17:BM17,"(3)")=0," ",COUNTIF(D17:BM17,"(3)"))</f>
        <v xml:space="preserve"> </v>
      </c>
      <c r="BT17" s="42" t="str">
        <f>IF(SUM(BQ17:BS17)=0," ",SUM(BQ17:BS17))</f>
        <v xml:space="preserve"> </v>
      </c>
      <c r="BU17" s="43" t="str">
        <f>IF(BO17=0,Var!$B$8,IF(LARGE(D17:BM17,1)&gt;=85,Var!$B$4," "))</f>
        <v>---</v>
      </c>
      <c r="BV17" s="43" t="str">
        <f>IF(BO17=0,Var!$B$8,IF(LARGE(D17:BM17,1)&gt;=140,Var!$B$4," "))</f>
        <v>---</v>
      </c>
      <c r="BW17" s="43" t="str">
        <f>IF(BO17=0,Var!$B$8,IF(LARGE(D17:BM17,1)&gt;=195,Var!$B$4," "))</f>
        <v>---</v>
      </c>
      <c r="BX17" s="43" t="str">
        <f>IF(BO17=0,Var!$B$8,IF(LARGE(D17:BM17,1)&gt;=260,Var!$B$4," "))</f>
        <v>---</v>
      </c>
      <c r="BY17" s="43" t="str">
        <f>IF(BO17=0,Var!$B$8,IF(LARGE(D17:BM17,1)&gt;=300,Var!$B$4," "))</f>
        <v>---</v>
      </c>
      <c r="BZ17" s="43" t="str">
        <f>IF(BO17=0,Var!$B$8,IF(LARGE(D17:BM17,1)&gt;=360,Var!$B$4," "))</f>
        <v>---</v>
      </c>
      <c r="CA17" s="152"/>
    </row>
    <row r="18" spans="1:79" s="136" customFormat="1" ht="22.7" customHeight="1">
      <c r="A18" s="152"/>
      <c r="B18" s="209"/>
      <c r="C18" s="210" t="s">
        <v>205</v>
      </c>
      <c r="D18" s="211"/>
      <c r="E18" s="211"/>
      <c r="F18" s="211"/>
      <c r="G18" s="211"/>
      <c r="H18" s="211"/>
      <c r="I18" s="211"/>
      <c r="J18" s="211"/>
      <c r="K18" s="211"/>
      <c r="L18" s="212"/>
      <c r="M18" s="212"/>
      <c r="N18" s="212"/>
      <c r="O18" s="212"/>
      <c r="P18" s="213"/>
      <c r="Q18" s="33"/>
      <c r="R18" s="213"/>
      <c r="S18" s="33"/>
      <c r="T18" s="213"/>
      <c r="U18" s="33"/>
      <c r="V18" s="213"/>
      <c r="W18" s="33"/>
      <c r="X18" s="213"/>
      <c r="Y18" s="33"/>
      <c r="Z18" s="214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213"/>
      <c r="AM18" s="213"/>
      <c r="AN18" s="213"/>
      <c r="AO18" s="213"/>
      <c r="AP18" s="213"/>
      <c r="AQ18" s="213"/>
      <c r="AR18" s="213"/>
      <c r="AS18" s="213"/>
      <c r="AT18" s="201"/>
      <c r="AU18" s="201"/>
      <c r="AV18" s="213"/>
      <c r="AW18" s="213"/>
      <c r="AX18" s="213"/>
      <c r="AY18" s="33"/>
      <c r="AZ18" s="213"/>
      <c r="BA18" s="33"/>
      <c r="BB18" s="213"/>
      <c r="BC18" s="33"/>
      <c r="BD18" s="33"/>
      <c r="BE18" s="33"/>
      <c r="BF18" s="213"/>
      <c r="BG18" s="33"/>
      <c r="BH18" s="201"/>
      <c r="BI18" s="201"/>
      <c r="BJ18" s="213"/>
      <c r="BK18" s="213"/>
      <c r="BL18" s="213"/>
      <c r="BM18" s="213"/>
      <c r="BO18"/>
      <c r="BP18"/>
      <c r="BQ18" s="54"/>
      <c r="BR18" s="54"/>
      <c r="BS18" s="54"/>
      <c r="BT18" s="137"/>
      <c r="BU18" s="51"/>
      <c r="BV18" s="51"/>
      <c r="BW18" s="51"/>
      <c r="BX18" s="51"/>
      <c r="BY18" s="51"/>
      <c r="BZ18" s="51"/>
      <c r="CA18" s="152"/>
    </row>
    <row r="19" spans="1:79">
      <c r="A19" s="152"/>
      <c r="B19" s="215">
        <v>1</v>
      </c>
      <c r="C19" s="216" t="s">
        <v>113</v>
      </c>
      <c r="D19" s="217"/>
      <c r="E19" s="40"/>
      <c r="F19" s="217"/>
      <c r="G19" s="40"/>
      <c r="H19" s="217"/>
      <c r="I19" s="40"/>
      <c r="J19" s="217">
        <v>316</v>
      </c>
      <c r="K19" s="40" t="s">
        <v>46</v>
      </c>
      <c r="L19" s="217">
        <v>299</v>
      </c>
      <c r="M19" s="40" t="s">
        <v>46</v>
      </c>
      <c r="N19" s="217">
        <v>273</v>
      </c>
      <c r="O19" s="40" t="s">
        <v>46</v>
      </c>
      <c r="P19" s="217"/>
      <c r="Q19" s="40"/>
      <c r="R19" s="217"/>
      <c r="S19" s="40"/>
      <c r="T19" s="217">
        <v>300</v>
      </c>
      <c r="U19" s="40" t="s">
        <v>45</v>
      </c>
      <c r="V19" s="217">
        <v>342</v>
      </c>
      <c r="W19" s="40" t="s">
        <v>45</v>
      </c>
      <c r="X19" s="217"/>
      <c r="Y19" s="40"/>
      <c r="Z19" s="217"/>
      <c r="AA19" s="40"/>
      <c r="AB19" s="3"/>
      <c r="AC19" s="443"/>
      <c r="AD19" s="3"/>
      <c r="AE19" s="3"/>
      <c r="AF19" s="217"/>
      <c r="AG19" s="40"/>
      <c r="AH19" s="217"/>
      <c r="AI19" s="40"/>
      <c r="AJ19" s="217"/>
      <c r="AK19" s="40"/>
      <c r="AL19" s="217"/>
      <c r="AM19" s="40"/>
      <c r="AN19" s="217"/>
      <c r="AO19" s="40"/>
      <c r="AP19" s="217"/>
      <c r="AQ19" s="40"/>
      <c r="AR19" s="3" t="s">
        <v>504</v>
      </c>
      <c r="AS19" s="3" t="s">
        <v>45</v>
      </c>
      <c r="AT19" s="463"/>
      <c r="AU19" s="464"/>
      <c r="AV19" s="3"/>
      <c r="AW19" s="3"/>
      <c r="AX19" s="468"/>
      <c r="AY19" s="40"/>
      <c r="AZ19" s="468">
        <v>371</v>
      </c>
      <c r="BA19" s="40" t="s">
        <v>45</v>
      </c>
      <c r="BB19" s="468">
        <v>348</v>
      </c>
      <c r="BC19" s="40" t="s">
        <v>45</v>
      </c>
      <c r="BD19" s="3"/>
      <c r="BE19" s="3"/>
      <c r="BF19" s="469"/>
      <c r="BG19" s="3"/>
      <c r="BH19" s="478"/>
      <c r="BI19" s="479"/>
      <c r="BJ19" s="476"/>
      <c r="BK19" s="476"/>
      <c r="BL19" s="473">
        <v>286</v>
      </c>
      <c r="BM19" s="477" t="s">
        <v>74</v>
      </c>
      <c r="BO19" s="19">
        <f>COUNT(D19:BM19)</f>
        <v>8</v>
      </c>
      <c r="BP19" s="20">
        <f>IF(BO19&lt;3," ",(LARGE(D19:BM19,1)+LARGE(D19:BM19,2)+LARGE(D19:BM19,3))/3)</f>
        <v>353.66666666666669</v>
      </c>
      <c r="BQ19" s="41">
        <f>IF(COUNTIF(D19:BM19,"(1)")=0," ",COUNTIF(D19:BM19,"(1)"))</f>
        <v>5</v>
      </c>
      <c r="BR19" s="41">
        <f>IF(COUNTIF(D19:BM19,"(2)")=0," ",COUNTIF(D19:BM19,"(2)"))</f>
        <v>3</v>
      </c>
      <c r="BS19" s="41" t="str">
        <f>IF(COUNTIF(D19:BM19,"(3)")=0," ",COUNTIF(D19:BM19,"(3)"))</f>
        <v xml:space="preserve"> </v>
      </c>
      <c r="BT19" s="42">
        <f>IF(SUM(BQ19:BS19)=0," ",SUM(BQ19:BS19))</f>
        <v>8</v>
      </c>
      <c r="BU19" s="43">
        <v>1</v>
      </c>
      <c r="BV19" s="43">
        <v>1</v>
      </c>
      <c r="BW19" s="43">
        <v>2</v>
      </c>
      <c r="BX19" s="43">
        <v>3</v>
      </c>
      <c r="BY19" s="43">
        <v>9</v>
      </c>
      <c r="BZ19" s="43">
        <f>IF(BO19=0,Var!$B$8,IF(LARGE(D19:BM19,1)&gt;=360,Var!$B$4," "))</f>
        <v>18</v>
      </c>
      <c r="CA19" s="152"/>
    </row>
    <row r="20" spans="1:79" s="219" customFormat="1">
      <c r="A20" s="218"/>
      <c r="B20" s="215">
        <v>2</v>
      </c>
      <c r="C20" s="216" t="s">
        <v>81</v>
      </c>
      <c r="D20" s="217"/>
      <c r="E20" s="40"/>
      <c r="F20" s="217"/>
      <c r="G20" s="40"/>
      <c r="H20" s="217"/>
      <c r="I20" s="40"/>
      <c r="J20" s="217"/>
      <c r="K20" s="40"/>
      <c r="L20" s="217"/>
      <c r="M20" s="40"/>
      <c r="N20" s="217"/>
      <c r="O20" s="40"/>
      <c r="P20" s="217"/>
      <c r="Q20" s="40"/>
      <c r="R20" s="217"/>
      <c r="S20" s="40"/>
      <c r="T20" s="217">
        <v>139</v>
      </c>
      <c r="U20" s="40" t="s">
        <v>46</v>
      </c>
      <c r="V20" s="217"/>
      <c r="W20" s="40"/>
      <c r="X20" s="217"/>
      <c r="Y20" s="40"/>
      <c r="Z20" s="217"/>
      <c r="AA20" s="40"/>
      <c r="AB20" s="3"/>
      <c r="AC20" s="445"/>
      <c r="AD20" s="3"/>
      <c r="AE20" s="3"/>
      <c r="AF20" s="217"/>
      <c r="AG20" s="40"/>
      <c r="AH20" s="217"/>
      <c r="AI20" s="40"/>
      <c r="AJ20" s="217"/>
      <c r="AK20" s="40"/>
      <c r="AL20" s="217"/>
      <c r="AM20" s="40"/>
      <c r="AN20" s="217"/>
      <c r="AO20" s="40"/>
      <c r="AP20" s="217"/>
      <c r="AQ20" s="40"/>
      <c r="AR20" s="3"/>
      <c r="AS20" s="3"/>
      <c r="AT20" s="465"/>
      <c r="AU20" s="466"/>
      <c r="AV20" s="3"/>
      <c r="AW20" s="3"/>
      <c r="AX20" s="468"/>
      <c r="AY20" s="40"/>
      <c r="AZ20" s="468">
        <v>174</v>
      </c>
      <c r="BA20" s="40" t="s">
        <v>52</v>
      </c>
      <c r="BB20" s="468"/>
      <c r="BC20" s="40"/>
      <c r="BD20" s="3"/>
      <c r="BE20" s="3"/>
      <c r="BF20" s="469"/>
      <c r="BG20" s="3"/>
      <c r="BH20" s="480"/>
      <c r="BI20" s="481"/>
      <c r="BJ20" s="476"/>
      <c r="BK20" s="476"/>
      <c r="BL20" s="473"/>
      <c r="BM20" s="477"/>
      <c r="BN20"/>
      <c r="BO20" s="19">
        <f>COUNT(D20:BM20)</f>
        <v>2</v>
      </c>
      <c r="BP20" s="20" t="str">
        <f>IF(BO20&lt;3," ",(LARGE(D20:BM20,1)+LARGE(D20:BM20,2)+LARGE(D20:BM20,3))/3)</f>
        <v xml:space="preserve"> </v>
      </c>
      <c r="BQ20" s="41" t="str">
        <f>IF(COUNTIF(D20:BM20,"(1)")=0," ",COUNTIF(D20:BM20,"(1)"))</f>
        <v xml:space="preserve"> </v>
      </c>
      <c r="BR20" s="41">
        <f>IF(COUNTIF(D20:BM20,"(2)")=0," ",COUNTIF(D20:BM20,"(2)"))</f>
        <v>1</v>
      </c>
      <c r="BS20" s="41" t="str">
        <f>IF(COUNTIF(D20:BM20,"(3)")=0," ",COUNTIF(D20:BM20,"(3)"))</f>
        <v xml:space="preserve"> </v>
      </c>
      <c r="BT20" s="42">
        <f>IF(SUM(BQ20:BS20)=0," ",SUM(BQ20:BS20))</f>
        <v>1</v>
      </c>
      <c r="BU20" s="43">
        <v>15</v>
      </c>
      <c r="BV20" s="43">
        <v>15</v>
      </c>
      <c r="BW20" s="43" t="str">
        <f>IF(BO20=0,Var!$B$8,IF(LARGE(D20:BM20,1)&gt;=195,Var!$B$4," "))</f>
        <v xml:space="preserve"> </v>
      </c>
      <c r="BX20" s="43" t="str">
        <f>IF(BO20=0,Var!$B$8,IF(LARGE(D20:BM20,1)&gt;=260,Var!$B$4," "))</f>
        <v xml:space="preserve"> </v>
      </c>
      <c r="BY20" s="43" t="str">
        <f>IF(BO20=0,Var!$B$8,IF(LARGE(D20:BM20,1)&gt;=300,Var!$B$4," "))</f>
        <v xml:space="preserve"> </v>
      </c>
      <c r="BZ20" s="43" t="str">
        <f>IF(BO20=0,Var!$B$8,IF(LARGE(D20:BM20,1)&gt;=360,Var!$B$4," "))</f>
        <v xml:space="preserve"> </v>
      </c>
      <c r="CA20" s="218"/>
    </row>
    <row r="21" spans="1:79" s="136" customFormat="1" ht="22.7" customHeight="1">
      <c r="A21" s="152"/>
      <c r="B21" s="209"/>
      <c r="C21" s="210" t="s">
        <v>206</v>
      </c>
      <c r="D21" s="211"/>
      <c r="E21" s="211"/>
      <c r="F21" s="211"/>
      <c r="G21" s="211"/>
      <c r="H21" s="211"/>
      <c r="I21" s="211"/>
      <c r="J21" s="211"/>
      <c r="K21" s="211"/>
      <c r="L21" s="212"/>
      <c r="M21" s="212"/>
      <c r="N21" s="212"/>
      <c r="O21" s="212"/>
      <c r="P21" s="213"/>
      <c r="Q21" s="33"/>
      <c r="R21" s="213"/>
      <c r="S21" s="33"/>
      <c r="T21" s="213"/>
      <c r="U21" s="33"/>
      <c r="V21" s="213"/>
      <c r="W21" s="33"/>
      <c r="X21" s="213"/>
      <c r="Y21" s="33"/>
      <c r="Z21" s="214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213"/>
      <c r="AM21" s="213"/>
      <c r="AN21" s="213"/>
      <c r="AO21" s="213"/>
      <c r="AP21" s="213"/>
      <c r="AQ21" s="213"/>
      <c r="AR21" s="213"/>
      <c r="AS21" s="213"/>
      <c r="AT21" s="201"/>
      <c r="AU21" s="201"/>
      <c r="AV21" s="213"/>
      <c r="AW21" s="213"/>
      <c r="AX21" s="213"/>
      <c r="AY21" s="33"/>
      <c r="AZ21" s="213"/>
      <c r="BA21" s="33"/>
      <c r="BB21" s="213"/>
      <c r="BC21" s="33"/>
      <c r="BD21" s="33"/>
      <c r="BE21" s="33"/>
      <c r="BF21" s="213"/>
      <c r="BG21" s="33"/>
      <c r="BH21" s="201"/>
      <c r="BI21" s="201"/>
      <c r="BJ21" s="213"/>
      <c r="BK21" s="213"/>
      <c r="BL21" s="213"/>
      <c r="BM21" s="213"/>
      <c r="BO21"/>
      <c r="BP21"/>
      <c r="BQ21" s="54"/>
      <c r="BR21" s="54"/>
      <c r="BS21" s="54"/>
      <c r="BT21" s="137"/>
      <c r="BU21" s="51"/>
      <c r="BV21" s="51"/>
      <c r="BW21" s="51"/>
      <c r="BX21" s="51"/>
      <c r="BY21" s="51"/>
      <c r="BZ21" s="51"/>
      <c r="CA21" s="152"/>
    </row>
    <row r="22" spans="1:79" s="219" customFormat="1">
      <c r="A22" s="218"/>
      <c r="B22" s="215">
        <v>1</v>
      </c>
      <c r="C22" s="216" t="s">
        <v>207</v>
      </c>
      <c r="D22" s="217">
        <v>280</v>
      </c>
      <c r="E22" s="40" t="s">
        <v>46</v>
      </c>
      <c r="F22" s="217"/>
      <c r="G22" s="40"/>
      <c r="H22" s="217"/>
      <c r="I22" s="40"/>
      <c r="J22" s="217">
        <v>313</v>
      </c>
      <c r="K22" s="40" t="s">
        <v>46</v>
      </c>
      <c r="L22" s="217">
        <v>313</v>
      </c>
      <c r="M22" s="40" t="s">
        <v>46</v>
      </c>
      <c r="N22" s="217">
        <v>341</v>
      </c>
      <c r="O22" s="40" t="s">
        <v>45</v>
      </c>
      <c r="P22" s="217">
        <v>357</v>
      </c>
      <c r="Q22" s="40" t="s">
        <v>45</v>
      </c>
      <c r="R22" s="217">
        <v>351</v>
      </c>
      <c r="S22" s="40" t="s">
        <v>45</v>
      </c>
      <c r="T22" s="217">
        <v>315</v>
      </c>
      <c r="U22" s="40" t="s">
        <v>45</v>
      </c>
      <c r="V22" s="217">
        <v>335</v>
      </c>
      <c r="W22" s="40" t="s">
        <v>45</v>
      </c>
      <c r="X22" s="217">
        <v>310</v>
      </c>
      <c r="Y22" s="40" t="s">
        <v>45</v>
      </c>
      <c r="Z22" s="217">
        <v>300</v>
      </c>
      <c r="AA22" s="40" t="s">
        <v>45</v>
      </c>
      <c r="AB22" s="3" t="s">
        <v>470</v>
      </c>
      <c r="AC22" s="443" t="s">
        <v>45</v>
      </c>
      <c r="AD22" s="3" t="s">
        <v>471</v>
      </c>
      <c r="AE22" s="3" t="s">
        <v>45</v>
      </c>
      <c r="AF22" s="217">
        <v>319</v>
      </c>
      <c r="AG22" s="40" t="s">
        <v>46</v>
      </c>
      <c r="AH22" s="217">
        <v>235</v>
      </c>
      <c r="AI22" s="40" t="s">
        <v>46</v>
      </c>
      <c r="AJ22" s="217">
        <v>279</v>
      </c>
      <c r="AK22" s="40" t="s">
        <v>46</v>
      </c>
      <c r="AL22" s="217">
        <v>317</v>
      </c>
      <c r="AM22" s="40" t="s">
        <v>46</v>
      </c>
      <c r="AN22" s="217"/>
      <c r="AO22" s="40"/>
      <c r="AP22" s="217">
        <v>297</v>
      </c>
      <c r="AQ22" s="40" t="s">
        <v>46</v>
      </c>
      <c r="AR22" s="3"/>
      <c r="AS22" s="3"/>
      <c r="AT22" s="463" t="s">
        <v>508</v>
      </c>
      <c r="AU22" s="464" t="s">
        <v>45</v>
      </c>
      <c r="AV22" s="3"/>
      <c r="AW22" s="3"/>
      <c r="AX22" s="468"/>
      <c r="AY22" s="40"/>
      <c r="AZ22" s="468">
        <v>285</v>
      </c>
      <c r="BA22" s="40" t="s">
        <v>46</v>
      </c>
      <c r="BB22" s="468">
        <v>343</v>
      </c>
      <c r="BC22" s="40" t="s">
        <v>45</v>
      </c>
      <c r="BD22" s="3" t="s">
        <v>518</v>
      </c>
      <c r="BE22" s="3" t="s">
        <v>45</v>
      </c>
      <c r="BF22" s="469">
        <v>334</v>
      </c>
      <c r="BG22" s="3" t="s">
        <v>45</v>
      </c>
      <c r="BH22" s="478" t="s">
        <v>531</v>
      </c>
      <c r="BI22" s="479" t="s">
        <v>46</v>
      </c>
      <c r="BJ22" s="476" t="s">
        <v>535</v>
      </c>
      <c r="BK22" s="476" t="s">
        <v>50</v>
      </c>
      <c r="BL22" s="473">
        <v>272</v>
      </c>
      <c r="BM22" s="477" t="s">
        <v>58</v>
      </c>
      <c r="BN22"/>
      <c r="BO22" s="19">
        <f>COUNT(D22:BM22)</f>
        <v>19</v>
      </c>
      <c r="BP22" s="20">
        <f>IF(BO22&lt;3," ",(LARGE(D22:BM22,1)+LARGE(D22:BM22,2)+LARGE(D22:BM22,3))/3)</f>
        <v>350.33333333333331</v>
      </c>
      <c r="BQ22" s="41">
        <f>IF(COUNTIF(D22:BM22,"(1)")=0," ",COUNTIF(D22:BM22,"(1)"))</f>
        <v>13</v>
      </c>
      <c r="BR22" s="41">
        <f>IF(COUNTIF(D22:BM22,"(2)")=0," ",COUNTIF(D22:BM22,"(2)"))</f>
        <v>10</v>
      </c>
      <c r="BS22" s="41">
        <f>IF(COUNTIF(D22:BM22,"(3)")=0," ",COUNTIF(D22:BM22,"(3)"))</f>
        <v>1</v>
      </c>
      <c r="BT22" s="42">
        <f>IF(SUM(BQ22:BS22)=0," ",SUM(BQ22:BS22))</f>
        <v>24</v>
      </c>
      <c r="BU22" s="43">
        <v>16</v>
      </c>
      <c r="BV22" s="43">
        <v>16</v>
      </c>
      <c r="BW22" s="43">
        <v>16</v>
      </c>
      <c r="BX22" s="43">
        <v>16</v>
      </c>
      <c r="BY22" s="43">
        <v>16</v>
      </c>
      <c r="BZ22" s="43" t="str">
        <f>IF(BO22=0,Var!$B$8,IF(LARGE(D22:BM22,1)&gt;=360,Var!$B$4," "))</f>
        <v xml:space="preserve"> </v>
      </c>
      <c r="CA22" s="218"/>
    </row>
    <row r="23" spans="1:79">
      <c r="A23" s="152"/>
      <c r="B23" s="215">
        <v>2</v>
      </c>
      <c r="C23" s="216" t="s">
        <v>520</v>
      </c>
      <c r="D23" s="217"/>
      <c r="E23" s="40"/>
      <c r="F23" s="217"/>
      <c r="G23" s="40"/>
      <c r="H23" s="217"/>
      <c r="I23" s="40"/>
      <c r="J23" s="217"/>
      <c r="K23" s="40"/>
      <c r="L23" s="217"/>
      <c r="M23" s="40"/>
      <c r="N23" s="217"/>
      <c r="O23" s="40"/>
      <c r="P23" s="217"/>
      <c r="Q23" s="40"/>
      <c r="R23" s="217"/>
      <c r="S23" s="40"/>
      <c r="T23" s="217"/>
      <c r="U23" s="40"/>
      <c r="V23" s="217"/>
      <c r="W23" s="40"/>
      <c r="X23" s="217"/>
      <c r="Y23" s="40"/>
      <c r="Z23" s="217"/>
      <c r="AA23" s="40"/>
      <c r="AB23" s="3"/>
      <c r="AC23" s="445"/>
      <c r="AD23" s="3"/>
      <c r="AE23" s="3"/>
      <c r="AF23" s="217"/>
      <c r="AG23" s="40"/>
      <c r="AH23" s="217"/>
      <c r="AI23" s="40"/>
      <c r="AJ23" s="217"/>
      <c r="AK23" s="40"/>
      <c r="AL23" s="217"/>
      <c r="AM23" s="40"/>
      <c r="AN23" s="217"/>
      <c r="AO23" s="40"/>
      <c r="AP23" s="217"/>
      <c r="AQ23" s="40"/>
      <c r="AR23" s="3"/>
      <c r="AS23" s="3"/>
      <c r="AT23" s="465"/>
      <c r="AU23" s="466"/>
      <c r="AV23" s="3"/>
      <c r="AW23" s="3"/>
      <c r="AX23" s="468"/>
      <c r="AY23" s="40"/>
      <c r="AZ23" s="468"/>
      <c r="BA23" s="40"/>
      <c r="BB23" s="468"/>
      <c r="BC23" s="40"/>
      <c r="BD23" s="3"/>
      <c r="BE23" s="3"/>
      <c r="BF23" s="469">
        <v>153</v>
      </c>
      <c r="BG23" s="3" t="s">
        <v>78</v>
      </c>
      <c r="BH23" s="480" t="s">
        <v>532</v>
      </c>
      <c r="BI23" s="481" t="s">
        <v>118</v>
      </c>
      <c r="BJ23" s="476"/>
      <c r="BK23" s="476"/>
      <c r="BL23" s="473"/>
      <c r="BM23" s="477"/>
      <c r="BO23" s="19">
        <f>COUNT(D23:BM23)</f>
        <v>1</v>
      </c>
      <c r="BP23" s="20" t="str">
        <f>IF(BO23&lt;3," ",(LARGE(D23:BM23,1)+LARGE(D23:BM23,2)+LARGE(D23:BM23,3))/3)</f>
        <v xml:space="preserve"> </v>
      </c>
      <c r="BQ23" s="41" t="str">
        <f>IF(COUNTIF(D23:BM23,"(1)")=0," ",COUNTIF(D23:BM23,"(1)"))</f>
        <v xml:space="preserve"> </v>
      </c>
      <c r="BR23" s="41" t="str">
        <f>IF(COUNTIF(D23:BM23,"(2)")=0," ",COUNTIF(D23:BM23,"(2)"))</f>
        <v xml:space="preserve"> </v>
      </c>
      <c r="BS23" s="41" t="str">
        <f>IF(COUNTIF(D23:BM23,"(3)")=0," ",COUNTIF(D23:BM23,"(3)"))</f>
        <v xml:space="preserve"> </v>
      </c>
      <c r="BT23" s="42" t="str">
        <f>IF(SUM(BQ23:BS23)=0," ",SUM(BQ23:BS23))</f>
        <v xml:space="preserve"> </v>
      </c>
      <c r="BU23" s="43">
        <f>IF(BO23=0,Var!$B$8,IF(LARGE(D23:BM23,1)&gt;=85,Var!$B$4," "))</f>
        <v>18</v>
      </c>
      <c r="BV23" s="43">
        <f>IF(BO23=0,Var!$B$8,IF(LARGE(D23:BM23,1)&gt;=140,Var!$B$4," "))</f>
        <v>18</v>
      </c>
      <c r="BW23" s="43" t="str">
        <f>IF(BO23=0,Var!$B$8,IF(LARGE(D23:BM23,1)&gt;=195,Var!$B$4," "))</f>
        <v xml:space="preserve"> </v>
      </c>
      <c r="BX23" s="43" t="str">
        <f>IF(BO23=0,Var!$B$8,IF(LARGE(D23:BM23,1)&gt;=260,Var!$B$4," "))</f>
        <v xml:space="preserve"> </v>
      </c>
      <c r="BY23" s="43" t="str">
        <f>IF(BO23=0,Var!$B$8,IF(LARGE(D23:BM23,1)&gt;=300,Var!$B$4," "))</f>
        <v xml:space="preserve"> </v>
      </c>
      <c r="BZ23" s="43" t="str">
        <f>IF(BO23=0,Var!$B$8,IF(LARGE(D23:BM23,1)&gt;=360,Var!$B$4," "))</f>
        <v xml:space="preserve"> </v>
      </c>
      <c r="CA23" s="152"/>
    </row>
    <row r="24" spans="1:79" s="136" customFormat="1" ht="22.7" customHeight="1">
      <c r="A24" s="152"/>
      <c r="B24" s="209"/>
      <c r="C24" s="210" t="s">
        <v>208</v>
      </c>
      <c r="D24" s="211"/>
      <c r="E24" s="211"/>
      <c r="F24" s="211"/>
      <c r="G24" s="211"/>
      <c r="H24" s="211"/>
      <c r="I24" s="211"/>
      <c r="J24" s="211"/>
      <c r="K24" s="211"/>
      <c r="L24" s="212"/>
      <c r="M24" s="212"/>
      <c r="N24" s="212"/>
      <c r="O24" s="212"/>
      <c r="P24" s="213"/>
      <c r="Q24" s="33"/>
      <c r="R24" s="213"/>
      <c r="S24" s="33"/>
      <c r="T24" s="213"/>
      <c r="U24" s="33"/>
      <c r="V24" s="213"/>
      <c r="W24" s="33"/>
      <c r="X24" s="213"/>
      <c r="Y24" s="33"/>
      <c r="Z24" s="214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213"/>
      <c r="AM24" s="213"/>
      <c r="AN24" s="213"/>
      <c r="AO24" s="213"/>
      <c r="AP24" s="213"/>
      <c r="AQ24" s="213"/>
      <c r="AR24" s="213"/>
      <c r="AS24" s="213"/>
      <c r="AT24" s="201"/>
      <c r="AU24" s="201"/>
      <c r="AV24" s="213"/>
      <c r="AW24" s="213"/>
      <c r="AX24" s="213"/>
      <c r="AY24" s="33"/>
      <c r="AZ24" s="213"/>
      <c r="BA24" s="33"/>
      <c r="BB24" s="213"/>
      <c r="BC24" s="33"/>
      <c r="BD24" s="33"/>
      <c r="BE24" s="33"/>
      <c r="BF24" s="213"/>
      <c r="BG24" s="33"/>
      <c r="BH24" s="201"/>
      <c r="BI24" s="201"/>
      <c r="BJ24" s="213"/>
      <c r="BK24" s="213"/>
      <c r="BL24" s="213"/>
      <c r="BM24" s="213"/>
      <c r="BO24"/>
      <c r="BP24"/>
      <c r="BQ24" s="54"/>
      <c r="BR24" s="54"/>
      <c r="BS24" s="54"/>
      <c r="BT24" s="137"/>
      <c r="BU24" s="138">
        <v>120</v>
      </c>
      <c r="BV24" s="138">
        <v>210</v>
      </c>
      <c r="BW24" s="138">
        <v>305</v>
      </c>
      <c r="BX24" s="138">
        <v>390</v>
      </c>
      <c r="BY24" s="138">
        <v>450</v>
      </c>
      <c r="BZ24" s="138">
        <v>560</v>
      </c>
      <c r="CA24" s="152"/>
    </row>
    <row r="25" spans="1:79">
      <c r="A25" s="152"/>
      <c r="B25" s="215">
        <v>1</v>
      </c>
      <c r="C25" s="216" t="s">
        <v>113</v>
      </c>
      <c r="D25" s="217"/>
      <c r="E25" s="40"/>
      <c r="F25" s="217"/>
      <c r="G25" s="40"/>
      <c r="H25" s="217"/>
      <c r="I25" s="40"/>
      <c r="J25" s="217"/>
      <c r="K25" s="40"/>
      <c r="L25" s="217"/>
      <c r="M25" s="40"/>
      <c r="N25" s="217">
        <v>249</v>
      </c>
      <c r="O25" s="40" t="s">
        <v>50</v>
      </c>
      <c r="P25" s="217"/>
      <c r="Q25" s="40"/>
      <c r="R25" s="217"/>
      <c r="S25" s="40"/>
      <c r="T25" s="217"/>
      <c r="U25" s="40"/>
      <c r="V25" s="217"/>
      <c r="W25" s="40"/>
      <c r="X25" s="217"/>
      <c r="Y25" s="40"/>
      <c r="Z25" s="217"/>
      <c r="AA25" s="40"/>
      <c r="AB25" s="3"/>
      <c r="AC25" s="443"/>
      <c r="AD25" s="3"/>
      <c r="AE25" s="3"/>
      <c r="AF25" s="217"/>
      <c r="AG25" s="40"/>
      <c r="AH25" s="217"/>
      <c r="AI25" s="40"/>
      <c r="AJ25" s="217"/>
      <c r="AK25" s="40"/>
      <c r="AL25" s="217"/>
      <c r="AM25" s="40"/>
      <c r="AN25" s="217"/>
      <c r="AO25" s="40"/>
      <c r="AP25" s="217"/>
      <c r="AQ25" s="40"/>
      <c r="AR25" s="3"/>
      <c r="AS25" s="3"/>
      <c r="AT25" s="463"/>
      <c r="AU25" s="464"/>
      <c r="AV25" s="3"/>
      <c r="AW25" s="3"/>
      <c r="AX25" s="468"/>
      <c r="AY25" s="40"/>
      <c r="AZ25" s="468"/>
      <c r="BA25" s="40"/>
      <c r="BB25" s="468"/>
      <c r="BC25" s="40"/>
      <c r="BD25" s="3"/>
      <c r="BE25" s="3"/>
      <c r="BF25" s="469"/>
      <c r="BG25" s="3"/>
      <c r="BH25" s="478"/>
      <c r="BI25" s="479"/>
      <c r="BJ25" s="476"/>
      <c r="BK25" s="476"/>
      <c r="BL25" s="473"/>
      <c r="BM25" s="477"/>
      <c r="BO25" s="19">
        <f>COUNT(D25:BM25)</f>
        <v>1</v>
      </c>
      <c r="BP25" s="20" t="str">
        <f>IF(BO25&lt;3," ",(LARGE(D25:BM25,1)+LARGE(D25:BM25,2)+LARGE(D25:BM25,3))/3)</f>
        <v xml:space="preserve"> </v>
      </c>
      <c r="BQ25" s="41" t="str">
        <f>IF(COUNTIF(D25:BM25,"(1)")=0," ",COUNTIF(D25:BM25,"(1)"))</f>
        <v xml:space="preserve"> </v>
      </c>
      <c r="BR25" s="41" t="str">
        <f>IF(COUNTIF(D25:BM25,"(2)")=0," ",COUNTIF(D25:BM25,"(2)"))</f>
        <v xml:space="preserve"> </v>
      </c>
      <c r="BS25" s="41">
        <f>IF(COUNTIF(D25:BM25,"(3)")=0," ",COUNTIF(D25:BM25,"(3)"))</f>
        <v>1</v>
      </c>
      <c r="BT25" s="42">
        <f>IF(SUM(BQ25:BS25)=0," ",SUM(BQ25:BS25))</f>
        <v>1</v>
      </c>
      <c r="BU25" s="43">
        <v>11</v>
      </c>
      <c r="BV25" s="43">
        <v>11</v>
      </c>
      <c r="BW25" s="43">
        <v>11</v>
      </c>
      <c r="BX25" s="43" t="str">
        <f>IF(BO25=0,Var!$B$8,IF(LARGE(D25:BM25,1)&gt;=390,Var!$B$4," "))</f>
        <v xml:space="preserve"> </v>
      </c>
      <c r="BY25" s="43" t="str">
        <f>IF(BO25=0,Var!$B$8,IF(LARGE(D25:BM25,1)&gt;=450,Var!$B$4," "))</f>
        <v xml:space="preserve"> </v>
      </c>
      <c r="BZ25" s="43" t="str">
        <f>IF(BO25=0,Var!$B$8,IF(LARGE(D25:BM25,1)&gt;=560,Var!$B$4," "))</f>
        <v xml:space="preserve"> </v>
      </c>
      <c r="CA25" s="152"/>
    </row>
    <row r="26" spans="1:79">
      <c r="A26" s="152"/>
      <c r="B26" s="215"/>
      <c r="C26" s="216"/>
      <c r="D26" s="217"/>
      <c r="E26" s="40"/>
      <c r="F26" s="217"/>
      <c r="G26" s="40"/>
      <c r="H26" s="217"/>
      <c r="I26" s="40"/>
      <c r="J26" s="217"/>
      <c r="K26" s="40"/>
      <c r="L26" s="217"/>
      <c r="M26" s="40"/>
      <c r="N26" s="217"/>
      <c r="O26" s="40"/>
      <c r="P26" s="217"/>
      <c r="Q26" s="40"/>
      <c r="R26" s="217"/>
      <c r="S26" s="40"/>
      <c r="T26" s="217"/>
      <c r="U26" s="40"/>
      <c r="V26" s="217"/>
      <c r="W26" s="40"/>
      <c r="X26" s="217"/>
      <c r="Y26" s="40"/>
      <c r="Z26" s="217"/>
      <c r="AA26" s="40"/>
      <c r="AB26" s="3"/>
      <c r="AC26" s="445"/>
      <c r="AD26" s="3"/>
      <c r="AE26" s="3"/>
      <c r="AF26" s="217"/>
      <c r="AG26" s="40"/>
      <c r="AH26" s="217"/>
      <c r="AI26" s="40"/>
      <c r="AJ26" s="217"/>
      <c r="AK26" s="40"/>
      <c r="AL26" s="217"/>
      <c r="AM26" s="40"/>
      <c r="AN26" s="217"/>
      <c r="AO26" s="40"/>
      <c r="AP26" s="217"/>
      <c r="AQ26" s="40"/>
      <c r="AR26" s="3"/>
      <c r="AS26" s="3"/>
      <c r="AT26" s="465"/>
      <c r="AU26" s="466"/>
      <c r="AV26" s="3"/>
      <c r="AW26" s="3"/>
      <c r="AX26" s="468"/>
      <c r="AY26" s="40"/>
      <c r="AZ26" s="468"/>
      <c r="BA26" s="40"/>
      <c r="BB26" s="468"/>
      <c r="BC26" s="40"/>
      <c r="BD26" s="3"/>
      <c r="BE26" s="3"/>
      <c r="BF26" s="469"/>
      <c r="BG26" s="3"/>
      <c r="BH26" s="480"/>
      <c r="BI26" s="481"/>
      <c r="BJ26" s="476"/>
      <c r="BK26" s="476"/>
      <c r="BL26" s="473"/>
      <c r="BM26" s="477"/>
      <c r="BO26" s="19">
        <f>COUNT(D26:BM26)</f>
        <v>0</v>
      </c>
      <c r="BP26" s="20" t="str">
        <f>IF(BO26&lt;3," ",(LARGE(D26:BM26,1)+LARGE(D26:BM26,2)+LARGE(D26:BM26,3))/3)</f>
        <v xml:space="preserve"> </v>
      </c>
      <c r="BQ26" s="41" t="str">
        <f>IF(COUNTIF(D26:BM26,"(1)")=0," ",COUNTIF(D26:BM26,"(1)"))</f>
        <v xml:space="preserve"> </v>
      </c>
      <c r="BR26" s="41" t="str">
        <f>IF(COUNTIF(D26:BM26,"(2)")=0," ",COUNTIF(D26:BM26,"(2)"))</f>
        <v xml:space="preserve"> </v>
      </c>
      <c r="BS26" s="41" t="str">
        <f>IF(COUNTIF(D26:BM26,"(3)")=0," ",COUNTIF(D26:BM26,"(3)"))</f>
        <v xml:space="preserve"> </v>
      </c>
      <c r="BT26" s="42" t="str">
        <f>IF(SUM(BQ26:BS26)=0," ",SUM(BQ26:BS26))</f>
        <v xml:space="preserve"> </v>
      </c>
      <c r="BU26" s="43" t="str">
        <f>IF(BO26=0,Var!$B$8,IF(LARGE(D26:BM26,1)&gt;=120,Var!$B$4," "))</f>
        <v>---</v>
      </c>
      <c r="BV26" s="43" t="str">
        <f>IF(BO26=0,Var!$B$8,IF(LARGE(D26:BM26,1)&gt;=210,Var!$B$4," "))</f>
        <v>---</v>
      </c>
      <c r="BW26" s="43" t="str">
        <f>IF(BO26=0,Var!$B$8,IF(LARGE(D26:BM26,1)&gt;=305,Var!$B$4," "))</f>
        <v>---</v>
      </c>
      <c r="BX26" s="43" t="str">
        <f>IF(BO26=0,Var!$B$8,IF(LARGE(D26:BM26,1)&gt;=390,Var!$B$4," "))</f>
        <v>---</v>
      </c>
      <c r="BY26" s="43" t="str">
        <f>IF(BO26=0,Var!$B$8,IF(LARGE(D26:BM26,1)&gt;=450,Var!$B$4," "))</f>
        <v>---</v>
      </c>
      <c r="BZ26" s="43" t="str">
        <f>IF(BO26=0,Var!$B$8,IF(LARGE(D26:BM26,1)&gt;=560,Var!$B$4," "))</f>
        <v>---</v>
      </c>
      <c r="CA26" s="152"/>
    </row>
    <row r="27" spans="1:79" s="136" customFormat="1" ht="22.7" customHeight="1">
      <c r="A27" s="152"/>
      <c r="B27" s="209"/>
      <c r="C27" s="210" t="s">
        <v>209</v>
      </c>
      <c r="D27" s="211"/>
      <c r="E27" s="211"/>
      <c r="F27" s="211"/>
      <c r="G27" s="211"/>
      <c r="H27" s="211"/>
      <c r="I27" s="211"/>
      <c r="J27" s="211"/>
      <c r="K27" s="211"/>
      <c r="L27" s="212"/>
      <c r="M27" s="212"/>
      <c r="N27" s="212"/>
      <c r="O27" s="212"/>
      <c r="P27" s="213"/>
      <c r="Q27" s="33"/>
      <c r="R27" s="213"/>
      <c r="S27" s="33"/>
      <c r="T27" s="213"/>
      <c r="U27" s="33"/>
      <c r="V27" s="213"/>
      <c r="W27" s="33"/>
      <c r="X27" s="213"/>
      <c r="Y27" s="33"/>
      <c r="Z27" s="214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213"/>
      <c r="AM27" s="213"/>
      <c r="AN27" s="213"/>
      <c r="AO27" s="213"/>
      <c r="AP27" s="213"/>
      <c r="AQ27" s="213"/>
      <c r="AR27" s="213"/>
      <c r="AS27" s="213"/>
      <c r="AT27" s="201"/>
      <c r="AU27" s="201"/>
      <c r="AV27" s="213"/>
      <c r="AW27" s="213"/>
      <c r="AX27" s="213"/>
      <c r="AY27" s="33"/>
      <c r="AZ27" s="213"/>
      <c r="BA27" s="33"/>
      <c r="BB27" s="213"/>
      <c r="BC27" s="33"/>
      <c r="BD27" s="33"/>
      <c r="BE27" s="33"/>
      <c r="BF27" s="213"/>
      <c r="BG27" s="33"/>
      <c r="BH27" s="201"/>
      <c r="BI27" s="201"/>
      <c r="BJ27" s="213"/>
      <c r="BK27" s="213"/>
      <c r="BL27" s="213"/>
      <c r="BM27" s="213"/>
      <c r="BO27"/>
      <c r="BP27"/>
      <c r="BQ27" s="54"/>
      <c r="BR27" s="54"/>
      <c r="BS27" s="54"/>
      <c r="BT27" s="137"/>
      <c r="BU27" s="138">
        <v>70</v>
      </c>
      <c r="BV27" s="138">
        <v>125</v>
      </c>
      <c r="BW27" s="138">
        <v>185</v>
      </c>
      <c r="BX27" s="138">
        <v>235</v>
      </c>
      <c r="BY27" s="138">
        <v>270</v>
      </c>
      <c r="BZ27" s="138">
        <v>335</v>
      </c>
      <c r="CA27" s="152"/>
    </row>
    <row r="28" spans="1:79">
      <c r="A28" s="152"/>
      <c r="B28" s="215">
        <v>1</v>
      </c>
      <c r="C28" s="216" t="s">
        <v>87</v>
      </c>
      <c r="D28" s="217">
        <v>109</v>
      </c>
      <c r="E28" s="40" t="s">
        <v>50</v>
      </c>
      <c r="F28" s="217"/>
      <c r="G28" s="40"/>
      <c r="H28" s="217"/>
      <c r="I28" s="40"/>
      <c r="J28" s="217"/>
      <c r="K28" s="40"/>
      <c r="L28" s="217"/>
      <c r="M28" s="40"/>
      <c r="N28" s="217"/>
      <c r="O28" s="40"/>
      <c r="P28" s="217"/>
      <c r="Q28" s="40"/>
      <c r="R28" s="217"/>
      <c r="S28" s="40"/>
      <c r="T28" s="217"/>
      <c r="U28" s="40"/>
      <c r="V28" s="217"/>
      <c r="W28" s="40"/>
      <c r="X28" s="217"/>
      <c r="Y28" s="40"/>
      <c r="Z28" s="217"/>
      <c r="AA28" s="40"/>
      <c r="AB28" s="3"/>
      <c r="AC28" s="443"/>
      <c r="AD28" s="3"/>
      <c r="AE28" s="3"/>
      <c r="AF28" s="217"/>
      <c r="AG28" s="40"/>
      <c r="AH28" s="217"/>
      <c r="AI28" s="40"/>
      <c r="AJ28" s="217"/>
      <c r="AK28" s="40"/>
      <c r="AL28" s="217"/>
      <c r="AM28" s="40"/>
      <c r="AN28" s="217"/>
      <c r="AO28" s="40"/>
      <c r="AP28" s="217">
        <v>154</v>
      </c>
      <c r="AQ28" s="40" t="s">
        <v>71</v>
      </c>
      <c r="AR28" s="3"/>
      <c r="AS28" s="3"/>
      <c r="AT28" s="463"/>
      <c r="AU28" s="464"/>
      <c r="AV28" s="476" t="s">
        <v>510</v>
      </c>
      <c r="AW28" s="3" t="s">
        <v>50</v>
      </c>
      <c r="AX28" s="468">
        <v>155</v>
      </c>
      <c r="AY28" s="40" t="s">
        <v>49</v>
      </c>
      <c r="AZ28" s="468">
        <v>227</v>
      </c>
      <c r="BA28" s="40" t="s">
        <v>45</v>
      </c>
      <c r="BB28" s="468"/>
      <c r="BC28" s="40"/>
      <c r="BD28" s="3"/>
      <c r="BE28" s="3"/>
      <c r="BF28" s="469">
        <v>142</v>
      </c>
      <c r="BG28" s="3" t="s">
        <v>78</v>
      </c>
      <c r="BH28" s="478" t="s">
        <v>528</v>
      </c>
      <c r="BI28" s="479" t="s">
        <v>80</v>
      </c>
      <c r="BJ28" s="476"/>
      <c r="BK28" s="476"/>
      <c r="BL28" s="473"/>
      <c r="BM28" s="477"/>
      <c r="BO28" s="19">
        <f>COUNT(D28:BM28)</f>
        <v>5</v>
      </c>
      <c r="BP28" s="20">
        <f>IF(BO28&lt;3," ",(LARGE(D28:BM28,1)+LARGE(D28:BM28,2)+LARGE(D28:BM28,3))/3)</f>
        <v>178.66666666666666</v>
      </c>
      <c r="BQ28" s="41">
        <f>IF(COUNTIF(D28:BM28,"(1)")=0," ",COUNTIF(D28:BM28,"(1)"))</f>
        <v>1</v>
      </c>
      <c r="BR28" s="41" t="str">
        <f>IF(COUNTIF(D28:BM28,"(2)")=0," ",COUNTIF(D28:BM28,"(2)"))</f>
        <v xml:space="preserve"> </v>
      </c>
      <c r="BS28" s="41">
        <f>IF(COUNTIF(D28:BM28,"(3)")=0," ",COUNTIF(D28:BM28,"(3)"))</f>
        <v>2</v>
      </c>
      <c r="BT28" s="42">
        <f>IF(SUM(BQ28:BS28)=0," ",SUM(BQ28:BS28))</f>
        <v>3</v>
      </c>
      <c r="BU28" s="43">
        <v>14</v>
      </c>
      <c r="BV28" s="43">
        <v>14</v>
      </c>
      <c r="BW28" s="43">
        <v>14</v>
      </c>
      <c r="BX28" s="43" t="str">
        <f>IF(BO28=0,Var!$B$8,IF(LARGE(D28:BM28,1)&gt;=235,Var!$B$4," "))</f>
        <v xml:space="preserve"> </v>
      </c>
      <c r="BY28" s="43" t="str">
        <f>IF(BO28=0,Var!$B$8,IF(LARGE(D28:BM28,1)&gt;=270,Var!$B$4," "))</f>
        <v xml:space="preserve"> </v>
      </c>
      <c r="BZ28" s="43" t="str">
        <f>IF(BO28=0,Var!$B$8,IF(LARGE(D28:BM28,1)&gt;=335,Var!$B$4," "))</f>
        <v xml:space="preserve"> </v>
      </c>
      <c r="CA28" s="152"/>
    </row>
    <row r="29" spans="1:79">
      <c r="A29" s="152"/>
      <c r="B29" s="215">
        <v>2</v>
      </c>
      <c r="C29" s="216" t="s">
        <v>207</v>
      </c>
      <c r="D29" s="217"/>
      <c r="E29" s="40"/>
      <c r="F29" s="217"/>
      <c r="G29" s="40"/>
      <c r="H29" s="217"/>
      <c r="I29" s="40"/>
      <c r="J29" s="217"/>
      <c r="K29" s="40"/>
      <c r="L29" s="217"/>
      <c r="M29" s="40"/>
      <c r="N29" s="217"/>
      <c r="O29" s="40"/>
      <c r="P29" s="217"/>
      <c r="Q29" s="40"/>
      <c r="R29" s="217"/>
      <c r="S29" s="40"/>
      <c r="T29" s="217"/>
      <c r="U29" s="40"/>
      <c r="V29" s="217"/>
      <c r="W29" s="40"/>
      <c r="X29" s="217"/>
      <c r="Y29" s="40"/>
      <c r="Z29" s="217"/>
      <c r="AA29" s="40"/>
      <c r="AB29" s="3"/>
      <c r="AC29" s="444"/>
      <c r="AD29" s="3"/>
      <c r="AE29" s="3"/>
      <c r="AF29" s="217"/>
      <c r="AG29" s="40"/>
      <c r="AH29" s="217"/>
      <c r="AI29" s="40"/>
      <c r="AJ29" s="217"/>
      <c r="AK29" s="40"/>
      <c r="AL29" s="217"/>
      <c r="AM29" s="40"/>
      <c r="AN29" s="217"/>
      <c r="AO29" s="40"/>
      <c r="AP29" s="217"/>
      <c r="AQ29" s="40"/>
      <c r="AR29" s="3"/>
      <c r="AS29" s="3"/>
      <c r="AT29" s="467"/>
      <c r="AU29" s="444"/>
      <c r="AV29" s="3"/>
      <c r="AW29" s="3"/>
      <c r="AX29" s="468"/>
      <c r="AY29" s="40"/>
      <c r="AZ29" s="468"/>
      <c r="BA29" s="40"/>
      <c r="BB29" s="468"/>
      <c r="BC29" s="40"/>
      <c r="BD29" s="3"/>
      <c r="BE29" s="3"/>
      <c r="BF29" s="469"/>
      <c r="BG29" s="3"/>
      <c r="BH29" s="482"/>
      <c r="BI29" s="483"/>
      <c r="BJ29" s="476"/>
      <c r="BK29" s="476"/>
      <c r="BL29" s="473"/>
      <c r="BM29" s="477"/>
      <c r="BO29" s="19">
        <f>COUNT(D29:BM29)</f>
        <v>0</v>
      </c>
      <c r="BP29" s="20" t="str">
        <f>IF(BO29&lt;3," ",(LARGE(D29:BM29,1)+LARGE(D29:BM29,2)+LARGE(D29:BM29,3))/3)</f>
        <v xml:space="preserve"> </v>
      </c>
      <c r="BQ29" s="41" t="str">
        <f>IF(COUNTIF(D29:BM29,"(1)")=0," ",COUNTIF(D29:BM29,"(1)"))</f>
        <v xml:space="preserve"> </v>
      </c>
      <c r="BR29" s="41" t="str">
        <f>IF(COUNTIF(D29:BM29,"(2)")=0," ",COUNTIF(D29:BM29,"(2)"))</f>
        <v xml:space="preserve"> </v>
      </c>
      <c r="BS29" s="41" t="str">
        <f>IF(COUNTIF(D29:BM29,"(3)")=0," ",COUNTIF(D29:BM29,"(3)"))</f>
        <v xml:space="preserve"> </v>
      </c>
      <c r="BT29" s="42" t="str">
        <f>IF(SUM(BQ29:BS29)=0," ",SUM(BQ29:BS29))</f>
        <v xml:space="preserve"> </v>
      </c>
      <c r="BU29" s="43">
        <v>16</v>
      </c>
      <c r="BV29" s="43">
        <v>16</v>
      </c>
      <c r="BW29" s="43">
        <v>16</v>
      </c>
      <c r="BX29" s="43">
        <v>16</v>
      </c>
      <c r="BY29" s="43">
        <v>16</v>
      </c>
      <c r="BZ29" s="43" t="str">
        <f>IF(BO29=0,Var!$B$8,IF(LARGE(D29:BM29,1)&gt;=335,Var!$B$4," "))</f>
        <v>---</v>
      </c>
      <c r="CA29" s="152"/>
    </row>
    <row r="30" spans="1:79">
      <c r="A30" s="152"/>
      <c r="B30" s="215"/>
      <c r="C30" s="216" t="s">
        <v>120</v>
      </c>
      <c r="D30" s="217"/>
      <c r="E30" s="40"/>
      <c r="F30" s="217"/>
      <c r="G30" s="40"/>
      <c r="H30" s="217"/>
      <c r="I30" s="40"/>
      <c r="J30" s="217"/>
      <c r="K30" s="40"/>
      <c r="L30" s="217"/>
      <c r="M30" s="40"/>
      <c r="N30" s="217"/>
      <c r="O30" s="40"/>
      <c r="P30" s="217"/>
      <c r="Q30" s="40"/>
      <c r="R30" s="217"/>
      <c r="S30" s="40"/>
      <c r="T30" s="217"/>
      <c r="U30" s="40"/>
      <c r="V30" s="217"/>
      <c r="W30" s="40"/>
      <c r="X30" s="217"/>
      <c r="Y30" s="40"/>
      <c r="Z30" s="217"/>
      <c r="AA30" s="40"/>
      <c r="AB30" s="3"/>
      <c r="AC30" s="444"/>
      <c r="AD30" s="3"/>
      <c r="AE30" s="3"/>
      <c r="AF30" s="217"/>
      <c r="AG30" s="40"/>
      <c r="AH30" s="217"/>
      <c r="AI30" s="40"/>
      <c r="AJ30" s="217"/>
      <c r="AK30" s="40"/>
      <c r="AL30" s="217"/>
      <c r="AM30" s="40"/>
      <c r="AN30" s="217"/>
      <c r="AO30" s="40"/>
      <c r="AP30" s="217"/>
      <c r="AQ30" s="40"/>
      <c r="AR30" s="3"/>
      <c r="AS30" s="3"/>
      <c r="AT30" s="467"/>
      <c r="AU30" s="444"/>
      <c r="AV30" s="3"/>
      <c r="AW30" s="3"/>
      <c r="AX30" s="468"/>
      <c r="AY30" s="40"/>
      <c r="AZ30" s="468"/>
      <c r="BA30" s="40"/>
      <c r="BB30" s="468"/>
      <c r="BC30" s="40"/>
      <c r="BD30" s="3"/>
      <c r="BE30" s="3"/>
      <c r="BF30" s="469"/>
      <c r="BG30" s="3"/>
      <c r="BH30" s="482"/>
      <c r="BI30" s="483"/>
      <c r="BJ30" s="476"/>
      <c r="BK30" s="476"/>
      <c r="BL30" s="473"/>
      <c r="BM30" s="477"/>
      <c r="BO30" s="19">
        <f>COUNT(D30:BM30)</f>
        <v>0</v>
      </c>
      <c r="BP30" s="20" t="str">
        <f>IF(BO30&lt;3," ",(LARGE(D30:BM30,1)+LARGE(D30:BM30,2)+LARGE(D30:BM30,3))/3)</f>
        <v xml:space="preserve"> </v>
      </c>
      <c r="BQ30" s="41" t="str">
        <f>IF(COUNTIF(D30:BM30,"(1)")=0," ",COUNTIF(D30:BM30,"(1)"))</f>
        <v xml:space="preserve"> </v>
      </c>
      <c r="BR30" s="41" t="str">
        <f>IF(COUNTIF(D30:BM30,"(2)")=0," ",COUNTIF(D30:BM30,"(2)"))</f>
        <v xml:space="preserve"> </v>
      </c>
      <c r="BS30" s="41" t="str">
        <f>IF(COUNTIF(D30:BM30,"(3)")=0," ",COUNTIF(D30:BM30,"(3)"))</f>
        <v xml:space="preserve"> </v>
      </c>
      <c r="BT30" s="42" t="str">
        <f>IF(SUM(BQ30:BS30)=0," ",SUM(BQ30:BS30))</f>
        <v xml:space="preserve"> </v>
      </c>
      <c r="BU30" s="43">
        <v>9</v>
      </c>
      <c r="BV30" s="43">
        <v>9</v>
      </c>
      <c r="BW30" s="43">
        <v>12</v>
      </c>
      <c r="BX30" s="43">
        <v>16</v>
      </c>
      <c r="BY30" s="43" t="str">
        <f>IF(BO30=0,Var!$B$8,IF(LARGE(D30:BM30,1)&gt;=270,Var!$B$4," "))</f>
        <v>---</v>
      </c>
      <c r="BZ30" s="43" t="str">
        <f>IF(BO30=0,Var!$B$8,IF(LARGE(D30:BM30,1)&gt;=335,Var!$B$4," "))</f>
        <v>---</v>
      </c>
      <c r="CA30" s="152"/>
    </row>
    <row r="31" spans="1:79">
      <c r="A31" s="152"/>
      <c r="B31" s="215"/>
      <c r="C31" s="216" t="s">
        <v>126</v>
      </c>
      <c r="D31" s="217"/>
      <c r="E31" s="40"/>
      <c r="F31" s="217"/>
      <c r="G31" s="40"/>
      <c r="H31" s="217"/>
      <c r="I31" s="40"/>
      <c r="J31" s="217"/>
      <c r="K31" s="40"/>
      <c r="L31" s="217"/>
      <c r="M31" s="40"/>
      <c r="N31" s="217"/>
      <c r="O31" s="40"/>
      <c r="P31" s="217"/>
      <c r="Q31" s="40"/>
      <c r="R31" s="217"/>
      <c r="S31" s="40"/>
      <c r="T31" s="217"/>
      <c r="U31" s="40"/>
      <c r="V31" s="217"/>
      <c r="W31" s="40"/>
      <c r="X31" s="217"/>
      <c r="Y31" s="40"/>
      <c r="Z31" s="217"/>
      <c r="AA31" s="40"/>
      <c r="AB31" s="3"/>
      <c r="AC31" s="445"/>
      <c r="AD31" s="3"/>
      <c r="AE31" s="3"/>
      <c r="AF31" s="217"/>
      <c r="AG31" s="40"/>
      <c r="AH31" s="217"/>
      <c r="AI31" s="40"/>
      <c r="AJ31" s="217"/>
      <c r="AK31" s="40"/>
      <c r="AL31" s="217"/>
      <c r="AM31" s="40"/>
      <c r="AN31" s="217"/>
      <c r="AO31" s="40"/>
      <c r="AP31" s="217"/>
      <c r="AQ31" s="40"/>
      <c r="AR31" s="3"/>
      <c r="AS31" s="3"/>
      <c r="AT31" s="465"/>
      <c r="AU31" s="466"/>
      <c r="AV31" s="3"/>
      <c r="AW31" s="3"/>
      <c r="AX31" s="468"/>
      <c r="AY31" s="40"/>
      <c r="AZ31" s="468"/>
      <c r="BA31" s="40"/>
      <c r="BB31" s="468"/>
      <c r="BC31" s="40"/>
      <c r="BD31" s="3"/>
      <c r="BE31" s="3"/>
      <c r="BF31" s="469"/>
      <c r="BG31" s="3"/>
      <c r="BH31" s="480"/>
      <c r="BI31" s="481"/>
      <c r="BJ31" s="476"/>
      <c r="BK31" s="476"/>
      <c r="BL31" s="473"/>
      <c r="BM31" s="477"/>
      <c r="BO31" s="19">
        <f>COUNT(D31:BM31)</f>
        <v>0</v>
      </c>
      <c r="BP31" s="20" t="str">
        <f>IF(BO31&lt;3," ",(LARGE(D31:BM31,1)+LARGE(D31:BM31,2)+LARGE(D31:BM31,3))/3)</f>
        <v xml:space="preserve"> </v>
      </c>
      <c r="BQ31" s="41" t="str">
        <f>IF(COUNTIF(D31:BM31,"(1)")=0," ",COUNTIF(D31:BM31,"(1)"))</f>
        <v xml:space="preserve"> </v>
      </c>
      <c r="BR31" s="41" t="str">
        <f>IF(COUNTIF(D31:BM31,"(2)")=0," ",COUNTIF(D31:BM31,"(2)"))</f>
        <v xml:space="preserve"> </v>
      </c>
      <c r="BS31" s="41" t="str">
        <f>IF(COUNTIF(D31:BM31,"(3)")=0," ",COUNTIF(D31:BM31,"(3)"))</f>
        <v xml:space="preserve"> </v>
      </c>
      <c r="BT31" s="42" t="str">
        <f>IF(SUM(BQ31:BS31)=0," ",SUM(BQ31:BS31))</f>
        <v xml:space="preserve"> </v>
      </c>
      <c r="BU31" s="43">
        <v>10</v>
      </c>
      <c r="BV31" s="43">
        <v>11</v>
      </c>
      <c r="BW31" s="43">
        <v>11</v>
      </c>
      <c r="BX31" s="43" t="str">
        <f>IF(BO31=0,Var!$B$8,IF(LARGE(D31:BM31,1)&gt;=235,Var!$B$4," "))</f>
        <v>---</v>
      </c>
      <c r="BY31" s="43" t="str">
        <f>IF(BO31=0,Var!$B$8,IF(LARGE(D31:BM31,1)&gt;=270,Var!$B$4," "))</f>
        <v>---</v>
      </c>
      <c r="BZ31" s="43" t="str">
        <f>IF(BO31=0,Var!$B$8,IF(LARGE(D31:BM31,1)&gt;=335,Var!$B$4," "))</f>
        <v>---</v>
      </c>
      <c r="CA31" s="152"/>
    </row>
    <row r="32" spans="1:79" s="136" customFormat="1" ht="22.7" customHeight="1">
      <c r="A32" s="152"/>
      <c r="B32" s="209"/>
      <c r="C32" s="210" t="s">
        <v>210</v>
      </c>
      <c r="D32" s="211"/>
      <c r="E32" s="211"/>
      <c r="F32" s="211"/>
      <c r="G32" s="211"/>
      <c r="H32" s="211"/>
      <c r="I32" s="211"/>
      <c r="J32" s="211"/>
      <c r="K32" s="211"/>
      <c r="L32" s="212"/>
      <c r="M32" s="212"/>
      <c r="N32" s="212"/>
      <c r="O32" s="212"/>
      <c r="P32" s="213"/>
      <c r="Q32" s="33"/>
      <c r="R32" s="213"/>
      <c r="S32" s="33"/>
      <c r="T32" s="213"/>
      <c r="U32" s="33"/>
      <c r="V32" s="213"/>
      <c r="W32" s="33"/>
      <c r="X32" s="213"/>
      <c r="Y32" s="33"/>
      <c r="Z32" s="214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213"/>
      <c r="AM32" s="213"/>
      <c r="AN32" s="213"/>
      <c r="AO32" s="213"/>
      <c r="AP32" s="213"/>
      <c r="AQ32" s="213"/>
      <c r="AR32" s="213"/>
      <c r="AS32" s="213"/>
      <c r="AT32" s="201"/>
      <c r="AU32" s="201"/>
      <c r="AV32" s="213"/>
      <c r="AW32" s="213"/>
      <c r="AX32" s="213"/>
      <c r="AY32" s="33"/>
      <c r="AZ32" s="213"/>
      <c r="BA32" s="33"/>
      <c r="BB32" s="213"/>
      <c r="BC32" s="33"/>
      <c r="BD32" s="33"/>
      <c r="BE32" s="33"/>
      <c r="BF32" s="213"/>
      <c r="BG32" s="33"/>
      <c r="BH32" s="201"/>
      <c r="BI32" s="201"/>
      <c r="BJ32" s="213"/>
      <c r="BK32" s="213"/>
      <c r="BL32" s="213"/>
      <c r="BM32" s="213"/>
      <c r="BO32"/>
      <c r="BP32"/>
      <c r="BQ32" s="54"/>
      <c r="BR32" s="54"/>
      <c r="BS32" s="54"/>
      <c r="BT32" s="137"/>
      <c r="BU32" s="138">
        <v>70</v>
      </c>
      <c r="BV32" s="138">
        <v>125</v>
      </c>
      <c r="BW32" s="138">
        <v>185</v>
      </c>
      <c r="BX32" s="138">
        <v>235</v>
      </c>
      <c r="BY32" s="138">
        <v>270</v>
      </c>
      <c r="BZ32" s="138">
        <v>335</v>
      </c>
      <c r="CA32" s="152"/>
    </row>
    <row r="33" spans="1:79">
      <c r="A33" s="152"/>
      <c r="B33" s="215"/>
      <c r="C33" s="216"/>
      <c r="D33" s="217"/>
      <c r="E33" s="40"/>
      <c r="F33" s="217"/>
      <c r="G33" s="40"/>
      <c r="H33" s="217"/>
      <c r="I33" s="40"/>
      <c r="J33" s="217"/>
      <c r="K33" s="40"/>
      <c r="L33" s="217"/>
      <c r="M33" s="40"/>
      <c r="N33" s="217"/>
      <c r="O33" s="40"/>
      <c r="P33" s="217"/>
      <c r="Q33" s="40"/>
      <c r="R33" s="217"/>
      <c r="S33" s="40"/>
      <c r="T33" s="217"/>
      <c r="U33" s="40"/>
      <c r="V33" s="217"/>
      <c r="W33" s="40"/>
      <c r="X33" s="217"/>
      <c r="Y33" s="40"/>
      <c r="Z33" s="217"/>
      <c r="AA33" s="40"/>
      <c r="AB33" s="3"/>
      <c r="AC33" s="443"/>
      <c r="AD33" s="3"/>
      <c r="AE33" s="3"/>
      <c r="AF33" s="217"/>
      <c r="AG33" s="40"/>
      <c r="AH33" s="217"/>
      <c r="AI33" s="40"/>
      <c r="AJ33" s="217"/>
      <c r="AK33" s="40"/>
      <c r="AL33" s="217"/>
      <c r="AM33" s="40"/>
      <c r="AN33" s="217"/>
      <c r="AO33" s="40"/>
      <c r="AP33" s="217"/>
      <c r="AQ33" s="40"/>
      <c r="AR33" s="3"/>
      <c r="AS33" s="3"/>
      <c r="AT33" s="463"/>
      <c r="AU33" s="464"/>
      <c r="AV33" s="3"/>
      <c r="AW33" s="3"/>
      <c r="AX33" s="468"/>
      <c r="AY33" s="40"/>
      <c r="AZ33" s="468"/>
      <c r="BA33" s="40"/>
      <c r="BB33" s="468"/>
      <c r="BC33" s="40"/>
      <c r="BD33" s="3"/>
      <c r="BE33" s="3"/>
      <c r="BF33" s="469"/>
      <c r="BG33" s="3"/>
      <c r="BH33" s="478"/>
      <c r="BI33" s="479"/>
      <c r="BJ33" s="476"/>
      <c r="BK33" s="476"/>
      <c r="BL33" s="473"/>
      <c r="BM33" s="477"/>
      <c r="BO33" s="19">
        <f>COUNT(D33:BM33)</f>
        <v>0</v>
      </c>
      <c r="BP33" s="20" t="str">
        <f>IF(BO33&lt;3," ",(LARGE(D33:BM33,1)+LARGE(D33:BM33,2)+LARGE(D33:BM33,3))/3)</f>
        <v xml:space="preserve"> </v>
      </c>
      <c r="BQ33" s="41" t="str">
        <f>IF(COUNTIF(D33:BM33,"(1)")=0," ",COUNTIF(D33:BM33,"(1)"))</f>
        <v xml:space="preserve"> </v>
      </c>
      <c r="BR33" s="41" t="str">
        <f>IF(COUNTIF(D33:BM33,"(2)")=0," ",COUNTIF(D33:BM33,"(2)"))</f>
        <v xml:space="preserve"> </v>
      </c>
      <c r="BS33" s="41" t="str">
        <f>IF(COUNTIF(D33:BM33,"(3)")=0," ",COUNTIF(D33:BM33,"(3)"))</f>
        <v xml:space="preserve"> </v>
      </c>
      <c r="BT33" s="42" t="str">
        <f>IF(SUM(BQ33:BS33)=0," ",SUM(BQ33:BS33))</f>
        <v xml:space="preserve"> </v>
      </c>
      <c r="BU33" s="43" t="str">
        <f>IF(BO33=0,Var!$B$8,IF(LARGE(D33:BM33,1)&gt;=70,Var!$B$4," "))</f>
        <v>---</v>
      </c>
      <c r="BV33" s="43" t="str">
        <f>IF(BO33=0,Var!$B$8,IF(LARGE(D33:BM33,1)&gt;=125,Var!$B$4," "))</f>
        <v>---</v>
      </c>
      <c r="BW33" s="43" t="str">
        <f>IF(BO33=0,Var!$B$8,IF(LARGE(D33:BM33,1)&gt;=185,Var!$B$4," "))</f>
        <v>---</v>
      </c>
      <c r="BX33" s="43" t="str">
        <f>IF(BO33=0,Var!$B$8,IF(LARGE(D33:BM33,1)&gt;=235,Var!$B$4," "))</f>
        <v>---</v>
      </c>
      <c r="BY33" s="43" t="str">
        <f>IF(BO33=0,Var!$B$8,IF(LARGE(D33:BM33,1)&gt;=270,Var!$B$4," "))</f>
        <v>---</v>
      </c>
      <c r="BZ33" s="43" t="str">
        <f>IF(BO33=0,Var!$B$8,IF(LARGE(D33:BM33,1)&gt;=335,Var!$B$4," "))</f>
        <v>---</v>
      </c>
      <c r="CA33" s="152"/>
    </row>
    <row r="34" spans="1:79">
      <c r="A34" s="152"/>
      <c r="B34" s="215"/>
      <c r="C34" s="216"/>
      <c r="D34" s="217"/>
      <c r="E34" s="40"/>
      <c r="F34" s="217"/>
      <c r="G34" s="40"/>
      <c r="H34" s="217"/>
      <c r="I34" s="40"/>
      <c r="J34" s="217"/>
      <c r="K34" s="40"/>
      <c r="L34" s="217"/>
      <c r="M34" s="40"/>
      <c r="N34" s="217"/>
      <c r="O34" s="40"/>
      <c r="P34" s="217"/>
      <c r="Q34" s="40"/>
      <c r="R34" s="217"/>
      <c r="S34" s="40"/>
      <c r="T34" s="217"/>
      <c r="U34" s="40"/>
      <c r="V34" s="217"/>
      <c r="W34" s="40"/>
      <c r="X34" s="217"/>
      <c r="Y34" s="40"/>
      <c r="Z34" s="217"/>
      <c r="AA34" s="40"/>
      <c r="AB34" s="3"/>
      <c r="AC34" s="445"/>
      <c r="AD34" s="3"/>
      <c r="AE34" s="3"/>
      <c r="AF34" s="217"/>
      <c r="AG34" s="40"/>
      <c r="AH34" s="217"/>
      <c r="AI34" s="40"/>
      <c r="AJ34" s="217"/>
      <c r="AK34" s="40"/>
      <c r="AL34" s="217"/>
      <c r="AM34" s="40"/>
      <c r="AN34" s="217"/>
      <c r="AO34" s="40"/>
      <c r="AP34" s="217"/>
      <c r="AQ34" s="40"/>
      <c r="AR34" s="3"/>
      <c r="AS34" s="3"/>
      <c r="AT34" s="465"/>
      <c r="AU34" s="466"/>
      <c r="AV34" s="3"/>
      <c r="AW34" s="3"/>
      <c r="AX34" s="468"/>
      <c r="AY34" s="40"/>
      <c r="AZ34" s="468"/>
      <c r="BA34" s="40"/>
      <c r="BB34" s="468"/>
      <c r="BC34" s="40"/>
      <c r="BD34" s="3"/>
      <c r="BE34" s="3"/>
      <c r="BF34" s="469"/>
      <c r="BG34" s="3"/>
      <c r="BH34" s="480"/>
      <c r="BI34" s="481"/>
      <c r="BJ34" s="476"/>
      <c r="BK34" s="476"/>
      <c r="BL34" s="473"/>
      <c r="BM34" s="477"/>
      <c r="BO34" s="19">
        <f>COUNT(D34:BM34)</f>
        <v>0</v>
      </c>
      <c r="BP34" s="20" t="str">
        <f>IF(BO34&lt;3," ",(LARGE(D34:BM34,1)+LARGE(D34:BM34,2)+LARGE(D34:BM34,3))/3)</f>
        <v xml:space="preserve"> </v>
      </c>
      <c r="BQ34" s="41" t="str">
        <f>IF(COUNTIF(D34:BM34,"(1)")=0," ",COUNTIF(D34:BM34,"(1)"))</f>
        <v xml:space="preserve"> </v>
      </c>
      <c r="BR34" s="41" t="str">
        <f>IF(COUNTIF(D34:BM34,"(2)")=0," ",COUNTIF(D34:BM34,"(2)"))</f>
        <v xml:space="preserve"> </v>
      </c>
      <c r="BS34" s="41" t="str">
        <f>IF(COUNTIF(D34:BM34,"(3)")=0," ",COUNTIF(D34:BM34,"(3)"))</f>
        <v xml:space="preserve"> </v>
      </c>
      <c r="BT34" s="42" t="str">
        <f>IF(SUM(BQ34:BS34)=0," ",SUM(BQ34:BS34))</f>
        <v xml:space="preserve"> </v>
      </c>
      <c r="BU34" s="43" t="str">
        <f>IF(BO34=0,Var!$B$8,IF(LARGE(D34:BM34,1)&gt;=70,Var!$B$4," "))</f>
        <v>---</v>
      </c>
      <c r="BV34" s="43" t="str">
        <f>IF(BO34=0,Var!$B$8,IF(LARGE(D34:BM34,1)&gt;=125,Var!$B$4," "))</f>
        <v>---</v>
      </c>
      <c r="BW34" s="43" t="str">
        <f>IF(BO34=0,Var!$B$8,IF(LARGE(D34:BM34,1)&gt;=185,Var!$B$4," "))</f>
        <v>---</v>
      </c>
      <c r="BX34" s="43" t="str">
        <f>IF(BO34=0,Var!$B$8,IF(LARGE(D34:BM34,1)&gt;=235,Var!$B$4," "))</f>
        <v>---</v>
      </c>
      <c r="BY34" s="43" t="str">
        <f>IF(BO34=0,Var!$B$8,IF(LARGE(D34:BM34,1)&gt;=270,Var!$B$4," "))</f>
        <v>---</v>
      </c>
      <c r="BZ34" s="43" t="str">
        <f>IF(BO34=0,Var!$B$8,IF(LARGE(D34:BM34,1)&gt;=335,Var!$B$4," "))</f>
        <v>---</v>
      </c>
      <c r="CA34" s="152"/>
    </row>
    <row r="35" spans="1:79" s="136" customFormat="1" ht="22.7" customHeight="1">
      <c r="A35" s="152"/>
      <c r="B35" s="209"/>
      <c r="C35" s="210" t="s">
        <v>211</v>
      </c>
      <c r="D35" s="211"/>
      <c r="E35" s="211"/>
      <c r="F35" s="211"/>
      <c r="G35" s="211"/>
      <c r="H35" s="211"/>
      <c r="I35" s="211"/>
      <c r="J35" s="211"/>
      <c r="K35" s="211"/>
      <c r="L35" s="212"/>
      <c r="M35" s="212"/>
      <c r="N35" s="212"/>
      <c r="O35" s="212"/>
      <c r="P35" s="213"/>
      <c r="Q35" s="33"/>
      <c r="R35" s="213"/>
      <c r="S35" s="33"/>
      <c r="T35" s="213"/>
      <c r="U35" s="33"/>
      <c r="V35" s="213"/>
      <c r="W35" s="33"/>
      <c r="X35" s="213"/>
      <c r="Y35" s="33"/>
      <c r="Z35" s="214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13"/>
      <c r="AM35" s="213"/>
      <c r="AN35" s="213"/>
      <c r="AO35" s="213"/>
      <c r="AP35" s="213"/>
      <c r="AQ35" s="213"/>
      <c r="AR35" s="213"/>
      <c r="AS35" s="213"/>
      <c r="AT35" s="201"/>
      <c r="AU35" s="201"/>
      <c r="AV35" s="213"/>
      <c r="AW35" s="213"/>
      <c r="AX35" s="213"/>
      <c r="AY35" s="33"/>
      <c r="AZ35" s="213"/>
      <c r="BA35" s="33"/>
      <c r="BB35" s="213"/>
      <c r="BC35" s="33"/>
      <c r="BD35" s="33"/>
      <c r="BE35" s="33"/>
      <c r="BF35" s="213"/>
      <c r="BG35" s="33"/>
      <c r="BH35" s="201"/>
      <c r="BI35" s="201"/>
      <c r="BJ35" s="213"/>
      <c r="BK35" s="213"/>
      <c r="BL35" s="213"/>
      <c r="BM35" s="213"/>
      <c r="BO35"/>
      <c r="BP35"/>
      <c r="BQ35" s="54"/>
      <c r="BR35" s="54"/>
      <c r="BS35" s="54"/>
      <c r="BT35" s="137"/>
      <c r="BU35" s="51"/>
      <c r="BV35" s="51"/>
      <c r="BW35" s="51"/>
      <c r="BX35" s="51"/>
      <c r="BY35" s="51"/>
      <c r="BZ35" s="51"/>
      <c r="CA35" s="152"/>
    </row>
    <row r="36" spans="1:79">
      <c r="A36" s="152"/>
      <c r="B36" s="215"/>
      <c r="C36" s="216"/>
      <c r="D36" s="217"/>
      <c r="E36" s="40"/>
      <c r="F36" s="217"/>
      <c r="G36" s="40"/>
      <c r="H36" s="217"/>
      <c r="I36" s="40"/>
      <c r="J36" s="217"/>
      <c r="K36" s="40"/>
      <c r="L36" s="217"/>
      <c r="M36" s="40"/>
      <c r="N36" s="217"/>
      <c r="O36" s="40"/>
      <c r="P36" s="217"/>
      <c r="Q36" s="40"/>
      <c r="R36" s="217"/>
      <c r="S36" s="40"/>
      <c r="T36" s="217"/>
      <c r="U36" s="40"/>
      <c r="V36" s="217"/>
      <c r="W36" s="40"/>
      <c r="X36" s="217"/>
      <c r="Y36" s="40"/>
      <c r="Z36" s="217"/>
      <c r="AA36" s="40"/>
      <c r="AB36" s="3"/>
      <c r="AC36" s="443"/>
      <c r="AD36" s="3"/>
      <c r="AE36" s="3"/>
      <c r="AF36" s="217"/>
      <c r="AG36" s="40"/>
      <c r="AH36" s="217"/>
      <c r="AI36" s="40"/>
      <c r="AJ36" s="217"/>
      <c r="AK36" s="40"/>
      <c r="AL36" s="217"/>
      <c r="AM36" s="40"/>
      <c r="AN36" s="217"/>
      <c r="AO36" s="40"/>
      <c r="AP36" s="217"/>
      <c r="AQ36" s="40"/>
      <c r="AR36" s="3"/>
      <c r="AS36" s="3"/>
      <c r="AT36" s="463"/>
      <c r="AU36" s="464"/>
      <c r="AV36" s="3"/>
      <c r="AW36" s="3"/>
      <c r="AX36" s="468"/>
      <c r="AY36" s="40"/>
      <c r="AZ36" s="468"/>
      <c r="BA36" s="40"/>
      <c r="BB36" s="468"/>
      <c r="BC36" s="40"/>
      <c r="BD36" s="3"/>
      <c r="BE36" s="3"/>
      <c r="BF36" s="469"/>
      <c r="BG36" s="3"/>
      <c r="BH36" s="478"/>
      <c r="BI36" s="479"/>
      <c r="BJ36" s="476"/>
      <c r="BK36" s="476"/>
      <c r="BL36" s="473"/>
      <c r="BM36" s="477"/>
      <c r="BO36" s="19">
        <f>COUNT(D36:BM36)</f>
        <v>0</v>
      </c>
      <c r="BP36" s="20" t="str">
        <f>IF(BO36&lt;3," ",(LARGE(D36:BM36,1)+LARGE(D36:BM36,2)+LARGE(D36:BM36,3))/3)</f>
        <v xml:space="preserve"> </v>
      </c>
      <c r="BQ36" s="41" t="str">
        <f>IF(COUNTIF(D36:BM36,"(1)")=0," ",COUNTIF(D36:BM36,"(1)"))</f>
        <v xml:space="preserve"> </v>
      </c>
      <c r="BR36" s="41" t="str">
        <f>IF(COUNTIF(D36:BM36,"(2)")=0," ",COUNTIF(D36:BM36,"(2)"))</f>
        <v xml:space="preserve"> </v>
      </c>
      <c r="BS36" s="41" t="str">
        <f>IF(COUNTIF(D36:BM36,"(3)")=0," ",COUNTIF(D36:BM36,"(3)"))</f>
        <v xml:space="preserve"> </v>
      </c>
      <c r="BT36" s="42" t="str">
        <f>IF(SUM(BQ36:BS36)=0," ",SUM(BQ36:BS36))</f>
        <v xml:space="preserve"> </v>
      </c>
      <c r="BU36" s="43" t="str">
        <f>IF(BO36=0,Var!$B$8,IF(LARGE(D36:BM36,1)&gt;=70,Var!$B$4," "))</f>
        <v>---</v>
      </c>
      <c r="BV36" s="43" t="str">
        <f>IF(BO36=0,Var!$B$8,IF(LARGE(D36:BM36,1)&gt;=125,Var!$B$4," "))</f>
        <v>---</v>
      </c>
      <c r="BW36" s="43" t="str">
        <f>IF(BO36=0,Var!$B$8,IF(LARGE(D36:BM36,1)&gt;=185,Var!$B$4," "))</f>
        <v>---</v>
      </c>
      <c r="BX36" s="43" t="str">
        <f>IF(BO36=0,Var!$B$8,IF(LARGE(D36:BM36,1)&gt;=235,Var!$B$4," "))</f>
        <v>---</v>
      </c>
      <c r="BY36" s="43" t="str">
        <f>IF(BO36=0,Var!$B$8,IF(LARGE(D36:BM36,1)&gt;=270,Var!$B$4," "))</f>
        <v>---</v>
      </c>
      <c r="BZ36" s="43" t="str">
        <f>IF(BO36=0,Var!$B$8,IF(LARGE(D36:BM36,1)&gt;=335,Var!$B$4," "))</f>
        <v>---</v>
      </c>
      <c r="CA36" s="152"/>
    </row>
    <row r="37" spans="1:79">
      <c r="A37" s="152"/>
      <c r="B37" s="215"/>
      <c r="C37" s="216"/>
      <c r="D37" s="217"/>
      <c r="E37" s="40"/>
      <c r="F37" s="217"/>
      <c r="G37" s="40"/>
      <c r="H37" s="217"/>
      <c r="I37" s="40"/>
      <c r="J37" s="217"/>
      <c r="K37" s="40"/>
      <c r="L37" s="217"/>
      <c r="M37" s="40"/>
      <c r="N37" s="217"/>
      <c r="O37" s="40"/>
      <c r="P37" s="217"/>
      <c r="Q37" s="40"/>
      <c r="R37" s="217"/>
      <c r="S37" s="40"/>
      <c r="T37" s="217"/>
      <c r="U37" s="40"/>
      <c r="V37" s="217"/>
      <c r="W37" s="40"/>
      <c r="X37" s="217"/>
      <c r="Y37" s="40"/>
      <c r="Z37" s="217"/>
      <c r="AA37" s="40"/>
      <c r="AB37" s="3"/>
      <c r="AC37" s="445"/>
      <c r="AD37" s="3"/>
      <c r="AE37" s="3"/>
      <c r="AF37" s="217"/>
      <c r="AG37" s="40"/>
      <c r="AH37" s="217"/>
      <c r="AI37" s="40"/>
      <c r="AJ37" s="217"/>
      <c r="AK37" s="40"/>
      <c r="AL37" s="217"/>
      <c r="AM37" s="40"/>
      <c r="AN37" s="217"/>
      <c r="AO37" s="40"/>
      <c r="AP37" s="217"/>
      <c r="AQ37" s="40"/>
      <c r="AR37" s="3"/>
      <c r="AS37" s="3"/>
      <c r="AT37" s="465"/>
      <c r="AU37" s="466"/>
      <c r="AV37" s="3"/>
      <c r="AW37" s="3"/>
      <c r="AX37" s="468"/>
      <c r="AY37" s="40"/>
      <c r="AZ37" s="468"/>
      <c r="BA37" s="40"/>
      <c r="BB37" s="468"/>
      <c r="BC37" s="40"/>
      <c r="BD37" s="3"/>
      <c r="BE37" s="3"/>
      <c r="BF37" s="469"/>
      <c r="BG37" s="3"/>
      <c r="BH37" s="480"/>
      <c r="BI37" s="481"/>
      <c r="BJ37" s="476"/>
      <c r="BK37" s="476"/>
      <c r="BL37" s="473"/>
      <c r="BM37" s="477"/>
      <c r="BO37" s="19">
        <f>COUNT(D37:BM37)</f>
        <v>0</v>
      </c>
      <c r="BP37" s="20" t="str">
        <f>IF(BO37&lt;3," ",(LARGE(D37:BM37,1)+LARGE(D37:BM37,2)+LARGE(D37:BM37,3))/3)</f>
        <v xml:space="preserve"> </v>
      </c>
      <c r="BQ37" s="41" t="str">
        <f>IF(COUNTIF(D37:BM37,"(1)")=0," ",COUNTIF(D37:BM37,"(1)"))</f>
        <v xml:space="preserve"> </v>
      </c>
      <c r="BR37" s="41" t="str">
        <f>IF(COUNTIF(D37:BM37,"(2)")=0," ",COUNTIF(D37:BM37,"(2)"))</f>
        <v xml:space="preserve"> </v>
      </c>
      <c r="BS37" s="41" t="str">
        <f>IF(COUNTIF(D37:BM37,"(3)")=0," ",COUNTIF(D37:BM37,"(3)"))</f>
        <v xml:space="preserve"> </v>
      </c>
      <c r="BT37" s="42" t="str">
        <f>IF(SUM(BQ37:BS37)=0," ",SUM(BQ37:BS37))</f>
        <v xml:space="preserve"> </v>
      </c>
      <c r="BU37" s="43" t="str">
        <f>IF(BO37=0,Var!$B$8,IF(LARGE(D37:BM37,1)&gt;=70,Var!$B$4," "))</f>
        <v>---</v>
      </c>
      <c r="BV37" s="43" t="str">
        <f>IF(BO37=0,Var!$B$8,IF(LARGE(D37:BM37,1)&gt;=125,Var!$B$4," "))</f>
        <v>---</v>
      </c>
      <c r="BW37" s="43" t="str">
        <f>IF(BO37=0,Var!$B$8,IF(LARGE(D37:BM37,1)&gt;=185,Var!$B$4," "))</f>
        <v>---</v>
      </c>
      <c r="BX37" s="43" t="str">
        <f>IF(BO37=0,Var!$B$8,IF(LARGE(D37:BM37,1)&gt;=235,Var!$B$4," "))</f>
        <v>---</v>
      </c>
      <c r="BY37" s="43" t="str">
        <f>IF(BO37=0,Var!$B$8,IF(LARGE(D37:BM37,1)&gt;=270,Var!$B$4," "))</f>
        <v>---</v>
      </c>
      <c r="BZ37" s="43" t="str">
        <f>IF(BO37=0,Var!$B$8,IF(LARGE(D37:BM37,1)&gt;=335,Var!$B$4," "))</f>
        <v>---</v>
      </c>
      <c r="CA37" s="152"/>
    </row>
    <row r="38" spans="1:79" s="136" customFormat="1" ht="22.7" customHeight="1">
      <c r="A38" s="152"/>
      <c r="B38" s="209"/>
      <c r="C38" s="210" t="s">
        <v>212</v>
      </c>
      <c r="D38" s="211"/>
      <c r="E38" s="211"/>
      <c r="F38" s="211"/>
      <c r="G38" s="211"/>
      <c r="H38" s="211"/>
      <c r="I38" s="211"/>
      <c r="J38" s="211"/>
      <c r="K38" s="211"/>
      <c r="L38" s="212"/>
      <c r="M38" s="212"/>
      <c r="N38" s="212"/>
      <c r="O38" s="212"/>
      <c r="P38" s="213"/>
      <c r="Q38" s="33"/>
      <c r="R38" s="213"/>
      <c r="S38" s="33"/>
      <c r="T38" s="213"/>
      <c r="U38" s="33"/>
      <c r="V38" s="213"/>
      <c r="W38" s="33"/>
      <c r="X38" s="213"/>
      <c r="Y38" s="33"/>
      <c r="Z38" s="214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213"/>
      <c r="AM38" s="213"/>
      <c r="AN38" s="213"/>
      <c r="AO38" s="213"/>
      <c r="AP38" s="213"/>
      <c r="AQ38" s="213"/>
      <c r="AR38" s="213"/>
      <c r="AS38" s="213"/>
      <c r="AT38" s="201"/>
      <c r="AU38" s="201"/>
      <c r="AV38" s="213"/>
      <c r="AW38" s="213"/>
      <c r="AX38" s="213"/>
      <c r="AY38" s="33"/>
      <c r="AZ38" s="213"/>
      <c r="BA38" s="33"/>
      <c r="BB38" s="213"/>
      <c r="BC38" s="33"/>
      <c r="BD38" s="33"/>
      <c r="BE38" s="33"/>
      <c r="BF38" s="213"/>
      <c r="BG38" s="33"/>
      <c r="BH38" s="201"/>
      <c r="BI38" s="201"/>
      <c r="BJ38" s="213"/>
      <c r="BK38" s="213"/>
      <c r="BL38" s="213"/>
      <c r="BM38" s="213"/>
      <c r="BO38"/>
      <c r="BP38"/>
      <c r="BQ38" s="54"/>
      <c r="BR38" s="54"/>
      <c r="BS38" s="54"/>
      <c r="BT38" s="137"/>
      <c r="BU38" s="51"/>
      <c r="BV38" s="51"/>
      <c r="BW38" s="51"/>
      <c r="BX38" s="51"/>
      <c r="BY38" s="51"/>
      <c r="BZ38" s="51"/>
      <c r="CA38" s="152"/>
    </row>
    <row r="39" spans="1:79">
      <c r="A39" s="152"/>
      <c r="B39" s="215"/>
      <c r="C39" s="216" t="s">
        <v>87</v>
      </c>
      <c r="D39" s="217"/>
      <c r="E39" s="40"/>
      <c r="F39" s="217"/>
      <c r="G39" s="40"/>
      <c r="H39" s="217"/>
      <c r="I39" s="40"/>
      <c r="J39" s="217"/>
      <c r="K39" s="40"/>
      <c r="L39" s="217"/>
      <c r="M39" s="40"/>
      <c r="N39" s="217"/>
      <c r="O39" s="40"/>
      <c r="P39" s="217"/>
      <c r="Q39" s="40"/>
      <c r="R39" s="217"/>
      <c r="S39" s="40"/>
      <c r="T39" s="217"/>
      <c r="U39" s="40"/>
      <c r="V39" s="217"/>
      <c r="W39" s="40"/>
      <c r="X39" s="217"/>
      <c r="Y39" s="40"/>
      <c r="Z39" s="217"/>
      <c r="AA39" s="40"/>
      <c r="AB39" s="3"/>
      <c r="AC39" s="443"/>
      <c r="AD39" s="3"/>
      <c r="AE39" s="3"/>
      <c r="AF39" s="217"/>
      <c r="AG39" s="40"/>
      <c r="AH39" s="217"/>
      <c r="AI39" s="40"/>
      <c r="AJ39" s="217"/>
      <c r="AK39" s="40"/>
      <c r="AL39" s="217"/>
      <c r="AM39" s="40"/>
      <c r="AN39" s="217"/>
      <c r="AO39" s="40"/>
      <c r="AP39" s="217"/>
      <c r="AQ39" s="40"/>
      <c r="AR39" s="3"/>
      <c r="AS39" s="3"/>
      <c r="AT39" s="463"/>
      <c r="AU39" s="464"/>
      <c r="AV39" s="3"/>
      <c r="AW39" s="3"/>
      <c r="AX39" s="468"/>
      <c r="AY39" s="40"/>
      <c r="AZ39" s="468"/>
      <c r="BA39" s="40"/>
      <c r="BB39" s="468"/>
      <c r="BC39" s="40"/>
      <c r="BD39" s="3"/>
      <c r="BE39" s="3"/>
      <c r="BF39" s="469"/>
      <c r="BG39" s="3"/>
      <c r="BH39" s="478"/>
      <c r="BI39" s="479"/>
      <c r="BJ39" s="476"/>
      <c r="BK39" s="476"/>
      <c r="BL39" s="473"/>
      <c r="BM39" s="477"/>
      <c r="BO39" s="19">
        <f>COUNT(D39:BM39)</f>
        <v>0</v>
      </c>
      <c r="BP39" s="20" t="str">
        <f>IF(BO39&lt;3," ",(LARGE(D39:BM39,1)+LARGE(D39:BM39,2)+LARGE(D39:BM39,3))/3)</f>
        <v xml:space="preserve"> </v>
      </c>
      <c r="BQ39" s="41" t="str">
        <f>IF(COUNTIF(D39:BM39,"(1)")=0," ",COUNTIF(D39:BM39,"(1)"))</f>
        <v xml:space="preserve"> </v>
      </c>
      <c r="BR39" s="41" t="str">
        <f>IF(COUNTIF(D39:BM39,"(2)")=0," ",COUNTIF(D39:BM39,"(2)"))</f>
        <v xml:space="preserve"> </v>
      </c>
      <c r="BS39" s="41" t="str">
        <f>IF(COUNTIF(D39:BM39,"(3)")=0," ",COUNTIF(D39:BM39,"(3)"))</f>
        <v xml:space="preserve"> </v>
      </c>
      <c r="BT39" s="42" t="str">
        <f>IF(SUM(BQ39:BS39)=0," ",SUM(BQ39:BS39))</f>
        <v xml:space="preserve"> </v>
      </c>
      <c r="BU39" s="43">
        <v>9</v>
      </c>
      <c r="BV39" s="43">
        <v>9</v>
      </c>
      <c r="BW39" s="43">
        <v>10</v>
      </c>
      <c r="BX39" s="43">
        <v>11</v>
      </c>
      <c r="BY39" s="43" t="str">
        <f>IF(BO39=0,Var!$B$8,IF(LARGE(D39:BM39,1)&gt;=270,Var!$B$4," "))</f>
        <v>---</v>
      </c>
      <c r="BZ39" s="43" t="str">
        <f>IF(BO39=0,Var!$B$8,IF(LARGE(D39:BM39,1)&gt;=335,Var!$B$4," "))</f>
        <v>---</v>
      </c>
      <c r="CA39" s="152"/>
    </row>
    <row r="40" spans="1:79">
      <c r="A40" s="152"/>
      <c r="B40" s="215"/>
      <c r="C40" s="216"/>
      <c r="D40" s="217"/>
      <c r="E40" s="40"/>
      <c r="F40" s="217"/>
      <c r="G40" s="40"/>
      <c r="H40" s="217"/>
      <c r="I40" s="40"/>
      <c r="J40" s="217"/>
      <c r="K40" s="40"/>
      <c r="L40" s="217"/>
      <c r="M40" s="40"/>
      <c r="N40" s="217"/>
      <c r="O40" s="40"/>
      <c r="P40" s="217"/>
      <c r="Q40" s="40"/>
      <c r="R40" s="217"/>
      <c r="S40" s="40"/>
      <c r="T40" s="217"/>
      <c r="U40" s="40"/>
      <c r="V40" s="217"/>
      <c r="W40" s="40"/>
      <c r="X40" s="217"/>
      <c r="Y40" s="40"/>
      <c r="Z40" s="217"/>
      <c r="AA40" s="40"/>
      <c r="AB40" s="3"/>
      <c r="AC40" s="445"/>
      <c r="AD40" s="3"/>
      <c r="AE40" s="3"/>
      <c r="AF40" s="217"/>
      <c r="AG40" s="40"/>
      <c r="AH40" s="217"/>
      <c r="AI40" s="40"/>
      <c r="AJ40" s="217"/>
      <c r="AK40" s="40"/>
      <c r="AL40" s="217"/>
      <c r="AM40" s="40"/>
      <c r="AN40" s="217"/>
      <c r="AO40" s="40"/>
      <c r="AP40" s="217"/>
      <c r="AQ40" s="40"/>
      <c r="AR40" s="3"/>
      <c r="AS40" s="3"/>
      <c r="AT40" s="465"/>
      <c r="AU40" s="466"/>
      <c r="AV40" s="3"/>
      <c r="AW40" s="3"/>
      <c r="AX40" s="468"/>
      <c r="AY40" s="40"/>
      <c r="AZ40" s="468"/>
      <c r="BA40" s="40"/>
      <c r="BB40" s="468"/>
      <c r="BC40" s="40"/>
      <c r="BD40" s="3"/>
      <c r="BE40" s="3"/>
      <c r="BF40" s="469"/>
      <c r="BG40" s="3"/>
      <c r="BH40" s="480"/>
      <c r="BI40" s="481"/>
      <c r="BJ40" s="476"/>
      <c r="BK40" s="476"/>
      <c r="BL40" s="473"/>
      <c r="BM40" s="477"/>
      <c r="BO40" s="19">
        <f>COUNT(D40:BM40)</f>
        <v>0</v>
      </c>
      <c r="BP40" s="20" t="str">
        <f>IF(BO40&lt;3," ",(LARGE(D40:BM40,1)+LARGE(D40:BM40,2)+LARGE(D40:BM40,3))/3)</f>
        <v xml:space="preserve"> </v>
      </c>
      <c r="BQ40" s="41" t="str">
        <f>IF(COUNTIF(D40:BM40,"(1)")=0," ",COUNTIF(D40:BM40,"(1)"))</f>
        <v xml:space="preserve"> </v>
      </c>
      <c r="BR40" s="41" t="str">
        <f>IF(COUNTIF(D40:BM40,"(2)")=0," ",COUNTIF(D40:BM40,"(2)"))</f>
        <v xml:space="preserve"> </v>
      </c>
      <c r="BS40" s="41" t="str">
        <f>IF(COUNTIF(D40:BM40,"(3)")=0," ",COUNTIF(D40:BM40,"(3)"))</f>
        <v xml:space="preserve"> </v>
      </c>
      <c r="BT40" s="42" t="str">
        <f>IF(SUM(BQ40:BS40)=0," ",SUM(BQ40:BS40))</f>
        <v xml:space="preserve"> </v>
      </c>
      <c r="BU40" s="43" t="str">
        <f>IF(BO40=0,Var!$B$8,IF(LARGE(D40:BM40,1)&gt;=70,Var!$B$4," "))</f>
        <v>---</v>
      </c>
      <c r="BV40" s="43" t="str">
        <f>IF(BO40=0,Var!$B$8,IF(LARGE(D40:BM40,1)&gt;=125,Var!$B$4," "))</f>
        <v>---</v>
      </c>
      <c r="BW40" s="43" t="str">
        <f>IF(BO40=0,Var!$B$8,IF(LARGE(D40:BM40,1)&gt;=185,Var!$B$4," "))</f>
        <v>---</v>
      </c>
      <c r="BX40" s="43" t="str">
        <f>IF(BO40=0,Var!$B$8,IF(LARGE(D40:BM40,1)&gt;=235,Var!$B$4," "))</f>
        <v>---</v>
      </c>
      <c r="BY40" s="43" t="str">
        <f>IF(BO40=0,Var!$B$8,IF(LARGE(D40:BM40,1)&gt;=270,Var!$B$4," "))</f>
        <v>---</v>
      </c>
      <c r="BZ40" s="43" t="str">
        <f>IF(BO40=0,Var!$B$8,IF(LARGE(D40:BM40,1)&gt;=335,Var!$B$4," "))</f>
        <v>---</v>
      </c>
      <c r="CA40" s="152"/>
    </row>
    <row r="41" spans="1:79" s="136" customFormat="1" ht="22.7" customHeight="1">
      <c r="A41" s="152"/>
      <c r="B41" s="209"/>
      <c r="C41" s="210" t="s">
        <v>213</v>
      </c>
      <c r="D41" s="211"/>
      <c r="E41" s="211"/>
      <c r="F41" s="211"/>
      <c r="G41" s="211"/>
      <c r="H41" s="211"/>
      <c r="I41" s="211"/>
      <c r="J41" s="211"/>
      <c r="K41" s="211"/>
      <c r="L41" s="212"/>
      <c r="M41" s="212"/>
      <c r="N41" s="212"/>
      <c r="O41" s="212"/>
      <c r="P41" s="213"/>
      <c r="Q41" s="33"/>
      <c r="R41" s="213"/>
      <c r="S41" s="33"/>
      <c r="T41" s="213"/>
      <c r="U41" s="33"/>
      <c r="V41" s="213"/>
      <c r="W41" s="33"/>
      <c r="X41" s="213"/>
      <c r="Y41" s="33"/>
      <c r="Z41" s="214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213"/>
      <c r="AM41" s="213"/>
      <c r="AN41" s="213"/>
      <c r="AO41" s="213"/>
      <c r="AP41" s="213"/>
      <c r="AQ41" s="213"/>
      <c r="AR41" s="213"/>
      <c r="AS41" s="213"/>
      <c r="AT41" s="201"/>
      <c r="AU41" s="201"/>
      <c r="AV41" s="213"/>
      <c r="AW41" s="213"/>
      <c r="AX41" s="213"/>
      <c r="AY41" s="33"/>
      <c r="AZ41" s="213"/>
      <c r="BA41" s="33"/>
      <c r="BB41" s="213"/>
      <c r="BC41" s="33"/>
      <c r="BD41" s="33"/>
      <c r="BE41" s="33"/>
      <c r="BF41" s="213"/>
      <c r="BG41" s="33"/>
      <c r="BH41" s="201"/>
      <c r="BI41" s="201"/>
      <c r="BJ41" s="213"/>
      <c r="BK41" s="213"/>
      <c r="BL41" s="213"/>
      <c r="BM41" s="213"/>
      <c r="BO41"/>
      <c r="BP41"/>
      <c r="BQ41" s="54"/>
      <c r="BR41" s="54"/>
      <c r="BS41" s="54"/>
      <c r="BT41" s="137"/>
      <c r="BU41" s="138">
        <v>185</v>
      </c>
      <c r="BV41" s="138">
        <v>260</v>
      </c>
      <c r="BW41" s="138">
        <v>330</v>
      </c>
      <c r="BX41" s="138">
        <v>380</v>
      </c>
      <c r="BY41" s="138">
        <v>435</v>
      </c>
      <c r="BZ41" s="138">
        <v>460</v>
      </c>
      <c r="CA41" s="152"/>
    </row>
    <row r="42" spans="1:79">
      <c r="A42" s="152"/>
      <c r="B42" s="215"/>
      <c r="C42" s="216"/>
      <c r="D42" s="217"/>
      <c r="E42" s="40"/>
      <c r="F42" s="217"/>
      <c r="G42" s="40"/>
      <c r="H42" s="217"/>
      <c r="I42" s="40"/>
      <c r="J42" s="217"/>
      <c r="K42" s="40"/>
      <c r="L42" s="217"/>
      <c r="M42" s="40"/>
      <c r="N42" s="217"/>
      <c r="O42" s="40"/>
      <c r="P42" s="217"/>
      <c r="Q42" s="40"/>
      <c r="R42" s="217"/>
      <c r="S42" s="40"/>
      <c r="T42" s="217"/>
      <c r="U42" s="40"/>
      <c r="V42" s="217"/>
      <c r="W42" s="40"/>
      <c r="X42" s="217"/>
      <c r="Y42" s="40"/>
      <c r="Z42" s="217"/>
      <c r="AA42" s="40"/>
      <c r="AB42" s="3"/>
      <c r="AC42" s="446"/>
      <c r="AD42" s="3"/>
      <c r="AE42" s="3"/>
      <c r="AF42" s="217"/>
      <c r="AG42" s="40"/>
      <c r="AH42" s="217"/>
      <c r="AI42" s="40"/>
      <c r="AJ42" s="217"/>
      <c r="AK42" s="40"/>
      <c r="AL42" s="217"/>
      <c r="AM42" s="40"/>
      <c r="AN42" s="217"/>
      <c r="AO42" s="40"/>
      <c r="AP42" s="217"/>
      <c r="AQ42" s="40"/>
      <c r="AR42" s="3"/>
      <c r="AS42" s="3"/>
      <c r="AT42" s="461"/>
      <c r="AU42" s="462"/>
      <c r="AV42" s="3"/>
      <c r="AW42" s="3"/>
      <c r="AX42" s="468"/>
      <c r="AY42" s="40"/>
      <c r="AZ42" s="468"/>
      <c r="BA42" s="40"/>
      <c r="BB42" s="468"/>
      <c r="BC42" s="40"/>
      <c r="BD42" s="3"/>
      <c r="BE42" s="3"/>
      <c r="BF42" s="469"/>
      <c r="BG42" s="3"/>
      <c r="BH42" s="474"/>
      <c r="BI42" s="475"/>
      <c r="BJ42" s="476"/>
      <c r="BK42" s="476"/>
      <c r="BL42" s="473"/>
      <c r="BM42" s="477"/>
      <c r="BO42" s="19">
        <f>COUNT(D42:BM42)</f>
        <v>0</v>
      </c>
      <c r="BP42" s="20" t="str">
        <f>IF(BO42&lt;3," ",(LARGE(D42:BM42,1)+LARGE(D42:BM42,2)+LARGE(D42:BM42,3))/3)</f>
        <v xml:space="preserve"> </v>
      </c>
      <c r="BQ42" s="41" t="str">
        <f>IF(COUNTIF(D42:BM42,"(1)")=0," ",COUNTIF(D42:BM42,"(1)"))</f>
        <v xml:space="preserve"> </v>
      </c>
      <c r="BR42" s="41" t="str">
        <f>IF(COUNTIF(D42:BM42,"(2)")=0," ",COUNTIF(D42:BM42,"(2)"))</f>
        <v xml:space="preserve"> </v>
      </c>
      <c r="BS42" s="41" t="str">
        <f>IF(COUNTIF(D42:BM42,"(3)")=0," ",COUNTIF(D42:BM42,"(3)"))</f>
        <v xml:space="preserve"> </v>
      </c>
      <c r="BT42" s="42" t="str">
        <f>IF(SUM(BQ42:BS42)=0," ",SUM(BQ42:BS42))</f>
        <v xml:space="preserve"> </v>
      </c>
      <c r="BU42" s="43" t="str">
        <f>IF(BO42=0,Var!$B$8,IF(LARGE(D42:BM42,1)&gt;=185,Var!$B$4," "))</f>
        <v>---</v>
      </c>
      <c r="BV42" s="43" t="str">
        <f>IF(BO42=0,Var!$B$8,IF(LARGE(D42:BM42,1)&gt;=260,Var!$B$4," "))</f>
        <v>---</v>
      </c>
      <c r="BW42" s="43" t="str">
        <f>IF(BO42=0,Var!$B$8,IF(LARGE(D42:BM42,1)&gt;=330,Var!$B$4," "))</f>
        <v>---</v>
      </c>
      <c r="BX42" s="43" t="str">
        <f>IF(BO42=0,Var!$B$8,IF(LARGE(D42:BM42,1)&gt;=380,Var!$B$4," "))</f>
        <v>---</v>
      </c>
      <c r="BY42" s="43" t="str">
        <f>IF(BO42=0,Var!$B$8,IF(LARGE(D42:BM42,1)&gt;=435,Var!$B$4," "))</f>
        <v>---</v>
      </c>
      <c r="BZ42" s="43" t="str">
        <f>IF(BO42=0,Var!$B$8,IF(LARGE(D42:BM42,1)&gt;=460,Var!$B$4," "))</f>
        <v>---</v>
      </c>
      <c r="CA42" s="152"/>
    </row>
    <row r="43" spans="1:79" s="136" customFormat="1" ht="22.7" customHeight="1">
      <c r="A43" s="152"/>
      <c r="B43" s="209"/>
      <c r="C43" s="210" t="s">
        <v>214</v>
      </c>
      <c r="D43" s="211"/>
      <c r="E43" s="211"/>
      <c r="F43" s="211"/>
      <c r="G43" s="211"/>
      <c r="H43" s="211"/>
      <c r="I43" s="211"/>
      <c r="J43" s="211"/>
      <c r="K43" s="211"/>
      <c r="L43" s="212"/>
      <c r="M43" s="212"/>
      <c r="N43" s="212"/>
      <c r="O43" s="212"/>
      <c r="P43" s="213"/>
      <c r="Q43" s="33"/>
      <c r="R43" s="213"/>
      <c r="S43" s="33"/>
      <c r="T43" s="213"/>
      <c r="U43" s="33"/>
      <c r="V43" s="213"/>
      <c r="W43" s="33"/>
      <c r="X43" s="213"/>
      <c r="Y43" s="33"/>
      <c r="Z43" s="214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13"/>
      <c r="AM43" s="213"/>
      <c r="AN43" s="213"/>
      <c r="AO43" s="213"/>
      <c r="AP43" s="213"/>
      <c r="AQ43" s="213"/>
      <c r="AR43" s="213"/>
      <c r="AS43" s="213"/>
      <c r="AT43" s="201"/>
      <c r="AU43" s="201"/>
      <c r="AV43" s="213"/>
      <c r="AW43" s="213"/>
      <c r="AX43" s="213"/>
      <c r="AY43" s="33"/>
      <c r="AZ43" s="213"/>
      <c r="BA43" s="33"/>
      <c r="BB43" s="213"/>
      <c r="BC43" s="33"/>
      <c r="BD43" s="33"/>
      <c r="BE43" s="33"/>
      <c r="BF43" s="213"/>
      <c r="BG43" s="33"/>
      <c r="BH43" s="201"/>
      <c r="BI43" s="201"/>
      <c r="BJ43" s="213"/>
      <c r="BK43" s="213"/>
      <c r="BL43" s="213"/>
      <c r="BM43" s="213"/>
      <c r="BO43"/>
      <c r="BP43"/>
      <c r="BQ43" s="51"/>
      <c r="BR43" s="51"/>
      <c r="BS43" s="51"/>
      <c r="BT43" s="147"/>
      <c r="BU43" s="51"/>
      <c r="BV43" s="51"/>
      <c r="BW43" s="51"/>
      <c r="BX43" s="51"/>
      <c r="BY43" s="51"/>
      <c r="BZ43" s="51"/>
      <c r="CA43" s="152"/>
    </row>
    <row r="44" spans="1:79">
      <c r="A44" s="152"/>
      <c r="B44" s="215"/>
      <c r="C44" s="216"/>
      <c r="D44" s="217"/>
      <c r="E44" s="40"/>
      <c r="F44" s="217"/>
      <c r="G44" s="40"/>
      <c r="H44" s="217"/>
      <c r="I44" s="40"/>
      <c r="J44" s="217"/>
      <c r="K44" s="40"/>
      <c r="L44" s="217"/>
      <c r="M44" s="40"/>
      <c r="N44" s="217"/>
      <c r="O44" s="40"/>
      <c r="P44" s="217"/>
      <c r="Q44" s="40"/>
      <c r="R44" s="217"/>
      <c r="S44" s="40"/>
      <c r="T44" s="217"/>
      <c r="U44" s="40"/>
      <c r="V44" s="217"/>
      <c r="W44" s="40"/>
      <c r="X44" s="217"/>
      <c r="Y44" s="40"/>
      <c r="Z44" s="217"/>
      <c r="AA44" s="40"/>
      <c r="AB44" s="3"/>
      <c r="AC44" s="443"/>
      <c r="AD44" s="3"/>
      <c r="AE44" s="3"/>
      <c r="AF44" s="217"/>
      <c r="AG44" s="40"/>
      <c r="AH44" s="217"/>
      <c r="AI44" s="40"/>
      <c r="AJ44" s="217"/>
      <c r="AK44" s="40"/>
      <c r="AL44" s="217"/>
      <c r="AM44" s="40"/>
      <c r="AN44" s="217"/>
      <c r="AO44" s="40"/>
      <c r="AP44" s="217"/>
      <c r="AQ44" s="40"/>
      <c r="AR44" s="3"/>
      <c r="AS44" s="3"/>
      <c r="AT44" s="463"/>
      <c r="AU44" s="464"/>
      <c r="AV44" s="3"/>
      <c r="AW44" s="3"/>
      <c r="AX44" s="468"/>
      <c r="AY44" s="40"/>
      <c r="AZ44" s="468"/>
      <c r="BA44" s="40"/>
      <c r="BB44" s="468"/>
      <c r="BC44" s="40"/>
      <c r="BD44" s="3"/>
      <c r="BE44" s="3"/>
      <c r="BF44" s="469"/>
      <c r="BG44" s="3"/>
      <c r="BH44" s="478"/>
      <c r="BI44" s="479"/>
      <c r="BJ44" s="476"/>
      <c r="BK44" s="476"/>
      <c r="BL44" s="473"/>
      <c r="BM44" s="477"/>
      <c r="BO44" s="19">
        <f>COUNT(D44:BM44)</f>
        <v>0</v>
      </c>
      <c r="BP44" s="20" t="str">
        <f>IF(BO44&lt;3," ",(LARGE(D44:BM44,1)+LARGE(D44:BM44,2)+LARGE(D44:BM44,3))/3)</f>
        <v xml:space="preserve"> </v>
      </c>
      <c r="BQ44" s="41" t="str">
        <f>IF(COUNTIF(D44:BM44,"(1)")=0," ",COUNTIF(D44:BM44,"(1)"))</f>
        <v xml:space="preserve"> </v>
      </c>
      <c r="BR44" s="41" t="str">
        <f>IF(COUNTIF(D44:BM44,"(2)")=0," ",COUNTIF(D44:BM44,"(2)"))</f>
        <v xml:space="preserve"> </v>
      </c>
      <c r="BS44" s="41" t="str">
        <f>IF(COUNTIF(D44:BM44,"(3)")=0," ",COUNTIF(D44:BM44,"(3)"))</f>
        <v xml:space="preserve"> </v>
      </c>
      <c r="BT44" s="42" t="str">
        <f>IF(SUM(BQ44:BS44)=0," ",SUM(BQ44:BS44))</f>
        <v xml:space="preserve"> </v>
      </c>
      <c r="BU44" s="43" t="str">
        <f>IF(BO44=0,Var!$B$8,IF(LARGE(D44:BM44,1)&gt;=185,Var!$B$4," "))</f>
        <v>---</v>
      </c>
      <c r="BV44" s="43" t="str">
        <f>IF(BO44=0,Var!$B$8,IF(LARGE(D44:BM44,1)&gt;=260,Var!$B$4," "))</f>
        <v>---</v>
      </c>
      <c r="BW44" s="43" t="str">
        <f>IF(BO44=0,Var!$B$8,IF(LARGE(D44:BM44,1)&gt;=330,Var!$B$4," "))</f>
        <v>---</v>
      </c>
      <c r="BX44" s="43" t="str">
        <f>IF(BO44=0,Var!$B$8,IF(LARGE(D44:BM44,1)&gt;=380,Var!$B$4," "))</f>
        <v>---</v>
      </c>
      <c r="BY44" s="43" t="str">
        <f>IF(BO44=0,Var!$B$8,IF(LARGE(D44:BM44,1)&gt;=435,Var!$B$4," "))</f>
        <v>---</v>
      </c>
      <c r="BZ44" s="43" t="str">
        <f>IF(BO44=0,Var!$B$8,IF(LARGE(D44:BM44,1)&gt;=460,Var!$B$4," "))</f>
        <v>---</v>
      </c>
      <c r="CA44" s="152"/>
    </row>
    <row r="45" spans="1:79">
      <c r="A45" s="152"/>
      <c r="B45" s="215"/>
      <c r="C45" s="216"/>
      <c r="D45" s="217"/>
      <c r="E45" s="40"/>
      <c r="F45" s="217"/>
      <c r="G45" s="40"/>
      <c r="H45" s="217"/>
      <c r="I45" s="40"/>
      <c r="J45" s="217"/>
      <c r="K45" s="40"/>
      <c r="L45" s="217"/>
      <c r="M45" s="40"/>
      <c r="N45" s="217"/>
      <c r="O45" s="40"/>
      <c r="P45" s="217"/>
      <c r="Q45" s="40"/>
      <c r="R45" s="217"/>
      <c r="S45" s="40"/>
      <c r="T45" s="217"/>
      <c r="U45" s="40"/>
      <c r="V45" s="217"/>
      <c r="W45" s="40"/>
      <c r="X45" s="217"/>
      <c r="Y45" s="40"/>
      <c r="Z45" s="217"/>
      <c r="AA45" s="40"/>
      <c r="AB45" s="3"/>
      <c r="AC45" s="445"/>
      <c r="AD45" s="3"/>
      <c r="AE45" s="3"/>
      <c r="AF45" s="217"/>
      <c r="AG45" s="40"/>
      <c r="AH45" s="217"/>
      <c r="AI45" s="40"/>
      <c r="AJ45" s="217"/>
      <c r="AK45" s="40"/>
      <c r="AL45" s="217"/>
      <c r="AM45" s="40"/>
      <c r="AN45" s="217"/>
      <c r="AO45" s="40"/>
      <c r="AP45" s="217"/>
      <c r="AQ45" s="40"/>
      <c r="AR45" s="3"/>
      <c r="AS45" s="3"/>
      <c r="AT45" s="465"/>
      <c r="AU45" s="466"/>
      <c r="AV45" s="3"/>
      <c r="AW45" s="3"/>
      <c r="AX45" s="468"/>
      <c r="AY45" s="40"/>
      <c r="AZ45" s="468"/>
      <c r="BA45" s="40"/>
      <c r="BB45" s="468"/>
      <c r="BC45" s="40"/>
      <c r="BD45" s="3"/>
      <c r="BE45" s="3"/>
      <c r="BF45" s="469"/>
      <c r="BG45" s="3"/>
      <c r="BH45" s="480"/>
      <c r="BI45" s="481"/>
      <c r="BJ45" s="476"/>
      <c r="BK45" s="476"/>
      <c r="BL45" s="473"/>
      <c r="BM45" s="477"/>
      <c r="BO45" s="19">
        <f>COUNT(D45:BM45)</f>
        <v>0</v>
      </c>
      <c r="BP45" s="20" t="str">
        <f>IF(BO45&lt;3," ",(LARGE(D45:BM45,1)+LARGE(D45:BM45,2)+LARGE(D45:BM45,3))/3)</f>
        <v xml:space="preserve"> </v>
      </c>
      <c r="BQ45" s="41" t="str">
        <f>IF(COUNTIF(D45:BM45,"(1)")=0," ",COUNTIF(D45:BM45,"(1)"))</f>
        <v xml:space="preserve"> </v>
      </c>
      <c r="BR45" s="41" t="str">
        <f>IF(COUNTIF(D45:BM45,"(2)")=0," ",COUNTIF(D45:BM45,"(2)"))</f>
        <v xml:space="preserve"> </v>
      </c>
      <c r="BS45" s="41" t="str">
        <f>IF(COUNTIF(D45:BM45,"(3)")=0," ",COUNTIF(D45:BM45,"(3)"))</f>
        <v xml:space="preserve"> </v>
      </c>
      <c r="BT45" s="42" t="str">
        <f>IF(SUM(BQ45:BS45)=0," ",SUM(BQ45:BS45))</f>
        <v xml:space="preserve"> </v>
      </c>
      <c r="BU45" s="43" t="str">
        <f>IF(BO45=0,Var!$B$8,IF(LARGE(D45:BM45,1)&gt;=185,Var!$B$4," "))</f>
        <v>---</v>
      </c>
      <c r="BV45" s="43" t="str">
        <f>IF(BO45=0,Var!$B$8,IF(LARGE(D45:BM45,1)&gt;=260,Var!$B$4," "))</f>
        <v>---</v>
      </c>
      <c r="BW45" s="43" t="str">
        <f>IF(BO45=0,Var!$B$8,IF(LARGE(D45:BM45,1)&gt;=330,Var!$B$4," "))</f>
        <v>---</v>
      </c>
      <c r="BX45" s="43" t="str">
        <f>IF(BO45=0,Var!$B$8,IF(LARGE(D45:BM45,1)&gt;=380,Var!$B$4," "))</f>
        <v>---</v>
      </c>
      <c r="BY45" s="43" t="str">
        <f>IF(BO45=0,Var!$B$8,IF(LARGE(D45:BM45,1)&gt;=435,Var!$B$4," "))</f>
        <v>---</v>
      </c>
      <c r="BZ45" s="43" t="str">
        <f>IF(BO45=0,Var!$B$8,IF(LARGE(D45:BM45,1)&gt;=460,Var!$B$4," "))</f>
        <v>---</v>
      </c>
      <c r="CA45" s="152"/>
    </row>
    <row r="46" spans="1:79" s="136" customFormat="1" ht="22.7" customHeight="1">
      <c r="A46" s="152"/>
      <c r="B46" s="209"/>
      <c r="C46" s="210" t="s">
        <v>215</v>
      </c>
      <c r="D46" s="211"/>
      <c r="E46" s="211"/>
      <c r="F46" s="211"/>
      <c r="G46" s="211"/>
      <c r="H46" s="211"/>
      <c r="I46" s="211"/>
      <c r="J46" s="211"/>
      <c r="K46" s="211"/>
      <c r="L46" s="212"/>
      <c r="M46" s="212"/>
      <c r="N46" s="212"/>
      <c r="O46" s="212"/>
      <c r="P46" s="213"/>
      <c r="Q46" s="33"/>
      <c r="R46" s="213"/>
      <c r="S46" s="33"/>
      <c r="T46" s="213"/>
      <c r="U46" s="33"/>
      <c r="V46" s="213"/>
      <c r="W46" s="33"/>
      <c r="X46" s="213"/>
      <c r="Y46" s="33"/>
      <c r="Z46" s="214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213"/>
      <c r="AM46" s="213"/>
      <c r="AN46" s="213"/>
      <c r="AO46" s="213"/>
      <c r="AP46" s="213"/>
      <c r="AQ46" s="213"/>
      <c r="AR46" s="213"/>
      <c r="AS46" s="213"/>
      <c r="AT46" s="201"/>
      <c r="AU46" s="201"/>
      <c r="AV46" s="213"/>
      <c r="AW46" s="213"/>
      <c r="AX46" s="213"/>
      <c r="AY46" s="33"/>
      <c r="AZ46" s="213"/>
      <c r="BA46" s="33"/>
      <c r="BB46" s="213"/>
      <c r="BC46" s="33"/>
      <c r="BD46" s="33"/>
      <c r="BE46" s="33"/>
      <c r="BF46" s="213"/>
      <c r="BG46" s="33"/>
      <c r="BH46" s="201"/>
      <c r="BI46" s="201"/>
      <c r="BJ46" s="213"/>
      <c r="BK46" s="213"/>
      <c r="BL46" s="213"/>
      <c r="BM46" s="213"/>
      <c r="BO46"/>
      <c r="BP46"/>
      <c r="BQ46" s="54"/>
      <c r="BR46" s="54"/>
      <c r="BS46" s="54"/>
      <c r="BT46" s="137"/>
      <c r="BU46" s="54"/>
      <c r="BV46" s="54"/>
      <c r="BW46" s="54"/>
      <c r="BX46" s="54"/>
      <c r="BY46" s="54"/>
      <c r="BZ46" s="51"/>
      <c r="CA46" s="152"/>
    </row>
    <row r="47" spans="1:79">
      <c r="A47" s="152"/>
      <c r="B47" s="215">
        <v>1</v>
      </c>
      <c r="C47" s="216" t="s">
        <v>106</v>
      </c>
      <c r="D47" s="217"/>
      <c r="E47" s="40"/>
      <c r="F47" s="217"/>
      <c r="G47" s="40"/>
      <c r="H47" s="217"/>
      <c r="I47" s="40"/>
      <c r="J47" s="217"/>
      <c r="K47" s="40"/>
      <c r="L47" s="217"/>
      <c r="M47" s="40"/>
      <c r="N47" s="217">
        <v>302</v>
      </c>
      <c r="O47" s="40" t="s">
        <v>50</v>
      </c>
      <c r="P47" s="217">
        <v>362</v>
      </c>
      <c r="Q47" s="40" t="s">
        <v>46</v>
      </c>
      <c r="R47" s="217"/>
      <c r="S47" s="40"/>
      <c r="T47" s="217"/>
      <c r="U47" s="40"/>
      <c r="V47" s="217"/>
      <c r="W47" s="40"/>
      <c r="X47" s="217"/>
      <c r="Y47" s="40"/>
      <c r="Z47" s="217"/>
      <c r="AA47" s="40"/>
      <c r="AB47" s="3"/>
      <c r="AC47" s="446"/>
      <c r="AD47" s="3"/>
      <c r="AE47" s="3"/>
      <c r="AF47" s="217"/>
      <c r="AG47" s="40"/>
      <c r="AH47" s="217"/>
      <c r="AI47" s="40"/>
      <c r="AJ47" s="217"/>
      <c r="AK47" s="40"/>
      <c r="AL47" s="217"/>
      <c r="AM47" s="40"/>
      <c r="AN47" s="217">
        <v>278</v>
      </c>
      <c r="AO47" s="40" t="s">
        <v>45</v>
      </c>
      <c r="AP47" s="217"/>
      <c r="AQ47" s="40"/>
      <c r="AR47" s="3"/>
      <c r="AS47" s="3"/>
      <c r="AT47" s="461"/>
      <c r="AU47" s="462"/>
      <c r="AV47" s="3"/>
      <c r="AW47" s="3"/>
      <c r="AX47" s="468"/>
      <c r="AY47" s="40"/>
      <c r="AZ47" s="468"/>
      <c r="BA47" s="40"/>
      <c r="BB47" s="468"/>
      <c r="BC47" s="40"/>
      <c r="BD47" s="3"/>
      <c r="BE47" s="3"/>
      <c r="BF47" s="469"/>
      <c r="BG47" s="3"/>
      <c r="BH47" s="474"/>
      <c r="BI47" s="475"/>
      <c r="BJ47" s="476"/>
      <c r="BK47" s="476"/>
      <c r="BL47" s="473"/>
      <c r="BM47" s="477"/>
      <c r="BO47" s="19">
        <f>COUNT(D47:BM47)</f>
        <v>3</v>
      </c>
      <c r="BP47" s="20">
        <f>IF(BO47&lt;3," ",(LARGE(D47:BM47,1)+LARGE(D47:BM47,2)+LARGE(D47:BM47,3))/3)</f>
        <v>314</v>
      </c>
      <c r="BQ47" s="41">
        <f>IF(COUNTIF(D47:BM47,"(1)")=0," ",COUNTIF(D47:BM47,"(1)"))</f>
        <v>1</v>
      </c>
      <c r="BR47" s="41">
        <f>IF(COUNTIF(D47:BM47,"(2)")=0," ",COUNTIF(D47:BM47,"(2)"))</f>
        <v>1</v>
      </c>
      <c r="BS47" s="41">
        <f>IF(COUNTIF(D47:BM47,"(3)")=0," ",COUNTIF(D47:BM47,"(3)"))</f>
        <v>1</v>
      </c>
      <c r="BT47" s="42">
        <f>IF(SUM(BQ47:BS47)=0," ",SUM(BQ47:BS47))</f>
        <v>3</v>
      </c>
      <c r="BU47" s="43">
        <v>14</v>
      </c>
      <c r="BV47" s="43">
        <v>14</v>
      </c>
      <c r="BW47" s="43">
        <v>14</v>
      </c>
      <c r="BX47" s="43">
        <v>16</v>
      </c>
      <c r="BY47" s="43" t="str">
        <f>IF(BO47=0,Var!$B$8,IF(LARGE(D47:BM47,1)&gt;=435,Var!$B$4," "))</f>
        <v xml:space="preserve"> </v>
      </c>
      <c r="BZ47" s="43" t="str">
        <f>IF(BO47=0,Var!$B$8,IF(LARGE(D47:BM47,1)&gt;=460,Var!$B$4," "))</f>
        <v xml:space="preserve"> </v>
      </c>
      <c r="CA47" s="152"/>
    </row>
    <row r="48" spans="1:79" s="136" customFormat="1" ht="22.7" customHeight="1">
      <c r="A48" s="152"/>
      <c r="B48" s="209"/>
      <c r="C48" s="210" t="s">
        <v>216</v>
      </c>
      <c r="D48" s="211"/>
      <c r="E48" s="211"/>
      <c r="F48" s="211"/>
      <c r="G48" s="211"/>
      <c r="H48" s="211"/>
      <c r="I48" s="211"/>
      <c r="J48" s="211"/>
      <c r="K48" s="211"/>
      <c r="L48" s="212"/>
      <c r="M48" s="212"/>
      <c r="N48" s="212"/>
      <c r="O48" s="212"/>
      <c r="P48" s="213"/>
      <c r="Q48" s="33"/>
      <c r="R48" s="213"/>
      <c r="S48" s="33"/>
      <c r="T48" s="213"/>
      <c r="U48" s="33"/>
      <c r="V48" s="213"/>
      <c r="W48" s="33"/>
      <c r="X48" s="213"/>
      <c r="Y48" s="33"/>
      <c r="Z48" s="214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213"/>
      <c r="AM48" s="213"/>
      <c r="AN48" s="213"/>
      <c r="AO48" s="213"/>
      <c r="AP48" s="213"/>
      <c r="AQ48" s="213"/>
      <c r="AR48" s="213"/>
      <c r="AS48" s="213"/>
      <c r="AT48" s="201"/>
      <c r="AU48" s="201"/>
      <c r="AV48" s="213"/>
      <c r="AW48" s="213"/>
      <c r="AX48" s="213"/>
      <c r="AY48" s="33"/>
      <c r="AZ48" s="213"/>
      <c r="BA48" s="33"/>
      <c r="BB48" s="213"/>
      <c r="BC48" s="33"/>
      <c r="BD48" s="33"/>
      <c r="BE48" s="33"/>
      <c r="BF48" s="213"/>
      <c r="BG48" s="33"/>
      <c r="BH48" s="201"/>
      <c r="BI48" s="201"/>
      <c r="BJ48" s="213"/>
      <c r="BK48" s="213"/>
      <c r="BL48" s="213"/>
      <c r="BM48" s="213"/>
      <c r="BO48"/>
      <c r="BP48"/>
      <c r="BQ48" s="54"/>
      <c r="BR48" s="54"/>
      <c r="BS48" s="54"/>
      <c r="BT48" s="137"/>
      <c r="BU48" s="54"/>
      <c r="BV48" s="54"/>
      <c r="BW48" s="54"/>
      <c r="BX48" s="54"/>
      <c r="BY48" s="54"/>
      <c r="BZ48" s="51"/>
      <c r="CA48" s="152"/>
    </row>
    <row r="49" spans="1:79">
      <c r="A49" s="152"/>
      <c r="B49" s="215">
        <v>1</v>
      </c>
      <c r="C49" s="216" t="s">
        <v>86</v>
      </c>
      <c r="D49" s="217"/>
      <c r="E49" s="40"/>
      <c r="F49" s="217"/>
      <c r="G49" s="40"/>
      <c r="H49" s="217"/>
      <c r="I49" s="40"/>
      <c r="J49" s="217">
        <v>467</v>
      </c>
      <c r="K49" s="40" t="s">
        <v>50</v>
      </c>
      <c r="L49" s="217"/>
      <c r="M49" s="40"/>
      <c r="N49" s="217"/>
      <c r="O49" s="40"/>
      <c r="P49" s="217"/>
      <c r="Q49" s="40"/>
      <c r="R49" s="217"/>
      <c r="S49" s="40"/>
      <c r="T49" s="217"/>
      <c r="U49" s="40"/>
      <c r="V49" s="217"/>
      <c r="W49" s="40"/>
      <c r="X49" s="217"/>
      <c r="Y49" s="40"/>
      <c r="Z49" s="217"/>
      <c r="AA49" s="40"/>
      <c r="AB49" s="3"/>
      <c r="AC49" s="443"/>
      <c r="AD49" s="3"/>
      <c r="AE49" s="3"/>
      <c r="AF49" s="217"/>
      <c r="AG49" s="40"/>
      <c r="AH49" s="217"/>
      <c r="AI49" s="40"/>
      <c r="AJ49" s="217"/>
      <c r="AK49" s="40"/>
      <c r="AL49" s="217"/>
      <c r="AM49" s="40"/>
      <c r="AN49" s="217"/>
      <c r="AO49" s="40"/>
      <c r="AP49" s="217"/>
      <c r="AQ49" s="40"/>
      <c r="AR49" s="3"/>
      <c r="AS49" s="3"/>
      <c r="AT49" s="463"/>
      <c r="AU49" s="464"/>
      <c r="AV49" s="3"/>
      <c r="AW49" s="3"/>
      <c r="AX49" s="468"/>
      <c r="AY49" s="40"/>
      <c r="AZ49" s="468">
        <v>473</v>
      </c>
      <c r="BA49" s="40" t="s">
        <v>46</v>
      </c>
      <c r="BB49" s="468"/>
      <c r="BC49" s="40"/>
      <c r="BD49" s="3"/>
      <c r="BE49" s="3"/>
      <c r="BF49" s="469"/>
      <c r="BG49" s="3"/>
      <c r="BH49" s="478"/>
      <c r="BI49" s="479"/>
      <c r="BJ49" s="476"/>
      <c r="BK49" s="476"/>
      <c r="BL49" s="473"/>
      <c r="BM49" s="477"/>
      <c r="BO49" s="19">
        <f>COUNT(D49:BM49)</f>
        <v>2</v>
      </c>
      <c r="BP49" s="20" t="str">
        <f>IF(BO49&lt;3," ",(LARGE(D49:BM49,1)+LARGE(D49:BM49,2)+LARGE(D49:BM49,3))/3)</f>
        <v xml:space="preserve"> </v>
      </c>
      <c r="BQ49" s="41" t="str">
        <f>IF(COUNTIF(D49:BM49,"(1)")=0," ",COUNTIF(D49:BM49,"(1)"))</f>
        <v xml:space="preserve"> </v>
      </c>
      <c r="BR49" s="41">
        <f>IF(COUNTIF(D49:BM49,"(2)")=0," ",COUNTIF(D49:BM49,"(2)"))</f>
        <v>1</v>
      </c>
      <c r="BS49" s="41">
        <f>IF(COUNTIF(D49:BM49,"(3)")=0," ",COUNTIF(D49:BM49,"(3)"))</f>
        <v>1</v>
      </c>
      <c r="BT49" s="42">
        <f>IF(SUM(BQ49:BS49)=0," ",SUM(BQ49:BS49))</f>
        <v>2</v>
      </c>
      <c r="BU49" s="43">
        <v>3</v>
      </c>
      <c r="BV49" s="43">
        <v>4</v>
      </c>
      <c r="BW49" s="43">
        <v>4</v>
      </c>
      <c r="BX49" s="43">
        <v>4</v>
      </c>
      <c r="BY49" s="43">
        <v>7</v>
      </c>
      <c r="BZ49" s="43">
        <v>8</v>
      </c>
      <c r="CA49" s="152"/>
    </row>
    <row r="50" spans="1:79">
      <c r="A50" s="152"/>
      <c r="B50" s="215">
        <v>2</v>
      </c>
      <c r="C50" s="216" t="s">
        <v>217</v>
      </c>
      <c r="D50" s="217"/>
      <c r="E50" s="40"/>
      <c r="F50" s="217">
        <v>207</v>
      </c>
      <c r="G50" s="40" t="s">
        <v>80</v>
      </c>
      <c r="H50" s="217">
        <v>194</v>
      </c>
      <c r="I50" s="40" t="s">
        <v>52</v>
      </c>
      <c r="J50" s="217">
        <v>240</v>
      </c>
      <c r="K50" s="40" t="s">
        <v>80</v>
      </c>
      <c r="L50" s="217"/>
      <c r="M50" s="40"/>
      <c r="N50" s="217">
        <v>271</v>
      </c>
      <c r="O50" s="40" t="s">
        <v>77</v>
      </c>
      <c r="P50" s="217">
        <v>254</v>
      </c>
      <c r="Q50" s="40" t="s">
        <v>71</v>
      </c>
      <c r="R50" s="217"/>
      <c r="S50" s="40"/>
      <c r="T50" s="217"/>
      <c r="U50" s="40"/>
      <c r="V50" s="217"/>
      <c r="W50" s="40"/>
      <c r="X50" s="217"/>
      <c r="Y50" s="40"/>
      <c r="Z50" s="217"/>
      <c r="AA50" s="40"/>
      <c r="AB50" s="3"/>
      <c r="AC50" s="444"/>
      <c r="AD50" s="3"/>
      <c r="AE50" s="3"/>
      <c r="AF50" s="217"/>
      <c r="AG50" s="40"/>
      <c r="AH50" s="217"/>
      <c r="AI50" s="40"/>
      <c r="AJ50" s="217"/>
      <c r="AK50" s="40"/>
      <c r="AL50" s="217"/>
      <c r="AM50" s="40"/>
      <c r="AN50" s="217"/>
      <c r="AO50" s="40"/>
      <c r="AP50" s="217"/>
      <c r="AQ50" s="40"/>
      <c r="AR50" s="3"/>
      <c r="AS50" s="3"/>
      <c r="AT50" s="467"/>
      <c r="AU50" s="444"/>
      <c r="AV50" s="3"/>
      <c r="AW50" s="3"/>
      <c r="AX50" s="468"/>
      <c r="AY50" s="40"/>
      <c r="AZ50" s="468">
        <v>346</v>
      </c>
      <c r="BA50" s="40" t="s">
        <v>94</v>
      </c>
      <c r="BB50" s="468">
        <v>353</v>
      </c>
      <c r="BC50" s="40" t="s">
        <v>71</v>
      </c>
      <c r="BD50" s="3"/>
      <c r="BE50" s="3"/>
      <c r="BF50" s="469"/>
      <c r="BG50" s="3"/>
      <c r="BH50" s="482" t="s">
        <v>529</v>
      </c>
      <c r="BI50" s="483" t="s">
        <v>78</v>
      </c>
      <c r="BJ50" s="476" t="s">
        <v>533</v>
      </c>
      <c r="BK50" s="476" t="s">
        <v>49</v>
      </c>
      <c r="BL50" s="473"/>
      <c r="BM50" s="477"/>
      <c r="BO50" s="19">
        <f>COUNT(D50:BM50)</f>
        <v>7</v>
      </c>
      <c r="BP50" s="20">
        <f>IF(BO50&lt;3," ",(LARGE(D50:BM50,1)+LARGE(D50:BM50,2)+LARGE(D50:BM50,3))/3)</f>
        <v>323.33333333333331</v>
      </c>
      <c r="BQ50" s="41" t="str">
        <f>IF(COUNTIF(D50:BM50,"(1)")=0," ",COUNTIF(D50:BM50,"(1)"))</f>
        <v xml:space="preserve"> </v>
      </c>
      <c r="BR50" s="41" t="str">
        <f>IF(COUNTIF(D50:BM50,"(2)")=0," ",COUNTIF(D50:BM50,"(2)"))</f>
        <v xml:space="preserve"> </v>
      </c>
      <c r="BS50" s="41" t="str">
        <f>IF(COUNTIF(D50:BM50,"(3)")=0," ",COUNTIF(D50:BM50,"(3)"))</f>
        <v xml:space="preserve"> </v>
      </c>
      <c r="BT50" s="42" t="str">
        <f>IF(SUM(BQ50:BS50)=0," ",SUM(BQ50:BS50))</f>
        <v xml:space="preserve"> </v>
      </c>
      <c r="BU50" s="43">
        <f>IF(BO50=0,Var!$B$8,IF(LARGE(D50:BM50,1)&gt;=185,Var!$B$4," "))</f>
        <v>18</v>
      </c>
      <c r="BV50" s="43">
        <f>IF(BO50=0,Var!$B$8,IF(LARGE(D50:BM50,1)&gt;=260,Var!$B$4," "))</f>
        <v>18</v>
      </c>
      <c r="BW50" s="43">
        <f>IF(BO50=0,Var!$B$8,IF(LARGE(D50:BM50,1)&gt;=330,Var!$B$4," "))</f>
        <v>18</v>
      </c>
      <c r="BX50" s="43" t="str">
        <f>IF(BO50=0,Var!$B$8,IF(LARGE(D50:BM50,1)&gt;=380,Var!$B$4," "))</f>
        <v xml:space="preserve"> </v>
      </c>
      <c r="BY50" s="43" t="str">
        <f>IF(BO50=0,Var!$B$8,IF(LARGE(D50:BM50,1)&gt;=435,Var!$B$4," "))</f>
        <v xml:space="preserve"> </v>
      </c>
      <c r="BZ50" s="43" t="str">
        <f>IF(BO50=0,Var!$B$8,IF(LARGE(D50:BM50,1)&gt;=460,Var!$B$4," "))</f>
        <v xml:space="preserve"> </v>
      </c>
      <c r="CA50" s="152"/>
    </row>
    <row r="51" spans="1:79">
      <c r="A51" s="152"/>
      <c r="B51" s="215">
        <v>3</v>
      </c>
      <c r="C51" s="216" t="s">
        <v>109</v>
      </c>
      <c r="D51" s="217"/>
      <c r="E51" s="40"/>
      <c r="F51" s="217"/>
      <c r="G51" s="40"/>
      <c r="H51" s="217"/>
      <c r="I51" s="40"/>
      <c r="J51" s="217"/>
      <c r="K51" s="40"/>
      <c r="L51" s="217"/>
      <c r="M51" s="40"/>
      <c r="N51" s="217"/>
      <c r="O51" s="40"/>
      <c r="P51" s="217"/>
      <c r="Q51" s="40"/>
      <c r="R51" s="217"/>
      <c r="S51" s="40"/>
      <c r="T51" s="217">
        <v>440</v>
      </c>
      <c r="U51" s="40" t="s">
        <v>46</v>
      </c>
      <c r="V51" s="217">
        <v>465</v>
      </c>
      <c r="W51" s="40" t="s">
        <v>46</v>
      </c>
      <c r="X51" s="217"/>
      <c r="Y51" s="40"/>
      <c r="Z51" s="217"/>
      <c r="AA51" s="40"/>
      <c r="AB51" s="3"/>
      <c r="AC51" s="444"/>
      <c r="AD51" s="3"/>
      <c r="AE51" s="3"/>
      <c r="AF51" s="217"/>
      <c r="AG51" s="40"/>
      <c r="AH51" s="217"/>
      <c r="AI51" s="40"/>
      <c r="AJ51" s="217">
        <v>381</v>
      </c>
      <c r="AK51" s="40" t="s">
        <v>94</v>
      </c>
      <c r="AL51" s="217"/>
      <c r="AM51" s="40"/>
      <c r="AN51" s="217">
        <v>376</v>
      </c>
      <c r="AO51" s="40" t="s">
        <v>53</v>
      </c>
      <c r="AP51" s="217"/>
      <c r="AQ51" s="40"/>
      <c r="AR51" s="3"/>
      <c r="AS51" s="3"/>
      <c r="AT51" s="467"/>
      <c r="AU51" s="444"/>
      <c r="AV51" s="3"/>
      <c r="AW51" s="3"/>
      <c r="AX51" s="468"/>
      <c r="AY51" s="40"/>
      <c r="AZ51" s="468"/>
      <c r="BA51" s="40"/>
      <c r="BB51" s="468"/>
      <c r="BC51" s="40"/>
      <c r="BD51" s="3"/>
      <c r="BE51" s="3"/>
      <c r="BF51" s="469"/>
      <c r="BG51" s="3"/>
      <c r="BH51" s="482"/>
      <c r="BI51" s="483"/>
      <c r="BJ51" s="476"/>
      <c r="BK51" s="476"/>
      <c r="BL51" s="473"/>
      <c r="BM51" s="477"/>
      <c r="BO51" s="19">
        <f>COUNT(D51:BM51)</f>
        <v>4</v>
      </c>
      <c r="BP51" s="20">
        <f>IF(BO51&lt;3," ",(LARGE(D51:BM51,1)+LARGE(D51:BM51,2)+LARGE(D51:BM51,3))/3)</f>
        <v>428.66666666666669</v>
      </c>
      <c r="BQ51" s="41" t="str">
        <f>IF(COUNTIF(D51:BM51,"(1)")=0," ",COUNTIF(D51:BM51,"(1)"))</f>
        <v xml:space="preserve"> </v>
      </c>
      <c r="BR51" s="41">
        <f>IF(COUNTIF(D51:BM51,"(2)")=0," ",COUNTIF(D51:BM51,"(2)"))</f>
        <v>2</v>
      </c>
      <c r="BS51" s="41" t="str">
        <f>IF(COUNTIF(D51:BM51,"(3)")=0," ",COUNTIF(D51:BM51,"(3)"))</f>
        <v xml:space="preserve"> </v>
      </c>
      <c r="BT51" s="42">
        <f>IF(SUM(BQ51:BS51)=0," ",SUM(BQ51:BS51))</f>
        <v>2</v>
      </c>
      <c r="BU51" s="43">
        <v>17</v>
      </c>
      <c r="BV51" s="43">
        <v>17</v>
      </c>
      <c r="BW51" s="43">
        <v>17</v>
      </c>
      <c r="BX51" s="43">
        <f>IF(BO51=0,Var!$B$8,IF(LARGE(D51:BM51,1)&gt;=380,Var!$B$4," "))</f>
        <v>18</v>
      </c>
      <c r="BY51" s="43">
        <f>IF(BO51=0,Var!$B$8,IF(LARGE(D51:BM51,1)&gt;=435,Var!$B$4," "))</f>
        <v>18</v>
      </c>
      <c r="BZ51" s="43">
        <f>IF(BO51=0,Var!$B$8,IF(LARGE(D51:BM51,1)&gt;=460,Var!$B$4," "))</f>
        <v>18</v>
      </c>
      <c r="CA51" s="152"/>
    </row>
    <row r="52" spans="1:79">
      <c r="A52" s="152"/>
      <c r="B52" s="215">
        <v>4</v>
      </c>
      <c r="C52" s="216" t="s">
        <v>114</v>
      </c>
      <c r="D52" s="217"/>
      <c r="E52" s="40"/>
      <c r="F52" s="217"/>
      <c r="G52" s="40"/>
      <c r="H52" s="217"/>
      <c r="I52" s="40"/>
      <c r="J52" s="217"/>
      <c r="K52" s="40"/>
      <c r="L52" s="217"/>
      <c r="M52" s="40"/>
      <c r="N52" s="217"/>
      <c r="O52" s="40"/>
      <c r="P52" s="217"/>
      <c r="Q52" s="40"/>
      <c r="R52" s="217"/>
      <c r="S52" s="40"/>
      <c r="T52" s="217">
        <v>435</v>
      </c>
      <c r="U52" s="40" t="s">
        <v>50</v>
      </c>
      <c r="V52" s="217"/>
      <c r="W52" s="40"/>
      <c r="X52" s="217"/>
      <c r="Y52" s="40"/>
      <c r="Z52" s="217"/>
      <c r="AA52" s="40"/>
      <c r="AB52" s="3"/>
      <c r="AC52" s="444"/>
      <c r="AD52" s="3"/>
      <c r="AE52" s="3"/>
      <c r="AF52" s="217"/>
      <c r="AG52" s="40"/>
      <c r="AH52" s="217"/>
      <c r="AI52" s="40"/>
      <c r="AJ52" s="217"/>
      <c r="AK52" s="40"/>
      <c r="AL52" s="217"/>
      <c r="AM52" s="40"/>
      <c r="AN52" s="217"/>
      <c r="AO52" s="40"/>
      <c r="AP52" s="217"/>
      <c r="AQ52" s="40"/>
      <c r="AR52" s="3"/>
      <c r="AS52" s="3"/>
      <c r="AT52" s="467"/>
      <c r="AU52" s="444"/>
      <c r="AV52" s="3"/>
      <c r="AW52" s="3"/>
      <c r="AX52" s="468"/>
      <c r="AY52" s="40"/>
      <c r="AZ52" s="468"/>
      <c r="BA52" s="40"/>
      <c r="BB52" s="468"/>
      <c r="BC52" s="40"/>
      <c r="BD52" s="3"/>
      <c r="BE52" s="3"/>
      <c r="BF52" s="469"/>
      <c r="BG52" s="3"/>
      <c r="BH52" s="482"/>
      <c r="BI52" s="483"/>
      <c r="BJ52" s="476"/>
      <c r="BK52" s="476"/>
      <c r="BL52" s="473"/>
      <c r="BM52" s="477"/>
      <c r="BO52" s="19">
        <f>COUNT(D52:BM52)</f>
        <v>1</v>
      </c>
      <c r="BP52" s="20" t="str">
        <f>IF(BO52&lt;3," ",(LARGE(D52:BM52,1)+LARGE(D52:BM52,2)+LARGE(D52:BM52,3))/3)</f>
        <v xml:space="preserve"> </v>
      </c>
      <c r="BQ52" s="41" t="str">
        <f>IF(COUNTIF(D52:BM52,"(1)")=0," ",COUNTIF(D52:BM52,"(1)"))</f>
        <v xml:space="preserve"> </v>
      </c>
      <c r="BR52" s="41" t="str">
        <f>IF(COUNTIF(D52:BM52,"(2)")=0," ",COUNTIF(D52:BM52,"(2)"))</f>
        <v xml:space="preserve"> </v>
      </c>
      <c r="BS52" s="41">
        <f>IF(COUNTIF(D52:BM52,"(3)")=0," ",COUNTIF(D52:BM52,"(3)"))</f>
        <v>1</v>
      </c>
      <c r="BT52" s="42">
        <f>IF(SUM(BQ52:BS52)=0," ",SUM(BQ52:BS52))</f>
        <v>1</v>
      </c>
      <c r="BU52" s="43">
        <v>15</v>
      </c>
      <c r="BV52" s="43">
        <v>15</v>
      </c>
      <c r="BW52" s="43">
        <v>15</v>
      </c>
      <c r="BX52" s="43">
        <v>15</v>
      </c>
      <c r="BY52" s="43">
        <v>15</v>
      </c>
      <c r="BZ52" s="43">
        <v>15</v>
      </c>
      <c r="CA52" s="152"/>
    </row>
    <row r="53" spans="1:79">
      <c r="A53" s="152"/>
      <c r="B53" s="215"/>
      <c r="C53" s="216" t="s">
        <v>113</v>
      </c>
      <c r="D53" s="217"/>
      <c r="E53" s="40"/>
      <c r="F53" s="217"/>
      <c r="G53" s="40"/>
      <c r="H53" s="217"/>
      <c r="I53" s="40"/>
      <c r="J53" s="217"/>
      <c r="K53" s="40"/>
      <c r="L53" s="217"/>
      <c r="M53" s="40"/>
      <c r="N53" s="217"/>
      <c r="O53" s="40"/>
      <c r="P53" s="217"/>
      <c r="Q53" s="40"/>
      <c r="R53" s="217"/>
      <c r="S53" s="40"/>
      <c r="T53" s="217"/>
      <c r="U53" s="40"/>
      <c r="V53" s="217"/>
      <c r="W53" s="40"/>
      <c r="X53" s="217"/>
      <c r="Y53" s="40"/>
      <c r="Z53" s="217"/>
      <c r="AA53" s="40"/>
      <c r="AB53" s="3"/>
      <c r="AC53" s="445"/>
      <c r="AD53" s="3"/>
      <c r="AE53" s="3"/>
      <c r="AF53" s="217"/>
      <c r="AG53" s="40"/>
      <c r="AH53" s="217"/>
      <c r="AI53" s="40"/>
      <c r="AJ53" s="217"/>
      <c r="AK53" s="40"/>
      <c r="AL53" s="217"/>
      <c r="AM53" s="40"/>
      <c r="AN53" s="217"/>
      <c r="AO53" s="40"/>
      <c r="AP53" s="217"/>
      <c r="AQ53" s="40"/>
      <c r="AR53" s="3"/>
      <c r="AS53" s="3"/>
      <c r="AT53" s="465"/>
      <c r="AU53" s="466"/>
      <c r="AV53" s="3"/>
      <c r="AW53" s="3"/>
      <c r="AX53" s="468"/>
      <c r="AY53" s="40"/>
      <c r="AZ53" s="468"/>
      <c r="BA53" s="40"/>
      <c r="BB53" s="468"/>
      <c r="BC53" s="40"/>
      <c r="BD53" s="3"/>
      <c r="BE53" s="3"/>
      <c r="BF53" s="469"/>
      <c r="BG53" s="3"/>
      <c r="BH53" s="480"/>
      <c r="BI53" s="481"/>
      <c r="BJ53" s="476"/>
      <c r="BK53" s="476"/>
      <c r="BL53" s="473"/>
      <c r="BM53" s="477"/>
      <c r="BO53" s="19">
        <f>COUNT(D53:BM53)</f>
        <v>0</v>
      </c>
      <c r="BP53" s="20" t="str">
        <f>IF(BO53&lt;3," ",(LARGE(D53:BM53,1)+LARGE(D53:BM53,2)+LARGE(D53:BM53,3))/3)</f>
        <v xml:space="preserve"> </v>
      </c>
      <c r="BQ53" s="41" t="str">
        <f>IF(COUNTIF(D53:BM53,"(1)")=0," ",COUNTIF(D53:BM53,"(1)"))</f>
        <v xml:space="preserve"> </v>
      </c>
      <c r="BR53" s="41" t="str">
        <f>IF(COUNTIF(D53:BM53,"(2)")=0," ",COUNTIF(D53:BM53,"(2)"))</f>
        <v xml:space="preserve"> </v>
      </c>
      <c r="BS53" s="41" t="str">
        <f>IF(COUNTIF(D53:BM53,"(3)")=0," ",COUNTIF(D53:BM53,"(3)"))</f>
        <v xml:space="preserve"> </v>
      </c>
      <c r="BT53" s="42" t="str">
        <f>IF(SUM(BQ53:BS53)=0," ",SUM(BQ53:BS53))</f>
        <v xml:space="preserve"> </v>
      </c>
      <c r="BU53" s="43">
        <v>1</v>
      </c>
      <c r="BV53" s="43">
        <v>1</v>
      </c>
      <c r="BW53" s="43">
        <v>1</v>
      </c>
      <c r="BX53" s="43">
        <v>2</v>
      </c>
      <c r="BY53" s="43">
        <v>3</v>
      </c>
      <c r="BZ53" s="43">
        <v>6</v>
      </c>
      <c r="CA53" s="152"/>
    </row>
    <row r="54" spans="1:79" s="136" customFormat="1" ht="22.7" customHeight="1">
      <c r="A54" s="152"/>
      <c r="B54" s="209"/>
      <c r="C54" s="210" t="s">
        <v>218</v>
      </c>
      <c r="D54" s="211"/>
      <c r="E54" s="211"/>
      <c r="F54" s="211"/>
      <c r="G54" s="211"/>
      <c r="H54" s="211"/>
      <c r="I54" s="211"/>
      <c r="J54" s="211"/>
      <c r="K54" s="211"/>
      <c r="L54" s="212"/>
      <c r="M54" s="212"/>
      <c r="N54" s="212"/>
      <c r="O54" s="212"/>
      <c r="P54" s="213"/>
      <c r="Q54" s="33"/>
      <c r="R54" s="213"/>
      <c r="S54" s="33"/>
      <c r="T54" s="213"/>
      <c r="U54" s="33"/>
      <c r="V54" s="213"/>
      <c r="W54" s="33"/>
      <c r="X54" s="213"/>
      <c r="Y54" s="33"/>
      <c r="Z54" s="214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213"/>
      <c r="AM54" s="213"/>
      <c r="AN54" s="213"/>
      <c r="AO54" s="213"/>
      <c r="AP54" s="213"/>
      <c r="AQ54" s="213"/>
      <c r="AR54" s="213"/>
      <c r="AS54" s="213"/>
      <c r="AT54" s="201"/>
      <c r="AU54" s="201"/>
      <c r="AV54" s="213"/>
      <c r="AW54" s="213"/>
      <c r="AX54" s="213"/>
      <c r="AY54" s="33"/>
      <c r="AZ54" s="213"/>
      <c r="BA54" s="33"/>
      <c r="BB54" s="213"/>
      <c r="BC54" s="33"/>
      <c r="BD54" s="33"/>
      <c r="BE54" s="33"/>
      <c r="BF54" s="213"/>
      <c r="BG54" s="33"/>
      <c r="BH54" s="201"/>
      <c r="BI54" s="201"/>
      <c r="BJ54" s="213"/>
      <c r="BK54" s="213"/>
      <c r="BL54" s="213"/>
      <c r="BM54" s="213"/>
      <c r="BO54"/>
      <c r="BP54"/>
      <c r="BQ54" s="54"/>
      <c r="BR54" s="54"/>
      <c r="BS54" s="54"/>
      <c r="BT54" s="137"/>
      <c r="BU54" s="54"/>
      <c r="BV54" s="54"/>
      <c r="BW54" s="54"/>
      <c r="BX54" s="54"/>
      <c r="BY54" s="54"/>
      <c r="BZ54" s="51"/>
      <c r="CA54" s="152"/>
    </row>
    <row r="55" spans="1:79">
      <c r="A55" s="152"/>
      <c r="B55" s="215">
        <v>1</v>
      </c>
      <c r="C55" s="216" t="s">
        <v>116</v>
      </c>
      <c r="D55" s="217"/>
      <c r="E55" s="40"/>
      <c r="F55" s="217">
        <v>453</v>
      </c>
      <c r="G55" s="40" t="s">
        <v>45</v>
      </c>
      <c r="H55" s="217">
        <v>480</v>
      </c>
      <c r="I55" s="40" t="s">
        <v>45</v>
      </c>
      <c r="J55" s="217">
        <v>458</v>
      </c>
      <c r="K55" s="40" t="s">
        <v>45</v>
      </c>
      <c r="L55" s="217">
        <v>476</v>
      </c>
      <c r="M55" s="40" t="s">
        <v>45</v>
      </c>
      <c r="N55" s="217">
        <v>475</v>
      </c>
      <c r="O55" s="40" t="s">
        <v>45</v>
      </c>
      <c r="P55" s="217">
        <v>499</v>
      </c>
      <c r="Q55" s="40" t="s">
        <v>45</v>
      </c>
      <c r="R55" s="217"/>
      <c r="S55" s="40"/>
      <c r="T55" s="217">
        <v>479</v>
      </c>
      <c r="U55" s="40" t="s">
        <v>45</v>
      </c>
      <c r="V55" s="217">
        <v>490</v>
      </c>
      <c r="W55" s="40" t="s">
        <v>45</v>
      </c>
      <c r="X55" s="217"/>
      <c r="Y55" s="40"/>
      <c r="Z55" s="217"/>
      <c r="AA55" s="40"/>
      <c r="AB55" s="3"/>
      <c r="AC55" s="443"/>
      <c r="AD55" s="3"/>
      <c r="AE55" s="3"/>
      <c r="AF55" s="217"/>
      <c r="AG55" s="40"/>
      <c r="AH55" s="217"/>
      <c r="AI55" s="40"/>
      <c r="AJ55" s="217"/>
      <c r="AK55" s="40"/>
      <c r="AL55" s="217"/>
      <c r="AM55" s="40"/>
      <c r="AN55" s="217"/>
      <c r="AO55" s="40"/>
      <c r="AP55" s="217"/>
      <c r="AQ55" s="40"/>
      <c r="AR55" s="3"/>
      <c r="AS55" s="3"/>
      <c r="AT55" s="463"/>
      <c r="AU55" s="464"/>
      <c r="AV55" s="3"/>
      <c r="AW55" s="3"/>
      <c r="AX55" s="468"/>
      <c r="AY55" s="40"/>
      <c r="AZ55" s="468">
        <v>481</v>
      </c>
      <c r="BA55" s="40" t="s">
        <v>45</v>
      </c>
      <c r="BB55" s="468">
        <v>495</v>
      </c>
      <c r="BC55" s="40" t="s">
        <v>45</v>
      </c>
      <c r="BD55" s="3"/>
      <c r="BE55" s="3"/>
      <c r="BF55" s="469"/>
      <c r="BG55" s="3"/>
      <c r="BH55" s="478" t="s">
        <v>530</v>
      </c>
      <c r="BI55" s="479" t="s">
        <v>46</v>
      </c>
      <c r="BJ55" s="476" t="s">
        <v>534</v>
      </c>
      <c r="BK55" s="476" t="s">
        <v>45</v>
      </c>
      <c r="BL55" s="473">
        <v>444</v>
      </c>
      <c r="BM55" s="477" t="s">
        <v>46</v>
      </c>
      <c r="BO55" s="19">
        <f>COUNT(D55:BM55)</f>
        <v>11</v>
      </c>
      <c r="BP55" s="20">
        <f>IF(BO55&lt;3," ",(LARGE(D55:BM55,1)+LARGE(D55:BM55,2)+LARGE(D55:BM55,3))/3)</f>
        <v>494.66666666666669</v>
      </c>
      <c r="BQ55" s="41">
        <f>IF(COUNTIF(D55:BM55,"(1)")=0," ",COUNTIF(D55:BM55,"(1)"))</f>
        <v>11</v>
      </c>
      <c r="BR55" s="41">
        <f>IF(COUNTIF(D55:BM55,"(2)")=0," ",COUNTIF(D55:BM55,"(2)"))</f>
        <v>2</v>
      </c>
      <c r="BS55" s="41" t="str">
        <f>IF(COUNTIF(D55:BM55,"(3)")=0," ",COUNTIF(D55:BM55,"(3)"))</f>
        <v xml:space="preserve"> </v>
      </c>
      <c r="BT55" s="42">
        <f>IF(SUM(BQ55:BS55)=0," ",SUM(BQ55:BS55))</f>
        <v>13</v>
      </c>
      <c r="BU55" s="43">
        <v>14</v>
      </c>
      <c r="BV55" s="43">
        <v>14</v>
      </c>
      <c r="BW55" s="43">
        <v>14</v>
      </c>
      <c r="BX55" s="43">
        <v>14</v>
      </c>
      <c r="BY55" s="43">
        <v>14</v>
      </c>
      <c r="BZ55" s="43">
        <v>14</v>
      </c>
      <c r="CA55" s="152"/>
    </row>
    <row r="56" spans="1:79">
      <c r="A56" s="152"/>
      <c r="B56" s="215">
        <v>2</v>
      </c>
      <c r="C56" s="216" t="s">
        <v>93</v>
      </c>
      <c r="D56" s="217"/>
      <c r="E56" s="40"/>
      <c r="F56" s="217"/>
      <c r="G56" s="40"/>
      <c r="H56" s="217"/>
      <c r="I56" s="40"/>
      <c r="J56" s="217"/>
      <c r="K56" s="40"/>
      <c r="L56" s="217"/>
      <c r="M56" s="40"/>
      <c r="N56" s="217"/>
      <c r="O56" s="40"/>
      <c r="P56" s="217"/>
      <c r="Q56" s="40"/>
      <c r="R56" s="217"/>
      <c r="S56" s="40"/>
      <c r="T56" s="217">
        <v>145</v>
      </c>
      <c r="U56" s="40" t="s">
        <v>53</v>
      </c>
      <c r="V56" s="217"/>
      <c r="W56" s="40"/>
      <c r="X56" s="217"/>
      <c r="Y56" s="40"/>
      <c r="Z56" s="217"/>
      <c r="AA56" s="40"/>
      <c r="AB56" s="3"/>
      <c r="AC56" s="444"/>
      <c r="AD56" s="3"/>
      <c r="AE56" s="3"/>
      <c r="AF56" s="217"/>
      <c r="AG56" s="40"/>
      <c r="AH56" s="217"/>
      <c r="AI56" s="40"/>
      <c r="AJ56" s="217"/>
      <c r="AK56" s="40"/>
      <c r="AL56" s="217"/>
      <c r="AM56" s="40"/>
      <c r="AN56" s="217"/>
      <c r="AO56" s="40"/>
      <c r="AP56" s="217"/>
      <c r="AQ56" s="40"/>
      <c r="AR56" s="3"/>
      <c r="AS56" s="3"/>
      <c r="AT56" s="467"/>
      <c r="AU56" s="444"/>
      <c r="AV56" s="3"/>
      <c r="AW56" s="3"/>
      <c r="AX56" s="468"/>
      <c r="AY56" s="40"/>
      <c r="AZ56" s="468"/>
      <c r="BA56" s="40"/>
      <c r="BB56" s="468"/>
      <c r="BC56" s="40"/>
      <c r="BD56" s="3"/>
      <c r="BE56" s="3"/>
      <c r="BF56" s="469"/>
      <c r="BG56" s="3"/>
      <c r="BH56" s="482"/>
      <c r="BI56" s="483"/>
      <c r="BJ56" s="476"/>
      <c r="BK56" s="476"/>
      <c r="BL56" s="473"/>
      <c r="BM56" s="477"/>
      <c r="BO56" s="19">
        <f>COUNT(D56:BM56)</f>
        <v>1</v>
      </c>
      <c r="BP56" s="20" t="str">
        <f>IF(BO56&lt;3," ",(LARGE(D56:BM56,1)+LARGE(D56:BM56,2)+LARGE(D56:BM56,3))/3)</f>
        <v xml:space="preserve"> </v>
      </c>
      <c r="BQ56" s="41" t="str">
        <f>IF(COUNTIF(D56:BM56,"(1)")=0," ",COUNTIF(D56:BM56,"(1)"))</f>
        <v xml:space="preserve"> </v>
      </c>
      <c r="BR56" s="41" t="str">
        <f>IF(COUNTIF(D56:BM56,"(2)")=0," ",COUNTIF(D56:BM56,"(2)"))</f>
        <v xml:space="preserve"> </v>
      </c>
      <c r="BS56" s="41" t="str">
        <f>IF(COUNTIF(D56:BM56,"(3)")=0," ",COUNTIF(D56:BM56,"(3)"))</f>
        <v xml:space="preserve"> </v>
      </c>
      <c r="BT56" s="42" t="str">
        <f>IF(SUM(BQ56:BS56)=0," ",SUM(BQ56:BS56))</f>
        <v xml:space="preserve"> </v>
      </c>
      <c r="BU56" s="43" t="str">
        <f>IF(BO56=0,Var!$B$8,IF(LARGE(D56:BM56,1)&gt;=185,Var!$B$4," "))</f>
        <v xml:space="preserve"> </v>
      </c>
      <c r="BV56" s="43" t="str">
        <f>IF(BO56=0,Var!$B$8,IF(LARGE(D56:BM56,1)&gt;=260,Var!$B$4," "))</f>
        <v xml:space="preserve"> </v>
      </c>
      <c r="BW56" s="43" t="str">
        <f>IF(BO56=0,Var!$B$8,IF(LARGE(D56:BM56,1)&gt;=330,Var!$B$4," "))</f>
        <v xml:space="preserve"> </v>
      </c>
      <c r="BX56" s="43" t="str">
        <f>IF(BO56=0,Var!$B$8,IF(LARGE(D56:BM56,1)&gt;=380,Var!$B$4," "))</f>
        <v xml:space="preserve"> </v>
      </c>
      <c r="BY56" s="43" t="str">
        <f>IF(BO56=0,Var!$B$8,IF(LARGE(D56:BM56,1)&gt;=435,Var!$B$4," "))</f>
        <v xml:space="preserve"> </v>
      </c>
      <c r="BZ56" s="43" t="str">
        <f>IF(BO56=0,Var!$B$8,IF(LARGE(D56:BM56,1)&gt;=460,Var!$B$4," "))</f>
        <v xml:space="preserve"> </v>
      </c>
      <c r="CA56" s="152"/>
    </row>
    <row r="57" spans="1:79">
      <c r="A57" s="152"/>
      <c r="B57" s="215">
        <v>3</v>
      </c>
      <c r="C57" s="216" t="s">
        <v>119</v>
      </c>
      <c r="D57" s="217"/>
      <c r="E57" s="40"/>
      <c r="F57" s="217"/>
      <c r="G57" s="40"/>
      <c r="H57" s="217"/>
      <c r="I57" s="40"/>
      <c r="J57" s="217">
        <v>422</v>
      </c>
      <c r="K57" s="40" t="s">
        <v>50</v>
      </c>
      <c r="L57" s="217"/>
      <c r="M57" s="40"/>
      <c r="N57" s="217"/>
      <c r="O57" s="40"/>
      <c r="P57" s="217"/>
      <c r="Q57" s="40"/>
      <c r="R57" s="217"/>
      <c r="S57" s="40"/>
      <c r="T57" s="217">
        <v>465</v>
      </c>
      <c r="U57" s="40" t="s">
        <v>46</v>
      </c>
      <c r="V57" s="217">
        <v>483</v>
      </c>
      <c r="W57" s="40" t="s">
        <v>46</v>
      </c>
      <c r="X57" s="217"/>
      <c r="Y57" s="40"/>
      <c r="Z57" s="217"/>
      <c r="AA57" s="40"/>
      <c r="AB57" s="3"/>
      <c r="AC57" s="445"/>
      <c r="AD57" s="3"/>
      <c r="AE57" s="3"/>
      <c r="AF57" s="217"/>
      <c r="AG57" s="40"/>
      <c r="AH57" s="217"/>
      <c r="AI57" s="40"/>
      <c r="AJ57" s="217">
        <v>415</v>
      </c>
      <c r="AK57" s="40" t="s">
        <v>49</v>
      </c>
      <c r="AL57" s="217"/>
      <c r="AM57" s="40"/>
      <c r="AN57" s="217">
        <v>470</v>
      </c>
      <c r="AO57" s="40" t="s">
        <v>45</v>
      </c>
      <c r="AP57" s="217"/>
      <c r="AQ57" s="40"/>
      <c r="AR57" s="3"/>
      <c r="AS57" s="3"/>
      <c r="AT57" s="465"/>
      <c r="AU57" s="466"/>
      <c r="AV57" s="3"/>
      <c r="AW57" s="3"/>
      <c r="AX57" s="468"/>
      <c r="AY57" s="40"/>
      <c r="AZ57" s="468">
        <v>476</v>
      </c>
      <c r="BA57" s="40" t="s">
        <v>46</v>
      </c>
      <c r="BB57" s="468"/>
      <c r="BC57" s="40"/>
      <c r="BD57" s="3"/>
      <c r="BE57" s="3"/>
      <c r="BF57" s="469"/>
      <c r="BG57" s="3"/>
      <c r="BH57" s="480"/>
      <c r="BI57" s="481"/>
      <c r="BJ57" s="476"/>
      <c r="BK57" s="476"/>
      <c r="BL57" s="473"/>
      <c r="BM57" s="477"/>
      <c r="BO57" s="19">
        <f>COUNT(D57:BM57)</f>
        <v>6</v>
      </c>
      <c r="BP57" s="20">
        <f>IF(BO57&lt;3," ",(LARGE(D57:BM57,1)+LARGE(D57:BM57,2)+LARGE(D57:BM57,3))/3)</f>
        <v>476.33333333333331</v>
      </c>
      <c r="BQ57" s="41">
        <f>IF(COUNTIF(D57:BM57,"(1)")=0," ",COUNTIF(D57:BM57,"(1)"))</f>
        <v>1</v>
      </c>
      <c r="BR57" s="41">
        <f>IF(COUNTIF(D57:BM57,"(2)")=0," ",COUNTIF(D57:BM57,"(2)"))</f>
        <v>3</v>
      </c>
      <c r="BS57" s="41">
        <f>IF(COUNTIF(D57:BM57,"(3)")=0," ",COUNTIF(D57:BM57,"(3)"))</f>
        <v>1</v>
      </c>
      <c r="BT57" s="42">
        <f>IF(SUM(BQ57:BS57)=0," ",SUM(BQ57:BS57))</f>
        <v>5</v>
      </c>
      <c r="BU57" s="43">
        <v>17</v>
      </c>
      <c r="BV57" s="43">
        <v>17</v>
      </c>
      <c r="BW57" s="43">
        <v>17</v>
      </c>
      <c r="BX57" s="43">
        <v>17</v>
      </c>
      <c r="BY57" s="43">
        <v>17</v>
      </c>
      <c r="BZ57" s="43">
        <f>IF(BO57=0,Var!$B$8,IF(LARGE(D57:BM57,1)&gt;=460,Var!$B$4," "))</f>
        <v>18</v>
      </c>
      <c r="CA57" s="152"/>
    </row>
    <row r="58" spans="1:79" s="136" customFormat="1" ht="22.7" customHeight="1">
      <c r="A58" s="152"/>
      <c r="B58" s="209"/>
      <c r="C58" s="210" t="s">
        <v>191</v>
      </c>
      <c r="D58" s="211"/>
      <c r="E58" s="211"/>
      <c r="F58" s="211"/>
      <c r="G58" s="211"/>
      <c r="H58" s="211"/>
      <c r="I58" s="211"/>
      <c r="J58" s="211"/>
      <c r="K58" s="211"/>
      <c r="L58" s="212"/>
      <c r="M58" s="212"/>
      <c r="N58" s="212"/>
      <c r="O58" s="212"/>
      <c r="P58" s="213"/>
      <c r="Q58" s="33"/>
      <c r="R58" s="213"/>
      <c r="S58" s="33"/>
      <c r="T58" s="213"/>
      <c r="U58" s="33"/>
      <c r="V58" s="213"/>
      <c r="W58" s="33"/>
      <c r="X58" s="213"/>
      <c r="Y58" s="33"/>
      <c r="Z58" s="214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213"/>
      <c r="AM58" s="213"/>
      <c r="AN58" s="213"/>
      <c r="AO58" s="213"/>
      <c r="AP58" s="213"/>
      <c r="AQ58" s="213"/>
      <c r="AR58" s="213"/>
      <c r="AS58" s="213"/>
      <c r="AT58" s="201"/>
      <c r="AU58" s="201"/>
      <c r="AV58" s="213"/>
      <c r="AW58" s="213"/>
      <c r="AX58" s="213"/>
      <c r="AY58" s="33"/>
      <c r="AZ58" s="213"/>
      <c r="BA58" s="33"/>
      <c r="BB58" s="213"/>
      <c r="BC58" s="33"/>
      <c r="BD58" s="33"/>
      <c r="BE58" s="33"/>
      <c r="BF58" s="213"/>
      <c r="BG58" s="33"/>
      <c r="BH58" s="201"/>
      <c r="BI58" s="201"/>
      <c r="BJ58" s="213"/>
      <c r="BK58" s="213"/>
      <c r="BL58" s="213"/>
      <c r="BM58" s="213"/>
      <c r="BO58"/>
      <c r="BP58"/>
      <c r="BQ58" s="54"/>
      <c r="BR58" s="54"/>
      <c r="BS58" s="54"/>
      <c r="BT58" s="137"/>
      <c r="BU58" s="138">
        <v>140</v>
      </c>
      <c r="BV58" s="138">
        <v>210</v>
      </c>
      <c r="BW58" s="138">
        <v>280</v>
      </c>
      <c r="BX58" s="138">
        <v>330</v>
      </c>
      <c r="BY58" s="138">
        <v>385</v>
      </c>
      <c r="BZ58" s="138">
        <v>435</v>
      </c>
      <c r="CA58" s="152"/>
    </row>
    <row r="59" spans="1:79">
      <c r="A59" s="152"/>
      <c r="B59" s="215"/>
      <c r="C59" s="216"/>
      <c r="D59" s="217"/>
      <c r="E59" s="40"/>
      <c r="F59" s="217"/>
      <c r="G59" s="40"/>
      <c r="H59" s="217"/>
      <c r="I59" s="40"/>
      <c r="J59" s="217"/>
      <c r="K59" s="40"/>
      <c r="L59" s="217"/>
      <c r="M59" s="40"/>
      <c r="N59" s="217"/>
      <c r="O59" s="40"/>
      <c r="P59" s="217"/>
      <c r="Q59" s="40"/>
      <c r="R59" s="217"/>
      <c r="S59" s="40"/>
      <c r="T59" s="217"/>
      <c r="U59" s="40"/>
      <c r="V59" s="217"/>
      <c r="W59" s="40"/>
      <c r="X59" s="217"/>
      <c r="Y59" s="40"/>
      <c r="Z59" s="217"/>
      <c r="AA59" s="40"/>
      <c r="AB59" s="3"/>
      <c r="AC59" s="443"/>
      <c r="AD59" s="3"/>
      <c r="AE59" s="3"/>
      <c r="AF59" s="217"/>
      <c r="AG59" s="40"/>
      <c r="AH59" s="217"/>
      <c r="AI59" s="40"/>
      <c r="AJ59" s="217"/>
      <c r="AK59" s="40"/>
      <c r="AL59" s="217"/>
      <c r="AM59" s="40"/>
      <c r="AN59" s="217"/>
      <c r="AO59" s="40"/>
      <c r="AP59" s="217"/>
      <c r="AQ59" s="40"/>
      <c r="AR59" s="3"/>
      <c r="AS59" s="3"/>
      <c r="AT59" s="463"/>
      <c r="AU59" s="464"/>
      <c r="AV59" s="3"/>
      <c r="AW59" s="3"/>
      <c r="AX59" s="468"/>
      <c r="AY59" s="40"/>
      <c r="AZ59" s="468"/>
      <c r="BA59" s="40"/>
      <c r="BB59" s="468"/>
      <c r="BC59" s="40"/>
      <c r="BD59" s="3"/>
      <c r="BE59" s="3"/>
      <c r="BF59" s="469"/>
      <c r="BG59" s="3"/>
      <c r="BH59" s="478"/>
      <c r="BI59" s="479"/>
      <c r="BJ59" s="476"/>
      <c r="BK59" s="476"/>
      <c r="BL59" s="473"/>
      <c r="BM59" s="477"/>
      <c r="BO59" s="19">
        <f>COUNT(D59:BM59)</f>
        <v>0</v>
      </c>
      <c r="BP59" s="20" t="str">
        <f>IF(BO59&lt;3," ",(LARGE(D59:BM59,1)+LARGE(D59:BM59,2)+LARGE(D59:BM59,3))/3)</f>
        <v xml:space="preserve"> </v>
      </c>
      <c r="BQ59" s="41" t="str">
        <f>IF(COUNTIF(D59:BM59,"(1)")=0," ",COUNTIF(D59:BM59,"(1)"))</f>
        <v xml:space="preserve"> </v>
      </c>
      <c r="BR59" s="41" t="str">
        <f>IF(COUNTIF(D59:BM59,"(2)")=0," ",COUNTIF(D59:BM59,"(2)"))</f>
        <v xml:space="preserve"> </v>
      </c>
      <c r="BS59" s="41" t="str">
        <f>IF(COUNTIF(D59:BM59,"(3)")=0," ",COUNTIF(D59:BM59,"(3)"))</f>
        <v xml:space="preserve"> </v>
      </c>
      <c r="BT59" s="42" t="str">
        <f>IF(SUM(BQ59:BS59)=0," ",SUM(BQ59:BS59))</f>
        <v xml:space="preserve"> </v>
      </c>
      <c r="BU59" s="43" t="str">
        <f>IF(BO59=0,Var!$B$8,IF(LARGE(D59:BM59,1)&gt;=140,Var!$B$4," "))</f>
        <v>---</v>
      </c>
      <c r="BV59" s="43" t="str">
        <f>IF(BO59=0,Var!$B$8,IF(LARGE(D59:BM59,1)&gt;=210,Var!$B$4," "))</f>
        <v>---</v>
      </c>
      <c r="BW59" s="43" t="str">
        <f>IF(BO59=0,Var!$B$8,IF(LARGE(D59:BM59,1)&gt;=280,Var!$B$4," "))</f>
        <v>---</v>
      </c>
      <c r="BX59" s="43" t="str">
        <f>IF(BO59=0,Var!$B$8,IF(LARGE(D59:BM59,1)&gt;=330,Var!$B$4," "))</f>
        <v>---</v>
      </c>
      <c r="BY59" s="43" t="str">
        <f>IF(BO59=0,Var!$B$8,IF(LARGE(D59:BM59,1)&gt;=485,Var!$B$4," "))</f>
        <v>---</v>
      </c>
      <c r="BZ59" s="43" t="str">
        <f>IF(BO59=0,Var!$B$8,IF(LARGE(D59:BM59,1)&gt;=435,Var!$B$4," "))</f>
        <v>---</v>
      </c>
      <c r="CA59" s="152"/>
    </row>
    <row r="60" spans="1:79">
      <c r="A60" s="152"/>
      <c r="B60" s="215"/>
      <c r="C60" s="216" t="s">
        <v>113</v>
      </c>
      <c r="D60" s="217"/>
      <c r="E60" s="40"/>
      <c r="F60" s="217"/>
      <c r="G60" s="40"/>
      <c r="H60" s="217"/>
      <c r="I60" s="40"/>
      <c r="J60" s="217"/>
      <c r="K60" s="40"/>
      <c r="L60" s="217"/>
      <c r="M60" s="40"/>
      <c r="N60" s="217"/>
      <c r="O60" s="40"/>
      <c r="P60" s="217"/>
      <c r="Q60" s="40"/>
      <c r="R60" s="217"/>
      <c r="S60" s="40"/>
      <c r="T60" s="217"/>
      <c r="U60" s="40"/>
      <c r="V60" s="217"/>
      <c r="W60" s="40"/>
      <c r="X60" s="217"/>
      <c r="Y60" s="40"/>
      <c r="Z60" s="217"/>
      <c r="AA60" s="40"/>
      <c r="AB60" s="3"/>
      <c r="AC60" s="445"/>
      <c r="AD60" s="3"/>
      <c r="AE60" s="3"/>
      <c r="AF60" s="217"/>
      <c r="AG60" s="40"/>
      <c r="AH60" s="217"/>
      <c r="AI60" s="40"/>
      <c r="AJ60" s="217"/>
      <c r="AK60" s="40"/>
      <c r="AL60" s="217"/>
      <c r="AM60" s="40"/>
      <c r="AN60" s="217"/>
      <c r="AO60" s="40"/>
      <c r="AP60" s="217"/>
      <c r="AQ60" s="40"/>
      <c r="AR60" s="3"/>
      <c r="AS60" s="3"/>
      <c r="AT60" s="465"/>
      <c r="AU60" s="466"/>
      <c r="AV60" s="3"/>
      <c r="AW60" s="3"/>
      <c r="AX60" s="468"/>
      <c r="AY60" s="40"/>
      <c r="AZ60" s="468"/>
      <c r="BA60" s="40"/>
      <c r="BB60" s="468"/>
      <c r="BC60" s="40"/>
      <c r="BD60" s="3"/>
      <c r="BE60" s="3"/>
      <c r="BF60" s="469"/>
      <c r="BG60" s="3"/>
      <c r="BH60" s="480"/>
      <c r="BI60" s="481"/>
      <c r="BJ60" s="476"/>
      <c r="BK60" s="476"/>
      <c r="BL60" s="473"/>
      <c r="BM60" s="477"/>
      <c r="BO60" s="19">
        <f>COUNT(D60:BM60)</f>
        <v>0</v>
      </c>
      <c r="BP60" s="20" t="str">
        <f>IF(BO60&lt;3," ",(LARGE(D60:BM60,1)+LARGE(D60:BM60,2)+LARGE(D60:BM60,3))/3)</f>
        <v xml:space="preserve"> </v>
      </c>
      <c r="BQ60" s="41" t="str">
        <f>IF(COUNTIF(D60:BM60,"(1)")=0," ",COUNTIF(D60:BM60,"(1)"))</f>
        <v xml:space="preserve"> </v>
      </c>
      <c r="BR60" s="41" t="str">
        <f>IF(COUNTIF(D60:BM60,"(2)")=0," ",COUNTIF(D60:BM60,"(2)"))</f>
        <v xml:space="preserve"> </v>
      </c>
      <c r="BS60" s="41" t="str">
        <f>IF(COUNTIF(D60:BM60,"(3)")=0," ",COUNTIF(D60:BM60,"(3)"))</f>
        <v xml:space="preserve"> </v>
      </c>
      <c r="BT60" s="42" t="str">
        <f>IF(SUM(BQ60:BS60)=0," ",SUM(BQ60:BS60))</f>
        <v xml:space="preserve"> </v>
      </c>
      <c r="BU60" s="43">
        <v>1</v>
      </c>
      <c r="BV60" s="43">
        <v>1</v>
      </c>
      <c r="BW60" s="43">
        <v>1</v>
      </c>
      <c r="BX60" s="43">
        <v>2</v>
      </c>
      <c r="BY60" s="43">
        <v>3</v>
      </c>
      <c r="BZ60" s="43">
        <v>6</v>
      </c>
      <c r="CA60" s="152"/>
    </row>
    <row r="61" spans="1:79">
      <c r="A61" s="152"/>
      <c r="B61" s="220"/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46"/>
      <c r="AG61" s="46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01"/>
      <c r="BI61" s="201"/>
      <c r="BJ61" s="222"/>
      <c r="BK61" s="222"/>
      <c r="BL61" s="222"/>
      <c r="BM61" s="222"/>
      <c r="BO61" s="202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CA61" s="152"/>
    </row>
    <row r="62" spans="1:79" ht="15.75">
      <c r="A62" s="152"/>
      <c r="B62" s="202"/>
      <c r="C62" s="152" t="s">
        <v>127</v>
      </c>
      <c r="D62" s="218"/>
      <c r="E62" s="218"/>
      <c r="F62" s="218"/>
      <c r="G62" s="218"/>
      <c r="H62" s="218"/>
      <c r="I62" s="218"/>
      <c r="J62" s="218"/>
      <c r="K62" s="218"/>
      <c r="L62" s="201"/>
      <c r="M62" s="201"/>
      <c r="N62" s="201"/>
      <c r="O62" s="201"/>
      <c r="P62" s="218"/>
      <c r="Q62" s="201"/>
      <c r="R62" s="587">
        <f>COUNT(B8:B60)</f>
        <v>15</v>
      </c>
      <c r="S62" s="587"/>
      <c r="T62" s="588"/>
      <c r="U62" s="588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H62" s="201"/>
      <c r="AI62" s="201"/>
      <c r="AJ62" s="201"/>
      <c r="AK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O62" s="202">
        <f>SUM(BO8:BO60)</f>
        <v>71</v>
      </c>
      <c r="BP62" s="19"/>
      <c r="BQ62" s="223">
        <f>SUM(BQ8:BQ60)</f>
        <v>32</v>
      </c>
      <c r="BR62" s="224">
        <f>SUM(BR8:BR60)</f>
        <v>23</v>
      </c>
      <c r="BS62" s="225">
        <f>SUM(BS8:BS60)</f>
        <v>8</v>
      </c>
      <c r="BT62" s="226">
        <f>SUM(BT8:BT60)</f>
        <v>63</v>
      </c>
      <c r="BU62" s="227"/>
      <c r="BV62" s="227"/>
      <c r="BW62" s="227"/>
      <c r="BX62" s="227"/>
      <c r="BY62" s="227"/>
      <c r="CA62" s="152"/>
    </row>
    <row r="63" spans="1:79">
      <c r="A63" s="152"/>
      <c r="B63" s="202"/>
      <c r="C63" s="152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H63" s="201"/>
      <c r="AI63" s="201"/>
      <c r="AJ63" s="201"/>
      <c r="AK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O63" s="202"/>
      <c r="BP63" s="152"/>
      <c r="BQ63" s="152"/>
      <c r="BR63" s="152"/>
      <c r="BS63" s="152"/>
      <c r="BT63" s="152"/>
      <c r="CA63" s="152"/>
    </row>
    <row r="64" spans="1:79">
      <c r="A64" s="152"/>
      <c r="B64" s="202"/>
      <c r="C64" s="152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H64" s="201"/>
      <c r="AI64" s="201"/>
      <c r="AJ64" s="201"/>
      <c r="AK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O64" s="202"/>
      <c r="BP64" s="152"/>
      <c r="BQ64" s="152"/>
      <c r="BR64" s="152"/>
      <c r="BS64" s="152"/>
      <c r="BT64" s="152"/>
      <c r="CA64" s="152"/>
    </row>
    <row r="65" spans="1:79">
      <c r="A65" s="152"/>
      <c r="B65" s="202"/>
      <c r="C65" s="152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H65" s="201"/>
      <c r="AI65" s="201"/>
      <c r="AJ65" s="201"/>
      <c r="AK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O65" s="202"/>
      <c r="BP65" s="152"/>
      <c r="BQ65" s="152"/>
      <c r="BR65" s="152"/>
      <c r="BS65" s="152"/>
      <c r="BT65" s="152"/>
      <c r="CA65" s="152"/>
    </row>
    <row r="66" spans="1:79">
      <c r="A66" s="152"/>
      <c r="B66" s="202"/>
      <c r="C66" s="152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H66" s="201"/>
      <c r="AI66" s="201"/>
      <c r="AJ66" s="201"/>
      <c r="AK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O66" s="202"/>
      <c r="BP66" s="202"/>
      <c r="BQ66" s="152"/>
      <c r="BR66" s="152"/>
      <c r="BS66" s="152"/>
      <c r="BT66" s="152"/>
      <c r="CA66" s="152"/>
    </row>
    <row r="67" spans="1:79">
      <c r="A67" s="152"/>
      <c r="B67" s="202"/>
      <c r="C67" s="152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H67" s="201"/>
      <c r="AI67" s="201"/>
      <c r="AJ67" s="201"/>
      <c r="AK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O67" s="202"/>
      <c r="BP67" s="152"/>
      <c r="BQ67" s="152"/>
      <c r="BR67" s="203"/>
      <c r="BS67" s="203"/>
      <c r="BT67" s="203"/>
      <c r="CA67" s="152"/>
    </row>
    <row r="68" spans="1:79">
      <c r="A68" s="152"/>
      <c r="B68" s="202"/>
      <c r="C68" s="152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H68" s="201"/>
      <c r="AI68" s="201"/>
      <c r="AJ68" s="201"/>
      <c r="AK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O68" s="202"/>
      <c r="BP68" s="152"/>
      <c r="BQ68" s="152"/>
      <c r="BR68" s="152"/>
      <c r="BS68" s="152"/>
      <c r="BT68" s="152"/>
      <c r="CA68" s="152"/>
    </row>
    <row r="69" spans="1:79">
      <c r="A69" s="152"/>
      <c r="B69" s="202"/>
      <c r="C69" s="152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H69" s="201"/>
      <c r="AI69" s="201"/>
      <c r="AJ69" s="201"/>
      <c r="AK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O69" s="202"/>
      <c r="BP69" s="152"/>
      <c r="BQ69" s="152"/>
      <c r="BR69" s="152"/>
      <c r="BS69" s="152"/>
      <c r="BT69" s="152"/>
      <c r="CA69" s="152"/>
    </row>
    <row r="70" spans="1:79">
      <c r="A70" s="152"/>
      <c r="B70" s="202"/>
      <c r="C70" s="152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H70" s="201"/>
      <c r="AI70" s="201"/>
      <c r="AJ70" s="201"/>
      <c r="AK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O70" s="202"/>
      <c r="BP70" s="152"/>
      <c r="BQ70" s="152"/>
      <c r="BR70" s="152"/>
      <c r="BS70" s="152"/>
      <c r="BT70" s="152"/>
      <c r="CA70" s="152"/>
    </row>
    <row r="71" spans="1:79">
      <c r="A71" s="152"/>
      <c r="B71" s="202"/>
      <c r="C71" s="152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H71" s="201"/>
      <c r="AI71" s="201"/>
      <c r="AJ71" s="201"/>
      <c r="AK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O71" s="202"/>
      <c r="BP71" s="152"/>
      <c r="BQ71" s="152"/>
      <c r="BR71" s="152"/>
      <c r="BS71" s="152"/>
      <c r="BT71" s="152"/>
      <c r="CA71" s="152"/>
    </row>
    <row r="72" spans="1:79">
      <c r="A72" s="152"/>
      <c r="B72" s="202"/>
      <c r="C72" s="152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H72" s="201"/>
      <c r="AI72" s="201"/>
      <c r="AJ72" s="201"/>
      <c r="AK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O72" s="202"/>
      <c r="BP72" s="152"/>
      <c r="BQ72" s="152"/>
      <c r="BR72" s="152"/>
      <c r="BS72" s="152"/>
      <c r="BT72" s="152"/>
      <c r="CA72" s="152"/>
    </row>
    <row r="73" spans="1:79">
      <c r="A73" s="152"/>
      <c r="B73" s="202"/>
      <c r="C73" s="152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H73" s="201"/>
      <c r="AI73" s="201"/>
      <c r="AJ73" s="201"/>
      <c r="AK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O73" s="202"/>
      <c r="BP73" s="152"/>
      <c r="BQ73" s="152"/>
      <c r="BR73" s="152"/>
      <c r="BS73" s="152"/>
      <c r="BT73" s="152"/>
      <c r="CA73" s="152"/>
    </row>
    <row r="74" spans="1:79">
      <c r="A74" s="152"/>
      <c r="B74" s="202"/>
      <c r="C74" s="152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H74" s="201"/>
      <c r="AI74" s="201"/>
      <c r="AJ74" s="201"/>
      <c r="AK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O74" s="202"/>
      <c r="BP74" s="152"/>
      <c r="BQ74" s="152"/>
      <c r="BR74" s="152"/>
      <c r="BS74" s="152"/>
      <c r="BT74" s="152"/>
      <c r="CA74" s="152"/>
    </row>
    <row r="75" spans="1:79">
      <c r="A75" s="152"/>
      <c r="B75" s="202"/>
      <c r="C75" s="152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H75" s="201"/>
      <c r="AI75" s="201"/>
      <c r="AJ75" s="201"/>
      <c r="AK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O75" s="202"/>
      <c r="BP75" s="152"/>
      <c r="BQ75" s="152"/>
      <c r="BR75" s="152"/>
      <c r="BS75" s="152"/>
      <c r="BT75" s="152"/>
      <c r="CA75" s="152"/>
    </row>
    <row r="76" spans="1:79">
      <c r="A76" s="152"/>
      <c r="B76" s="202"/>
      <c r="C76" s="152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H76" s="201"/>
      <c r="AI76" s="201"/>
      <c r="AJ76" s="201"/>
      <c r="AK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O76" s="202"/>
      <c r="BP76" s="152"/>
      <c r="BQ76" s="152"/>
      <c r="BR76" s="152"/>
      <c r="BS76" s="152"/>
      <c r="BT76" s="152"/>
      <c r="CA76" s="152"/>
    </row>
    <row r="77" spans="1:79">
      <c r="A77" s="152"/>
      <c r="B77" s="202"/>
      <c r="C77" s="152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H77" s="201"/>
      <c r="AI77" s="201"/>
      <c r="AJ77" s="201"/>
      <c r="AK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O77" s="202"/>
      <c r="BP77" s="152"/>
      <c r="BQ77" s="152"/>
      <c r="BR77" s="152"/>
      <c r="BS77" s="152"/>
      <c r="BT77" s="152"/>
      <c r="CA77" s="152"/>
    </row>
    <row r="78" spans="1:79">
      <c r="A78" s="152"/>
      <c r="B78" s="202"/>
      <c r="C78" s="152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H78" s="201"/>
      <c r="AI78" s="201"/>
      <c r="AJ78" s="201"/>
      <c r="AK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O78" s="202"/>
      <c r="BP78" s="152"/>
      <c r="BQ78" s="152"/>
      <c r="BR78" s="152"/>
      <c r="BS78" s="152"/>
      <c r="BT78" s="152"/>
      <c r="CA78" s="152"/>
    </row>
    <row r="79" spans="1:79">
      <c r="A79" s="152"/>
      <c r="B79" s="202"/>
      <c r="C79" s="152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H79" s="201"/>
      <c r="AI79" s="201"/>
      <c r="AJ79" s="201"/>
      <c r="AK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O79" s="202"/>
      <c r="BP79" s="152"/>
      <c r="BQ79" s="152"/>
      <c r="BR79" s="152"/>
      <c r="BS79" s="152"/>
      <c r="BT79" s="152"/>
      <c r="CA79" s="152"/>
    </row>
    <row r="80" spans="1:79">
      <c r="A80" s="152"/>
      <c r="B80" s="202"/>
      <c r="C80" s="152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H80" s="201"/>
      <c r="AI80" s="201"/>
      <c r="AJ80" s="201"/>
      <c r="AK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O80" s="202"/>
      <c r="BP80" s="152"/>
      <c r="BQ80" s="152"/>
      <c r="BR80" s="152"/>
      <c r="BS80" s="152"/>
      <c r="BT80" s="152"/>
      <c r="CA80" s="152"/>
    </row>
    <row r="81" spans="1:79">
      <c r="A81" s="152"/>
      <c r="B81" s="202"/>
      <c r="C81" s="152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H81" s="201"/>
      <c r="AI81" s="201"/>
      <c r="AJ81" s="201"/>
      <c r="AK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O81" s="202"/>
      <c r="BP81" s="152"/>
      <c r="BQ81" s="152"/>
      <c r="BR81" s="152"/>
      <c r="BS81" s="152"/>
      <c r="BT81" s="152"/>
      <c r="CA81" s="152"/>
    </row>
    <row r="82" spans="1:79">
      <c r="A82" s="152"/>
      <c r="B82" s="202"/>
      <c r="C82" s="152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H82" s="201"/>
      <c r="AI82" s="201"/>
      <c r="AJ82" s="201"/>
      <c r="AK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O82" s="202"/>
      <c r="BP82" s="152"/>
      <c r="BQ82" s="152"/>
      <c r="BR82" s="152"/>
      <c r="BS82" s="152"/>
      <c r="BT82" s="152"/>
      <c r="CA82" s="152"/>
    </row>
    <row r="83" spans="1:79">
      <c r="A83" s="152"/>
      <c r="B83" s="202"/>
      <c r="C83" s="152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H83" s="201"/>
      <c r="AI83" s="201"/>
      <c r="AJ83" s="201"/>
      <c r="AK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O83" s="202"/>
      <c r="BP83" s="152"/>
      <c r="BQ83" s="152"/>
      <c r="BR83" s="152"/>
      <c r="BS83" s="152"/>
      <c r="BT83" s="152"/>
      <c r="CA83" s="152"/>
    </row>
    <row r="84" spans="1:79">
      <c r="A84" s="152"/>
      <c r="B84" s="202"/>
      <c r="C84" s="152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H84" s="201"/>
      <c r="AI84" s="201"/>
      <c r="AJ84" s="201"/>
      <c r="AK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O84" s="202"/>
      <c r="BP84" s="152"/>
      <c r="BQ84" s="152"/>
      <c r="BR84" s="152"/>
      <c r="BS84" s="152"/>
      <c r="BT84" s="152"/>
      <c r="CA84" s="152"/>
    </row>
    <row r="85" spans="1:79">
      <c r="A85" s="152"/>
      <c r="B85" s="202"/>
      <c r="C85" s="152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H85" s="201"/>
      <c r="AI85" s="201"/>
      <c r="AJ85" s="201"/>
      <c r="AK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O85" s="202"/>
      <c r="BP85" s="152"/>
      <c r="BQ85" s="152"/>
      <c r="BR85" s="152"/>
      <c r="BS85" s="152"/>
      <c r="BT85" s="152"/>
      <c r="CA85" s="152"/>
    </row>
    <row r="86" spans="1:79">
      <c r="A86" s="152"/>
      <c r="B86" s="202"/>
      <c r="C86" s="152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H86" s="201"/>
      <c r="AI86" s="201"/>
      <c r="AJ86" s="201"/>
      <c r="AK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O86" s="202"/>
      <c r="BP86" s="152"/>
      <c r="BQ86" s="152"/>
      <c r="BR86" s="152"/>
      <c r="BS86" s="152"/>
      <c r="BT86" s="152"/>
      <c r="CA86" s="152"/>
    </row>
    <row r="87" spans="1:79">
      <c r="A87" s="152"/>
      <c r="B87" s="202"/>
      <c r="C87" s="152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H87" s="201"/>
      <c r="AI87" s="201"/>
      <c r="AJ87" s="201"/>
      <c r="AK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O87" s="202"/>
      <c r="BP87" s="152"/>
      <c r="BQ87" s="152"/>
      <c r="BR87" s="152"/>
      <c r="BS87" s="152"/>
      <c r="BT87" s="152"/>
      <c r="CA87" s="152"/>
    </row>
    <row r="88" spans="1:79">
      <c r="A88" s="152"/>
      <c r="B88" s="202"/>
      <c r="C88" s="152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H88" s="201"/>
      <c r="AI88" s="201"/>
      <c r="AJ88" s="201"/>
      <c r="AK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O88" s="202"/>
      <c r="BP88" s="152"/>
      <c r="BQ88" s="152"/>
      <c r="BR88" s="152"/>
      <c r="BS88" s="152"/>
      <c r="BT88" s="152"/>
      <c r="CA88" s="152"/>
    </row>
    <row r="89" spans="1:79">
      <c r="A89" s="152"/>
      <c r="B89" s="202"/>
      <c r="C89" s="152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H89" s="201"/>
      <c r="AI89" s="201"/>
      <c r="AJ89" s="201"/>
      <c r="AK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O89" s="202"/>
      <c r="BP89" s="152"/>
      <c r="BQ89" s="152"/>
      <c r="BR89" s="152"/>
      <c r="BS89" s="152"/>
      <c r="BT89" s="152"/>
      <c r="CA89" s="152"/>
    </row>
    <row r="90" spans="1:79">
      <c r="A90" s="152"/>
      <c r="B90" s="202"/>
      <c r="C90" s="152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H90" s="201"/>
      <c r="AI90" s="201"/>
      <c r="AJ90" s="201"/>
      <c r="AK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O90" s="202"/>
      <c r="BP90" s="152"/>
      <c r="BQ90" s="152"/>
      <c r="BR90" s="152"/>
      <c r="BS90" s="152"/>
      <c r="BT90" s="152"/>
      <c r="CA90" s="152"/>
    </row>
    <row r="91" spans="1:79">
      <c r="A91" s="152"/>
      <c r="B91" s="202"/>
      <c r="C91" s="152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H91" s="201"/>
      <c r="AI91" s="201"/>
      <c r="AJ91" s="201"/>
      <c r="AK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O91" s="202"/>
      <c r="BP91" s="152"/>
      <c r="BQ91" s="152"/>
      <c r="BR91" s="152"/>
      <c r="BS91" s="152"/>
      <c r="BT91" s="152"/>
      <c r="CA91" s="152"/>
    </row>
    <row r="92" spans="1:79">
      <c r="A92" s="152"/>
      <c r="B92" s="202"/>
      <c r="C92" s="152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H92" s="201"/>
      <c r="AI92" s="201"/>
      <c r="AJ92" s="201"/>
      <c r="AK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O92" s="202"/>
      <c r="BP92" s="152"/>
      <c r="BQ92" s="152"/>
      <c r="BR92" s="152"/>
      <c r="BS92" s="152"/>
      <c r="BT92" s="152"/>
      <c r="CA92" s="152"/>
    </row>
    <row r="93" spans="1:79">
      <c r="A93" s="152"/>
      <c r="B93" s="202"/>
      <c r="C93" s="152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H93" s="201"/>
      <c r="AI93" s="201"/>
      <c r="AJ93" s="201"/>
      <c r="AK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O93" s="202"/>
      <c r="BP93" s="152"/>
      <c r="BQ93" s="152"/>
      <c r="BR93" s="152"/>
      <c r="BS93" s="152"/>
      <c r="BT93" s="152"/>
      <c r="CA93" s="152"/>
    </row>
    <row r="94" spans="1:79">
      <c r="A94" s="152"/>
      <c r="B94" s="202"/>
      <c r="C94" s="152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H94" s="201"/>
      <c r="AI94" s="201"/>
      <c r="AJ94" s="201"/>
      <c r="AK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O94" s="202"/>
      <c r="BP94" s="152"/>
      <c r="BQ94" s="152"/>
      <c r="BR94" s="152"/>
      <c r="BS94" s="152"/>
      <c r="BT94" s="152"/>
      <c r="CA94" s="152"/>
    </row>
    <row r="95" spans="1:79">
      <c r="A95" s="152"/>
      <c r="B95" s="202"/>
      <c r="C95" s="152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H95" s="201"/>
      <c r="AI95" s="201"/>
      <c r="AJ95" s="201"/>
      <c r="AK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O95" s="202"/>
      <c r="BP95" s="152"/>
      <c r="BQ95" s="152"/>
      <c r="BR95" s="152"/>
      <c r="BS95" s="152"/>
      <c r="BT95" s="152"/>
      <c r="CA95" s="152"/>
    </row>
    <row r="96" spans="1:79">
      <c r="A96" s="152"/>
      <c r="B96" s="202"/>
      <c r="C96" s="152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H96" s="201"/>
      <c r="AI96" s="201"/>
      <c r="AJ96" s="201"/>
      <c r="AK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O96" s="202"/>
      <c r="BP96" s="152"/>
      <c r="BQ96" s="152"/>
      <c r="BR96" s="152"/>
      <c r="BS96" s="152"/>
      <c r="BT96" s="152"/>
      <c r="CA96" s="152"/>
    </row>
    <row r="97" spans="1:79">
      <c r="A97" s="152"/>
      <c r="B97" s="202"/>
      <c r="C97" s="152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H97" s="201"/>
      <c r="AI97" s="201"/>
      <c r="AJ97" s="201"/>
      <c r="AK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O97" s="202"/>
      <c r="BP97" s="152"/>
      <c r="BQ97" s="152"/>
      <c r="BR97" s="152"/>
      <c r="BS97" s="152"/>
      <c r="BT97" s="152"/>
      <c r="CA97" s="152"/>
    </row>
    <row r="98" spans="1:79">
      <c r="A98" s="152"/>
      <c r="B98" s="202"/>
      <c r="C98" s="152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H98" s="201"/>
      <c r="AI98" s="201"/>
      <c r="AJ98" s="201"/>
      <c r="AK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O98" s="202"/>
      <c r="BP98" s="152"/>
      <c r="BQ98" s="152"/>
      <c r="BR98" s="152"/>
      <c r="BS98" s="152"/>
      <c r="BT98" s="152"/>
      <c r="CA98" s="152"/>
    </row>
    <row r="99" spans="1:79">
      <c r="A99" s="152"/>
      <c r="B99" s="202"/>
      <c r="C99" s="152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H99" s="201"/>
      <c r="AI99" s="201"/>
      <c r="AJ99" s="201"/>
      <c r="AK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O99" s="202"/>
      <c r="BP99" s="152"/>
      <c r="BQ99" s="152"/>
      <c r="BR99" s="152"/>
      <c r="BS99" s="152"/>
      <c r="BT99" s="152"/>
      <c r="CA99" s="152"/>
    </row>
    <row r="100" spans="1:79">
      <c r="A100" s="152"/>
      <c r="B100" s="202"/>
      <c r="C100" s="152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H100" s="201"/>
      <c r="AI100" s="201"/>
      <c r="AJ100" s="201"/>
      <c r="AK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O100" s="202"/>
      <c r="BP100" s="152"/>
      <c r="BQ100" s="152"/>
      <c r="BR100" s="152"/>
      <c r="BS100" s="152"/>
      <c r="BT100" s="152"/>
      <c r="CA100" s="152"/>
    </row>
    <row r="101" spans="1:79">
      <c r="A101" s="152"/>
      <c r="B101" s="202"/>
      <c r="C101" s="152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H101" s="201"/>
      <c r="AI101" s="201"/>
      <c r="AJ101" s="201"/>
      <c r="AK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O101" s="202"/>
      <c r="BP101" s="152"/>
      <c r="BQ101" s="152"/>
      <c r="BR101" s="152"/>
      <c r="BS101" s="152"/>
      <c r="BT101" s="152"/>
      <c r="CA101" s="152"/>
    </row>
    <row r="102" spans="1:79">
      <c r="A102" s="152"/>
      <c r="B102" s="202"/>
      <c r="C102" s="152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H102" s="201"/>
      <c r="AI102" s="201"/>
      <c r="AJ102" s="201"/>
      <c r="AK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O102" s="202"/>
      <c r="BP102" s="152"/>
      <c r="BQ102" s="152"/>
      <c r="BR102" s="152"/>
      <c r="BS102" s="152"/>
      <c r="BT102" s="152"/>
      <c r="CA102" s="152"/>
    </row>
    <row r="103" spans="1:79">
      <c r="A103" s="152"/>
      <c r="B103" s="202"/>
      <c r="C103" s="152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H103" s="201"/>
      <c r="AI103" s="201"/>
      <c r="AJ103" s="201"/>
      <c r="AK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O103" s="202"/>
      <c r="BP103" s="152"/>
      <c r="BQ103" s="152"/>
      <c r="BR103" s="152"/>
      <c r="BS103" s="152"/>
      <c r="BT103" s="152"/>
      <c r="CA103" s="152"/>
    </row>
    <row r="104" spans="1:79">
      <c r="A104" s="152"/>
      <c r="B104" s="202"/>
      <c r="C104" s="152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H104" s="201"/>
      <c r="AI104" s="201"/>
      <c r="AJ104" s="201"/>
      <c r="AK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O104" s="202"/>
      <c r="BP104" s="152"/>
      <c r="BQ104" s="152"/>
      <c r="BR104" s="152"/>
      <c r="BS104" s="152"/>
      <c r="BT104" s="152"/>
      <c r="CA104" s="152"/>
    </row>
    <row r="105" spans="1:79">
      <c r="A105" s="152"/>
      <c r="B105" s="202"/>
      <c r="C105" s="152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H105" s="201"/>
      <c r="AI105" s="201"/>
      <c r="AJ105" s="201"/>
      <c r="AK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O105" s="202"/>
      <c r="BP105" s="152"/>
      <c r="BQ105" s="152"/>
      <c r="BR105" s="152"/>
      <c r="BS105" s="152"/>
      <c r="BT105" s="152"/>
      <c r="CA105" s="152"/>
    </row>
    <row r="106" spans="1:79">
      <c r="A106" s="152"/>
      <c r="B106" s="202"/>
      <c r="C106" s="152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H106" s="201"/>
      <c r="AI106" s="201"/>
      <c r="AJ106" s="201"/>
      <c r="AK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O106" s="202"/>
      <c r="BP106" s="152"/>
      <c r="BQ106" s="152"/>
      <c r="BR106" s="152"/>
      <c r="BS106" s="152"/>
      <c r="BT106" s="152"/>
      <c r="CA106" s="152"/>
    </row>
    <row r="107" spans="1:79">
      <c r="A107" s="152"/>
      <c r="B107" s="202"/>
      <c r="C107" s="152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H107" s="201"/>
      <c r="AI107" s="201"/>
      <c r="AJ107" s="201"/>
      <c r="AK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O107" s="202"/>
      <c r="BP107" s="152"/>
      <c r="BQ107" s="152"/>
      <c r="BR107" s="152"/>
      <c r="BS107" s="152"/>
      <c r="BT107" s="152"/>
      <c r="CA107" s="152"/>
    </row>
    <row r="108" spans="1:79">
      <c r="A108" s="152"/>
      <c r="B108" s="202"/>
      <c r="C108" s="152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H108" s="201"/>
      <c r="AI108" s="201"/>
      <c r="AJ108" s="201"/>
      <c r="AK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O108" s="202"/>
      <c r="BP108" s="152"/>
      <c r="BQ108" s="152"/>
      <c r="BR108" s="152"/>
      <c r="BS108" s="152"/>
      <c r="BT108" s="152"/>
      <c r="CA108" s="152"/>
    </row>
    <row r="109" spans="1:79">
      <c r="A109" s="152"/>
      <c r="B109" s="202"/>
      <c r="C109" s="152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H109" s="201"/>
      <c r="AI109" s="201"/>
      <c r="AJ109" s="201"/>
      <c r="AK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O109" s="202"/>
      <c r="BP109" s="152"/>
      <c r="BQ109" s="152"/>
      <c r="BR109" s="152"/>
      <c r="BS109" s="152"/>
      <c r="BT109" s="152"/>
      <c r="CA109" s="152"/>
    </row>
    <row r="110" spans="1:79">
      <c r="A110" s="152"/>
      <c r="B110" s="202"/>
      <c r="C110" s="152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H110" s="201"/>
      <c r="AI110" s="201"/>
      <c r="AJ110" s="201"/>
      <c r="AK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O110" s="202"/>
      <c r="BP110" s="152"/>
      <c r="BQ110" s="152"/>
      <c r="BR110" s="152"/>
      <c r="BS110" s="152"/>
      <c r="BT110" s="152"/>
      <c r="CA110" s="152"/>
    </row>
    <row r="111" spans="1:79">
      <c r="A111" s="152"/>
      <c r="B111" s="202"/>
      <c r="C111" s="152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H111" s="201"/>
      <c r="AI111" s="201"/>
      <c r="AJ111" s="201"/>
      <c r="AK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O111" s="202"/>
      <c r="BP111" s="152"/>
      <c r="BQ111" s="152"/>
      <c r="BR111" s="152"/>
      <c r="BS111" s="152"/>
      <c r="BT111" s="152"/>
      <c r="CA111" s="152"/>
    </row>
    <row r="112" spans="1:79">
      <c r="A112" s="152"/>
      <c r="B112" s="202"/>
      <c r="C112" s="152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H112" s="201"/>
      <c r="AI112" s="201"/>
      <c r="AJ112" s="201"/>
      <c r="AK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O112" s="202"/>
      <c r="BP112" s="152"/>
      <c r="BQ112" s="152"/>
      <c r="BR112" s="152"/>
      <c r="BS112" s="152"/>
      <c r="BT112" s="152"/>
      <c r="CA112" s="152"/>
    </row>
    <row r="113" spans="1:79">
      <c r="A113" s="152"/>
      <c r="B113" s="202"/>
      <c r="C113" s="152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H113" s="201"/>
      <c r="AI113" s="201"/>
      <c r="AJ113" s="201"/>
      <c r="AK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O113" s="202"/>
      <c r="BP113" s="152"/>
      <c r="BQ113" s="152"/>
      <c r="BR113" s="152"/>
      <c r="BS113" s="152"/>
      <c r="BT113" s="152"/>
      <c r="CA113" s="152"/>
    </row>
    <row r="114" spans="1:79">
      <c r="A114" s="152"/>
      <c r="B114" s="202"/>
      <c r="C114" s="152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H114" s="201"/>
      <c r="AI114" s="201"/>
      <c r="AJ114" s="201"/>
      <c r="AK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O114" s="202"/>
      <c r="BP114" s="152"/>
      <c r="BQ114" s="152"/>
      <c r="BR114" s="152"/>
      <c r="BS114" s="152"/>
      <c r="BT114" s="152"/>
      <c r="CA114" s="152"/>
    </row>
    <row r="115" spans="1:79">
      <c r="A115" s="152"/>
      <c r="B115" s="202"/>
      <c r="C115" s="152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H115" s="201"/>
      <c r="AI115" s="201"/>
      <c r="AJ115" s="201"/>
      <c r="AK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O115" s="202"/>
      <c r="BP115" s="152"/>
      <c r="BQ115" s="152"/>
      <c r="BR115" s="152"/>
      <c r="BS115" s="152"/>
      <c r="BT115" s="152"/>
      <c r="CA115" s="152"/>
    </row>
    <row r="116" spans="1:79">
      <c r="A116" s="152"/>
      <c r="B116" s="202"/>
      <c r="C116" s="152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H116" s="201"/>
      <c r="AI116" s="201"/>
      <c r="AJ116" s="201"/>
      <c r="AK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O116" s="202"/>
      <c r="BP116" s="152"/>
      <c r="BQ116" s="152"/>
      <c r="BR116" s="152"/>
      <c r="BS116" s="152"/>
      <c r="BT116" s="152"/>
      <c r="CA116" s="152"/>
    </row>
    <row r="117" spans="1:79">
      <c r="A117" s="152"/>
      <c r="B117" s="202"/>
      <c r="C117" s="152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H117" s="201"/>
      <c r="AI117" s="201"/>
      <c r="AJ117" s="201"/>
      <c r="AK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O117" s="202"/>
      <c r="BP117" s="152"/>
      <c r="BQ117" s="152"/>
      <c r="BR117" s="152"/>
      <c r="BS117" s="152"/>
      <c r="BT117" s="152"/>
      <c r="CA117" s="152"/>
    </row>
    <row r="118" spans="1:79">
      <c r="A118" s="152"/>
      <c r="B118" s="202"/>
      <c r="C118" s="152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H118" s="201"/>
      <c r="AI118" s="201"/>
      <c r="AJ118" s="201"/>
      <c r="AK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O118" s="202"/>
      <c r="BP118" s="152"/>
      <c r="BQ118" s="152"/>
      <c r="BR118" s="152"/>
      <c r="BS118" s="152"/>
      <c r="BT118" s="152"/>
      <c r="CA118" s="152"/>
    </row>
    <row r="119" spans="1:79">
      <c r="A119" s="152"/>
      <c r="B119" s="202"/>
      <c r="C119" s="152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H119" s="201"/>
      <c r="AI119" s="201"/>
      <c r="AJ119" s="201"/>
      <c r="AK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O119" s="202"/>
      <c r="BP119" s="152"/>
      <c r="BQ119" s="152"/>
      <c r="BR119" s="152"/>
      <c r="BS119" s="152"/>
      <c r="BT119" s="152"/>
      <c r="CA119" s="152"/>
    </row>
    <row r="120" spans="1:79">
      <c r="A120" s="152"/>
      <c r="B120" s="202"/>
      <c r="C120" s="152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H120" s="201"/>
      <c r="AI120" s="201"/>
      <c r="AJ120" s="201"/>
      <c r="AK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O120" s="202"/>
      <c r="BP120" s="152"/>
      <c r="BQ120" s="152"/>
      <c r="BR120" s="152"/>
      <c r="BS120" s="152"/>
      <c r="BT120" s="152"/>
      <c r="CA120" s="152"/>
    </row>
    <row r="121" spans="1:79">
      <c r="A121" s="152"/>
      <c r="B121" s="202"/>
      <c r="C121" s="152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H121" s="201"/>
      <c r="AI121" s="201"/>
      <c r="AJ121" s="201"/>
      <c r="AK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O121" s="202"/>
      <c r="BP121" s="152"/>
      <c r="BQ121" s="152"/>
      <c r="BR121" s="152"/>
      <c r="BS121" s="152"/>
      <c r="BT121" s="152"/>
      <c r="CA121" s="152"/>
    </row>
    <row r="122" spans="1:79">
      <c r="A122" s="152"/>
      <c r="B122" s="202"/>
      <c r="C122" s="152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H122" s="201"/>
      <c r="AI122" s="201"/>
      <c r="AJ122" s="201"/>
      <c r="AK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O122" s="202"/>
      <c r="BP122" s="152"/>
      <c r="BQ122" s="152"/>
      <c r="BR122" s="152"/>
      <c r="BS122" s="152"/>
      <c r="BT122" s="152"/>
      <c r="CA122" s="152"/>
    </row>
    <row r="123" spans="1:79">
      <c r="A123" s="152"/>
      <c r="B123" s="202"/>
      <c r="C123" s="152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H123" s="201"/>
      <c r="AI123" s="201"/>
      <c r="AJ123" s="201"/>
      <c r="AK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O123" s="202"/>
      <c r="BP123" s="152"/>
      <c r="BQ123" s="152"/>
      <c r="BR123" s="152"/>
      <c r="BS123" s="152"/>
      <c r="BT123" s="152"/>
      <c r="CA123" s="152"/>
    </row>
    <row r="124" spans="1:79">
      <c r="A124" s="152"/>
      <c r="B124" s="202"/>
      <c r="C124" s="152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H124" s="201"/>
      <c r="AI124" s="201"/>
      <c r="AJ124" s="201"/>
      <c r="AK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O124" s="202"/>
      <c r="BP124" s="152"/>
      <c r="BQ124" s="152"/>
      <c r="BR124" s="152"/>
      <c r="BS124" s="152"/>
      <c r="BT124" s="152"/>
      <c r="CA124" s="152"/>
    </row>
    <row r="125" spans="1:79">
      <c r="A125" s="152"/>
      <c r="B125" s="202"/>
      <c r="C125" s="152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H125" s="201"/>
      <c r="AI125" s="201"/>
      <c r="AJ125" s="201"/>
      <c r="AK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O125" s="202"/>
      <c r="BP125" s="152"/>
      <c r="BQ125" s="152"/>
      <c r="BR125" s="152"/>
      <c r="BS125" s="152"/>
      <c r="BT125" s="152"/>
      <c r="CA125" s="152"/>
    </row>
    <row r="126" spans="1:79">
      <c r="A126" s="152"/>
      <c r="B126" s="202"/>
      <c r="C126" s="152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H126" s="201"/>
      <c r="AI126" s="201"/>
      <c r="AJ126" s="201"/>
      <c r="AK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O126" s="202"/>
      <c r="BP126" s="152"/>
      <c r="BQ126" s="152"/>
      <c r="BR126" s="152"/>
      <c r="BS126" s="152"/>
      <c r="BT126" s="152"/>
      <c r="CA126" s="152"/>
    </row>
    <row r="127" spans="1:79">
      <c r="A127" s="152"/>
      <c r="B127" s="202"/>
      <c r="C127" s="152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H127" s="201"/>
      <c r="AI127" s="201"/>
      <c r="AJ127" s="201"/>
      <c r="AK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O127" s="202"/>
      <c r="BP127" s="152"/>
      <c r="BQ127" s="152"/>
      <c r="BR127" s="152"/>
      <c r="BS127" s="152"/>
      <c r="BT127" s="152"/>
      <c r="CA127" s="152"/>
    </row>
    <row r="128" spans="1:79">
      <c r="A128" s="152"/>
      <c r="B128" s="202"/>
      <c r="C128" s="152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H128" s="201"/>
      <c r="AI128" s="201"/>
      <c r="AJ128" s="201"/>
      <c r="AK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O128" s="202"/>
      <c r="BP128" s="152"/>
      <c r="BQ128" s="152"/>
      <c r="BR128" s="152"/>
      <c r="BS128" s="152"/>
      <c r="BT128" s="152"/>
      <c r="CA128" s="152"/>
    </row>
    <row r="129" spans="1:79">
      <c r="A129" s="152"/>
      <c r="B129" s="202"/>
      <c r="C129" s="152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H129" s="201"/>
      <c r="AI129" s="201"/>
      <c r="AJ129" s="201"/>
      <c r="AK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O129" s="202"/>
      <c r="BP129" s="152"/>
      <c r="BQ129" s="152"/>
      <c r="BR129" s="152"/>
      <c r="BS129" s="152"/>
      <c r="BT129" s="152"/>
      <c r="CA129" s="152"/>
    </row>
    <row r="130" spans="1:79">
      <c r="A130" s="152"/>
      <c r="B130" s="202"/>
      <c r="C130" s="152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H130" s="201"/>
      <c r="AI130" s="201"/>
      <c r="AJ130" s="201"/>
      <c r="AK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O130" s="202"/>
      <c r="BP130" s="152"/>
      <c r="BQ130" s="152"/>
      <c r="BR130" s="152"/>
      <c r="BS130" s="152"/>
      <c r="BT130" s="152"/>
      <c r="CA130" s="152"/>
    </row>
    <row r="131" spans="1:79">
      <c r="A131" s="152"/>
      <c r="B131" s="202"/>
      <c r="C131" s="152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H131" s="201"/>
      <c r="AI131" s="201"/>
      <c r="AJ131" s="201"/>
      <c r="AK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O131" s="202"/>
      <c r="BP131" s="152"/>
      <c r="BQ131" s="152"/>
      <c r="BR131" s="152"/>
      <c r="BS131" s="152"/>
      <c r="BT131" s="152"/>
      <c r="CA131" s="152"/>
    </row>
    <row r="132" spans="1:79">
      <c r="A132" s="152"/>
      <c r="B132" s="202"/>
      <c r="C132" s="152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H132" s="201"/>
      <c r="AI132" s="201"/>
      <c r="AJ132" s="201"/>
      <c r="AK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O132" s="202"/>
      <c r="BP132" s="152"/>
      <c r="BQ132" s="152"/>
      <c r="BR132" s="152"/>
      <c r="BS132" s="152"/>
      <c r="BT132" s="152"/>
      <c r="CA132" s="152"/>
    </row>
    <row r="133" spans="1:79">
      <c r="A133" s="152"/>
      <c r="B133" s="202"/>
      <c r="C133" s="152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H133" s="201"/>
      <c r="AI133" s="201"/>
      <c r="AJ133" s="201"/>
      <c r="AK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O133" s="202"/>
      <c r="BP133" s="152"/>
      <c r="BQ133" s="152"/>
      <c r="BR133" s="152"/>
      <c r="BS133" s="152"/>
      <c r="BT133" s="152"/>
      <c r="CA133" s="152"/>
    </row>
    <row r="134" spans="1:79">
      <c r="A134" s="152"/>
      <c r="B134" s="202"/>
      <c r="C134" s="152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H134" s="201"/>
      <c r="AI134" s="201"/>
      <c r="AJ134" s="201"/>
      <c r="AK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O134" s="202"/>
      <c r="BP134" s="152"/>
      <c r="BQ134" s="152"/>
      <c r="BR134" s="152"/>
      <c r="BS134" s="152"/>
      <c r="BT134" s="152"/>
      <c r="CA134" s="152"/>
    </row>
    <row r="135" spans="1:79">
      <c r="A135" s="152"/>
      <c r="B135" s="202"/>
      <c r="C135" s="152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H135" s="201"/>
      <c r="AI135" s="201"/>
      <c r="AJ135" s="201"/>
      <c r="AK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O135" s="202"/>
      <c r="BP135" s="152"/>
      <c r="BQ135" s="152"/>
      <c r="BR135" s="152"/>
      <c r="BS135" s="152"/>
      <c r="BT135" s="152"/>
      <c r="CA135" s="152"/>
    </row>
    <row r="136" spans="1:79">
      <c r="A136" s="152"/>
      <c r="B136" s="202"/>
      <c r="C136" s="152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H136" s="201"/>
      <c r="AI136" s="201"/>
      <c r="AJ136" s="201"/>
      <c r="AK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O136" s="202"/>
      <c r="BP136" s="152"/>
      <c r="BQ136" s="152"/>
      <c r="BR136" s="152"/>
      <c r="BS136" s="152"/>
      <c r="BT136" s="152"/>
      <c r="CA136" s="152"/>
    </row>
    <row r="137" spans="1:79">
      <c r="A137" s="152"/>
      <c r="B137" s="202"/>
      <c r="C137" s="152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H137" s="201"/>
      <c r="AI137" s="201"/>
      <c r="AJ137" s="201"/>
      <c r="AK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O137" s="202"/>
      <c r="BP137" s="152"/>
      <c r="BQ137" s="152"/>
      <c r="BR137" s="152"/>
      <c r="BS137" s="152"/>
      <c r="BT137" s="152"/>
      <c r="CA137" s="152"/>
    </row>
    <row r="138" spans="1:79">
      <c r="A138" s="152"/>
      <c r="B138" s="202"/>
      <c r="C138" s="152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H138" s="201"/>
      <c r="AI138" s="201"/>
      <c r="AJ138" s="201"/>
      <c r="AK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O138" s="202"/>
      <c r="BP138" s="152"/>
      <c r="BQ138" s="152"/>
      <c r="BR138" s="152"/>
      <c r="BS138" s="152"/>
      <c r="BT138" s="152"/>
      <c r="CA138" s="152"/>
    </row>
    <row r="139" spans="1:79">
      <c r="A139" s="152"/>
      <c r="B139" s="202"/>
      <c r="C139" s="152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H139" s="201"/>
      <c r="AI139" s="201"/>
      <c r="AJ139" s="201"/>
      <c r="AK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O139" s="202"/>
      <c r="BP139" s="152"/>
      <c r="BQ139" s="152"/>
      <c r="BR139" s="152"/>
      <c r="BS139" s="152"/>
      <c r="BT139" s="152"/>
      <c r="CA139" s="152"/>
    </row>
    <row r="140" spans="1:79">
      <c r="A140" s="152"/>
      <c r="B140" s="202"/>
      <c r="C140" s="152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H140" s="201"/>
      <c r="AI140" s="201"/>
      <c r="AJ140" s="201"/>
      <c r="AK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O140" s="202"/>
      <c r="BP140" s="152"/>
      <c r="BQ140" s="152"/>
      <c r="BR140" s="152"/>
      <c r="BS140" s="152"/>
      <c r="BT140" s="152"/>
      <c r="CA140" s="152"/>
    </row>
    <row r="141" spans="1:79">
      <c r="A141" s="152"/>
      <c r="B141" s="202"/>
      <c r="C141" s="152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H141" s="201"/>
      <c r="AI141" s="201"/>
      <c r="AJ141" s="201"/>
      <c r="AK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O141" s="202"/>
      <c r="BP141" s="152"/>
      <c r="BQ141" s="152"/>
      <c r="BR141" s="152"/>
      <c r="BS141" s="152"/>
      <c r="BT141" s="152"/>
      <c r="CA141" s="152"/>
    </row>
    <row r="142" spans="1:79">
      <c r="A142" s="152"/>
      <c r="B142" s="202"/>
      <c r="C142" s="152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H142" s="201"/>
      <c r="AI142" s="201"/>
      <c r="AJ142" s="201"/>
      <c r="AK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O142" s="202"/>
      <c r="BP142" s="152"/>
      <c r="BQ142" s="152"/>
      <c r="BR142" s="152"/>
      <c r="BS142" s="152"/>
      <c r="BT142" s="152"/>
      <c r="CA142" s="152"/>
    </row>
    <row r="143" spans="1:79">
      <c r="A143" s="152"/>
      <c r="B143" s="202"/>
      <c r="C143" s="152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H143" s="201"/>
      <c r="AI143" s="201"/>
      <c r="AJ143" s="201"/>
      <c r="AK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O143" s="202"/>
      <c r="BP143" s="152"/>
      <c r="BQ143" s="152"/>
      <c r="BR143" s="152"/>
      <c r="BS143" s="152"/>
      <c r="BT143" s="152"/>
      <c r="CA143" s="152"/>
    </row>
    <row r="144" spans="1:79" ht="12.75" customHeight="1">
      <c r="A144" s="152"/>
      <c r="B144" s="202"/>
      <c r="C144" s="152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H144" s="201"/>
      <c r="AI144" s="201"/>
      <c r="AJ144" s="201"/>
      <c r="AK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O144" s="202"/>
      <c r="BP144" s="152"/>
      <c r="BQ144" s="152"/>
      <c r="BR144" s="152"/>
      <c r="BS144" s="152"/>
      <c r="BT144" s="152"/>
      <c r="CA144" s="152"/>
    </row>
    <row r="145" spans="1:79">
      <c r="A145" s="152"/>
      <c r="B145" s="202"/>
      <c r="C145" s="152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H145" s="201"/>
      <c r="AI145" s="201"/>
      <c r="AJ145" s="201"/>
      <c r="AK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O145" s="202"/>
      <c r="BP145" s="152"/>
      <c r="BQ145" s="152"/>
      <c r="BR145" s="152"/>
      <c r="BS145" s="152"/>
      <c r="BT145" s="152"/>
      <c r="CA145" s="152"/>
    </row>
    <row r="146" spans="1:79">
      <c r="A146" s="152"/>
      <c r="B146" s="202"/>
      <c r="C146" s="152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H146" s="201"/>
      <c r="AI146" s="201"/>
      <c r="AJ146" s="201"/>
      <c r="AK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O146" s="202"/>
      <c r="BP146" s="152"/>
      <c r="BQ146" s="152"/>
      <c r="BR146" s="152"/>
      <c r="BS146" s="152"/>
      <c r="BT146" s="152"/>
      <c r="CA146" s="152"/>
    </row>
    <row r="147" spans="1:79">
      <c r="A147" s="152"/>
      <c r="B147" s="202"/>
      <c r="C147" s="152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H147" s="201"/>
      <c r="AI147" s="201"/>
      <c r="AJ147" s="201"/>
      <c r="AK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O147" s="202"/>
      <c r="BP147" s="152"/>
      <c r="BQ147" s="152"/>
      <c r="BR147" s="152"/>
      <c r="BS147" s="152"/>
      <c r="BT147" s="152"/>
      <c r="CA147" s="152"/>
    </row>
    <row r="148" spans="1:79" ht="12.75" customHeight="1">
      <c r="A148" s="152"/>
      <c r="B148" s="202"/>
      <c r="C148" s="152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H148" s="201"/>
      <c r="AI148" s="201"/>
      <c r="AJ148" s="201"/>
      <c r="AK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O148" s="202"/>
      <c r="BP148" s="152"/>
      <c r="BQ148" s="152"/>
      <c r="BR148" s="152"/>
      <c r="BS148" s="152"/>
      <c r="BT148" s="152"/>
      <c r="CA148" s="152"/>
    </row>
    <row r="149" spans="1:79" ht="12.75" customHeight="1">
      <c r="A149" s="152"/>
      <c r="B149" s="202"/>
      <c r="C149" s="152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H149" s="201"/>
      <c r="AI149" s="201"/>
      <c r="AJ149" s="201"/>
      <c r="AK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O149" s="202"/>
      <c r="BP149" s="152"/>
      <c r="BQ149" s="152"/>
      <c r="BR149" s="152"/>
      <c r="BS149" s="152"/>
      <c r="BT149" s="152"/>
      <c r="CA149" s="152"/>
    </row>
    <row r="150" spans="1:79" ht="12.75" customHeight="1">
      <c r="A150" s="152"/>
      <c r="B150" s="202"/>
      <c r="C150" s="152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H150" s="201"/>
      <c r="AI150" s="201"/>
      <c r="AJ150" s="201"/>
      <c r="AK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O150" s="202"/>
      <c r="BP150" s="152"/>
      <c r="BQ150" s="152"/>
      <c r="BR150" s="152"/>
      <c r="BS150" s="152"/>
      <c r="BT150" s="152"/>
      <c r="CA150" s="152"/>
    </row>
    <row r="151" spans="1:79" ht="12.75" customHeight="1">
      <c r="A151" s="152"/>
      <c r="B151" s="202"/>
      <c r="C151" s="152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H151" s="201"/>
      <c r="AI151" s="201"/>
      <c r="AJ151" s="201"/>
      <c r="AK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O151" s="202"/>
      <c r="BP151" s="152"/>
      <c r="BQ151" s="152"/>
      <c r="BR151" s="152"/>
      <c r="BS151" s="152"/>
      <c r="BT151" s="152"/>
      <c r="CA151" s="152"/>
    </row>
    <row r="152" spans="1:79" ht="12.75" customHeight="1">
      <c r="A152" s="152"/>
      <c r="B152" s="202"/>
      <c r="C152" s="152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H152" s="201"/>
      <c r="AI152" s="201"/>
      <c r="AJ152" s="201"/>
      <c r="AK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O152" s="202"/>
      <c r="BP152" s="152"/>
      <c r="BQ152" s="152"/>
      <c r="BR152" s="152"/>
      <c r="BS152" s="152"/>
      <c r="BT152" s="152"/>
      <c r="CA152" s="152"/>
    </row>
    <row r="153" spans="1:79" ht="12.75" customHeight="1">
      <c r="A153" s="152"/>
      <c r="B153" s="202"/>
      <c r="C153" s="152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H153" s="201"/>
      <c r="AI153" s="201"/>
      <c r="AJ153" s="201"/>
      <c r="AK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O153" s="202"/>
      <c r="BP153" s="152"/>
      <c r="BQ153" s="152"/>
      <c r="BR153" s="152"/>
      <c r="BS153" s="152"/>
      <c r="BT153" s="152"/>
      <c r="CA153" s="152"/>
    </row>
    <row r="154" spans="1:79" ht="12.75" customHeight="1">
      <c r="A154" s="152"/>
      <c r="B154" s="202"/>
      <c r="C154" s="152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H154" s="201"/>
      <c r="AI154" s="201"/>
      <c r="AJ154" s="201"/>
      <c r="AK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O154" s="202"/>
      <c r="BP154" s="152"/>
      <c r="BQ154" s="152"/>
      <c r="BR154" s="152"/>
      <c r="BS154" s="152"/>
      <c r="BT154" s="152"/>
      <c r="CA154" s="152"/>
    </row>
    <row r="155" spans="1:79" ht="12.75" customHeight="1">
      <c r="A155" s="152"/>
      <c r="B155" s="202"/>
      <c r="C155" s="152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H155" s="201"/>
      <c r="AI155" s="201"/>
      <c r="AJ155" s="201"/>
      <c r="AK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O155" s="202"/>
      <c r="BP155" s="152"/>
      <c r="BQ155" s="152"/>
      <c r="BR155" s="152"/>
      <c r="BS155" s="152"/>
      <c r="BT155" s="152"/>
      <c r="CA155" s="152"/>
    </row>
    <row r="156" spans="1:79" ht="12.75" customHeight="1">
      <c r="A156" s="152"/>
      <c r="B156" s="202"/>
      <c r="C156" s="152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H156" s="201"/>
      <c r="AI156" s="201"/>
      <c r="AJ156" s="201"/>
      <c r="AK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O156" s="202"/>
      <c r="BP156" s="152"/>
      <c r="BQ156" s="152"/>
      <c r="BR156" s="152"/>
      <c r="BS156" s="152"/>
      <c r="BT156" s="152"/>
      <c r="CA156" s="152"/>
    </row>
    <row r="157" spans="1:79" ht="12.75" customHeight="1">
      <c r="A157" s="152"/>
      <c r="B157" s="202"/>
      <c r="C157" s="152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H157" s="201"/>
      <c r="AI157" s="201"/>
      <c r="AJ157" s="201"/>
      <c r="AK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O157" s="202"/>
      <c r="BP157" s="152"/>
      <c r="BQ157" s="152"/>
      <c r="BR157" s="152"/>
      <c r="BS157" s="152"/>
      <c r="BT157" s="152"/>
      <c r="CA157" s="152"/>
    </row>
    <row r="158" spans="1:79" ht="12.75" customHeight="1">
      <c r="A158" s="152"/>
      <c r="B158" s="202"/>
      <c r="C158" s="152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H158" s="201"/>
      <c r="AI158" s="201"/>
      <c r="AJ158" s="201"/>
      <c r="AK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O158" s="202"/>
      <c r="BP158" s="152"/>
      <c r="BQ158" s="152"/>
      <c r="BR158" s="152"/>
      <c r="BS158" s="152"/>
      <c r="BT158" s="152"/>
      <c r="CA158" s="152"/>
    </row>
    <row r="159" spans="1:79" ht="12.75" customHeight="1">
      <c r="A159" s="152"/>
      <c r="B159" s="202"/>
      <c r="C159" s="152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H159" s="201"/>
      <c r="AI159" s="201"/>
      <c r="AJ159" s="201"/>
      <c r="AK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O159" s="202"/>
      <c r="BP159" s="152"/>
      <c r="BQ159" s="152"/>
      <c r="BR159" s="152"/>
      <c r="BS159" s="152"/>
      <c r="BT159" s="152"/>
      <c r="CA159" s="152"/>
    </row>
    <row r="160" spans="1:79" ht="12.75" customHeight="1">
      <c r="A160" s="152"/>
      <c r="B160" s="202"/>
      <c r="C160" s="152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H160" s="201"/>
      <c r="AI160" s="201"/>
      <c r="AJ160" s="201"/>
      <c r="AK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O160" s="202"/>
      <c r="BP160" s="152"/>
      <c r="BQ160" s="152"/>
      <c r="BR160" s="152"/>
      <c r="BS160" s="152"/>
      <c r="BT160" s="152"/>
      <c r="CA160" s="152"/>
    </row>
    <row r="161" spans="1:79" ht="12.75" customHeight="1">
      <c r="A161" s="152"/>
      <c r="B161" s="202"/>
      <c r="C161" s="152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H161" s="201"/>
      <c r="AI161" s="201"/>
      <c r="AJ161" s="201"/>
      <c r="AK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O161" s="202"/>
      <c r="BP161" s="152"/>
      <c r="BQ161" s="152"/>
      <c r="BR161" s="152"/>
      <c r="BS161" s="152"/>
      <c r="BT161" s="152"/>
      <c r="CA161" s="152"/>
    </row>
    <row r="162" spans="1:79" ht="12.75" customHeight="1">
      <c r="A162" s="152"/>
      <c r="B162" s="202"/>
      <c r="C162" s="152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H162" s="201"/>
      <c r="AI162" s="201"/>
      <c r="AJ162" s="201"/>
      <c r="AK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O162" s="202"/>
      <c r="BP162" s="152"/>
      <c r="BQ162" s="152"/>
      <c r="BR162" s="152"/>
      <c r="BS162" s="152"/>
      <c r="BT162" s="152"/>
      <c r="CA162" s="152"/>
    </row>
    <row r="163" spans="1:79" ht="12.75" customHeight="1">
      <c r="A163" s="152"/>
      <c r="B163" s="202"/>
      <c r="C163" s="152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H163" s="201"/>
      <c r="AI163" s="201"/>
      <c r="AJ163" s="201"/>
      <c r="AK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O163" s="202"/>
      <c r="BP163" s="152"/>
      <c r="BQ163" s="152"/>
      <c r="BR163" s="152"/>
      <c r="BS163" s="152"/>
      <c r="BT163" s="152"/>
      <c r="CA163" s="152"/>
    </row>
    <row r="164" spans="1:79" ht="12.75" customHeight="1">
      <c r="A164" s="152"/>
      <c r="B164" s="202"/>
      <c r="C164" s="152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H164" s="201"/>
      <c r="AI164" s="201"/>
      <c r="AJ164" s="201"/>
      <c r="AK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O164" s="202"/>
      <c r="BP164" s="152"/>
      <c r="BQ164" s="152"/>
      <c r="BR164" s="152"/>
      <c r="BS164" s="152"/>
      <c r="BT164" s="152"/>
      <c r="CA164" s="152"/>
    </row>
    <row r="165" spans="1:79" ht="12.75" customHeight="1">
      <c r="A165" s="152"/>
      <c r="B165" s="202"/>
      <c r="C165" s="152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H165" s="201"/>
      <c r="AI165" s="201"/>
      <c r="AJ165" s="201"/>
      <c r="AK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O165" s="202"/>
      <c r="BP165" s="152"/>
      <c r="BQ165" s="152"/>
      <c r="BR165" s="152"/>
      <c r="BS165" s="152"/>
      <c r="BT165" s="152"/>
      <c r="CA165" s="152"/>
    </row>
    <row r="166" spans="1:79" ht="12.75" customHeight="1">
      <c r="A166" s="152"/>
      <c r="B166" s="202"/>
      <c r="C166" s="152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H166" s="201"/>
      <c r="AI166" s="201"/>
      <c r="AJ166" s="201"/>
      <c r="AK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O166" s="202"/>
      <c r="BP166" s="152"/>
      <c r="BQ166" s="152"/>
      <c r="BR166" s="152"/>
      <c r="BS166" s="152"/>
      <c r="BT166" s="152"/>
      <c r="CA166" s="152"/>
    </row>
    <row r="167" spans="1:79" ht="12.75" customHeight="1">
      <c r="A167" s="152"/>
      <c r="B167" s="202"/>
      <c r="C167" s="152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H167" s="201"/>
      <c r="AI167" s="201"/>
      <c r="AJ167" s="201"/>
      <c r="AK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O167" s="202"/>
      <c r="BP167" s="152"/>
      <c r="BQ167" s="152"/>
      <c r="BR167" s="152"/>
      <c r="BS167" s="152"/>
      <c r="BT167" s="152"/>
      <c r="CA167" s="152"/>
    </row>
    <row r="168" spans="1:79" ht="12.75" customHeight="1">
      <c r="A168" s="152"/>
      <c r="B168" s="202"/>
      <c r="C168" s="152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H168" s="201"/>
      <c r="AI168" s="201"/>
      <c r="AJ168" s="201"/>
      <c r="AK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O168" s="202"/>
      <c r="BP168" s="152"/>
      <c r="BQ168" s="152"/>
      <c r="BR168" s="152"/>
      <c r="BS168" s="152"/>
      <c r="BT168" s="152"/>
      <c r="CA168" s="152"/>
    </row>
    <row r="169" spans="1:79" ht="12.75" customHeight="1">
      <c r="A169" s="152"/>
      <c r="B169" s="202"/>
      <c r="C169" s="152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H169" s="201"/>
      <c r="AI169" s="201"/>
      <c r="AJ169" s="201"/>
      <c r="AK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  <c r="BO169" s="202"/>
      <c r="BP169" s="152"/>
      <c r="BQ169" s="152"/>
      <c r="BR169" s="152"/>
      <c r="BS169" s="152"/>
      <c r="BT169" s="152"/>
      <c r="CA169" s="152"/>
    </row>
    <row r="170" spans="1:79" ht="12.75" customHeight="1">
      <c r="A170" s="152"/>
      <c r="B170" s="202"/>
      <c r="C170" s="152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H170" s="201"/>
      <c r="AI170" s="201"/>
      <c r="AJ170" s="201"/>
      <c r="AK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O170" s="202"/>
      <c r="BP170" s="152"/>
      <c r="BQ170" s="152"/>
      <c r="BR170" s="152"/>
      <c r="BS170" s="152"/>
      <c r="BT170" s="152"/>
      <c r="CA170" s="152"/>
    </row>
    <row r="171" spans="1:79" ht="12.75" customHeight="1">
      <c r="A171" s="152"/>
      <c r="B171" s="202"/>
      <c r="C171" s="152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H171" s="201"/>
      <c r="AI171" s="201"/>
      <c r="AJ171" s="201"/>
      <c r="AK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O171" s="202"/>
      <c r="BP171" s="152"/>
      <c r="BQ171" s="152"/>
      <c r="BR171" s="152"/>
      <c r="BS171" s="152"/>
      <c r="BT171" s="152"/>
      <c r="CA171" s="152"/>
    </row>
    <row r="172" spans="1:79" ht="12.75" customHeight="1">
      <c r="A172" s="152"/>
      <c r="B172" s="202"/>
      <c r="C172" s="152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H172" s="201"/>
      <c r="AI172" s="201"/>
      <c r="AJ172" s="201"/>
      <c r="AK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O172" s="202"/>
      <c r="BP172" s="152"/>
      <c r="BQ172" s="152"/>
      <c r="BR172" s="152"/>
      <c r="BS172" s="152"/>
      <c r="BT172" s="152"/>
      <c r="CA172" s="152"/>
    </row>
    <row r="173" spans="1:79" ht="12.75" customHeight="1">
      <c r="A173" s="152"/>
      <c r="B173" s="202"/>
      <c r="C173" s="152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H173" s="201"/>
      <c r="AI173" s="201"/>
      <c r="AJ173" s="201"/>
      <c r="AK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/>
      <c r="BL173" s="201"/>
      <c r="BM173" s="201"/>
      <c r="BO173" s="202"/>
      <c r="BP173" s="152"/>
      <c r="BQ173" s="152"/>
      <c r="BR173" s="152"/>
      <c r="BS173" s="152"/>
      <c r="BT173" s="152"/>
      <c r="CA173" s="152"/>
    </row>
    <row r="174" spans="1:79" ht="12.75" customHeight="1">
      <c r="A174" s="152"/>
      <c r="B174" s="202"/>
      <c r="C174" s="152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H174" s="201"/>
      <c r="AI174" s="201"/>
      <c r="AJ174" s="201"/>
      <c r="AK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/>
      <c r="BL174" s="201"/>
      <c r="BM174" s="201"/>
      <c r="BO174" s="202"/>
      <c r="BP174" s="152"/>
      <c r="BQ174" s="152"/>
      <c r="BR174" s="152"/>
      <c r="BS174" s="152"/>
      <c r="BT174" s="152"/>
      <c r="CA174" s="152"/>
    </row>
    <row r="175" spans="1:79" ht="12.75" customHeight="1">
      <c r="A175" s="152"/>
      <c r="B175" s="202"/>
      <c r="C175" s="152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H175" s="201"/>
      <c r="AI175" s="201"/>
      <c r="AJ175" s="201"/>
      <c r="AK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/>
      <c r="BL175" s="201"/>
      <c r="BM175" s="201"/>
      <c r="BO175" s="202"/>
      <c r="BP175" s="152"/>
      <c r="BQ175" s="152"/>
      <c r="BR175" s="152"/>
      <c r="BS175" s="152"/>
      <c r="BT175" s="152"/>
      <c r="CA175" s="152"/>
    </row>
    <row r="176" spans="1:79" ht="12.75" customHeight="1">
      <c r="A176" s="152"/>
      <c r="B176" s="202"/>
      <c r="C176" s="152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H176" s="201"/>
      <c r="AI176" s="201"/>
      <c r="AJ176" s="201"/>
      <c r="AK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O176" s="202"/>
      <c r="BP176" s="152"/>
      <c r="BQ176" s="152"/>
      <c r="BR176" s="152"/>
      <c r="BS176" s="152"/>
      <c r="BT176" s="152"/>
      <c r="CA176" s="152"/>
    </row>
    <row r="177" spans="1:79" ht="12.75" customHeight="1">
      <c r="A177" s="152"/>
      <c r="B177" s="202"/>
      <c r="C177" s="152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H177" s="201"/>
      <c r="AI177" s="201"/>
      <c r="AJ177" s="201"/>
      <c r="AK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1"/>
      <c r="BL177" s="201"/>
      <c r="BM177" s="201"/>
      <c r="BO177" s="202"/>
      <c r="BP177" s="152"/>
      <c r="BQ177" s="152"/>
      <c r="BR177" s="152"/>
      <c r="BS177" s="152"/>
      <c r="BT177" s="152"/>
      <c r="CA177" s="152"/>
    </row>
    <row r="178" spans="1:79" ht="12.75" customHeight="1">
      <c r="A178" s="152"/>
      <c r="B178" s="202"/>
      <c r="C178" s="152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H178" s="201"/>
      <c r="AI178" s="201"/>
      <c r="AJ178" s="201"/>
      <c r="AK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1"/>
      <c r="BL178" s="201"/>
      <c r="BM178" s="201"/>
      <c r="BO178" s="202"/>
      <c r="BP178" s="152"/>
      <c r="BQ178" s="152"/>
      <c r="BR178" s="152"/>
      <c r="BS178" s="152"/>
      <c r="BT178" s="152"/>
      <c r="CA178" s="152"/>
    </row>
    <row r="179" spans="1:79" ht="12.75" customHeight="1">
      <c r="A179" s="152"/>
      <c r="B179" s="202"/>
      <c r="C179" s="152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H179" s="201"/>
      <c r="AI179" s="201"/>
      <c r="AJ179" s="201"/>
      <c r="AK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/>
      <c r="BL179" s="201"/>
      <c r="BM179" s="201"/>
      <c r="BO179" s="202"/>
      <c r="BP179" s="152"/>
      <c r="BQ179" s="152"/>
      <c r="BR179" s="152"/>
      <c r="BS179" s="152"/>
      <c r="BT179" s="152"/>
      <c r="CA179" s="152"/>
    </row>
    <row r="180" spans="1:79" ht="12.75" customHeight="1">
      <c r="A180" s="152"/>
      <c r="B180" s="202"/>
      <c r="C180" s="152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H180" s="201"/>
      <c r="AI180" s="201"/>
      <c r="AJ180" s="201"/>
      <c r="AK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/>
      <c r="BL180" s="201"/>
      <c r="BM180" s="201"/>
      <c r="BO180" s="202"/>
      <c r="BP180" s="152"/>
      <c r="BQ180" s="152"/>
      <c r="BR180" s="152"/>
      <c r="BS180" s="152"/>
      <c r="BT180" s="152"/>
      <c r="CA180" s="152"/>
    </row>
    <row r="181" spans="1:79" ht="12.75" customHeight="1">
      <c r="A181" s="152"/>
      <c r="B181" s="202"/>
      <c r="C181" s="152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H181" s="201"/>
      <c r="AI181" s="201"/>
      <c r="AJ181" s="201"/>
      <c r="AK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1"/>
      <c r="BO181" s="202"/>
      <c r="BP181" s="152"/>
      <c r="BQ181" s="152"/>
      <c r="BR181" s="152"/>
      <c r="BS181" s="152"/>
      <c r="BT181" s="152"/>
      <c r="CA181" s="152"/>
    </row>
    <row r="182" spans="1:79" ht="12.75" customHeight="1">
      <c r="A182" s="152"/>
      <c r="B182" s="202"/>
      <c r="C182" s="152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H182" s="201"/>
      <c r="AI182" s="201"/>
      <c r="AJ182" s="201"/>
      <c r="AK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1"/>
      <c r="BO182" s="202"/>
      <c r="BP182" s="152"/>
      <c r="BQ182" s="152"/>
      <c r="BR182" s="152"/>
      <c r="BS182" s="152"/>
      <c r="BT182" s="152"/>
      <c r="CA182" s="152"/>
    </row>
    <row r="183" spans="1:79" ht="12.75" customHeight="1">
      <c r="A183" s="152"/>
      <c r="B183" s="202"/>
      <c r="C183" s="152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H183" s="201"/>
      <c r="AI183" s="201"/>
      <c r="AJ183" s="201"/>
      <c r="AK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O183" s="202"/>
      <c r="BP183" s="152"/>
      <c r="BQ183" s="152"/>
      <c r="BR183" s="152"/>
      <c r="BS183" s="152"/>
      <c r="BT183" s="152"/>
      <c r="CA183" s="152"/>
    </row>
    <row r="184" spans="1:79" ht="12.75" customHeight="1">
      <c r="A184" s="152"/>
      <c r="B184" s="202"/>
      <c r="C184" s="152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H184" s="201"/>
      <c r="AI184" s="201"/>
      <c r="AJ184" s="201"/>
      <c r="AK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O184" s="202"/>
      <c r="BP184" s="152"/>
      <c r="BQ184" s="152"/>
      <c r="BR184" s="152"/>
      <c r="BS184" s="152"/>
      <c r="BT184" s="152"/>
      <c r="CA184" s="152"/>
    </row>
    <row r="185" spans="1:79" ht="12.75" customHeight="1">
      <c r="A185" s="152"/>
      <c r="B185" s="202"/>
      <c r="C185" s="152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H185" s="201"/>
      <c r="AI185" s="201"/>
      <c r="AJ185" s="201"/>
      <c r="AK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201"/>
      <c r="BK185" s="201"/>
      <c r="BL185" s="201"/>
      <c r="BM185" s="201"/>
      <c r="BO185" s="202"/>
      <c r="BP185" s="152"/>
      <c r="BQ185" s="152"/>
      <c r="BR185" s="152"/>
      <c r="BS185" s="152"/>
      <c r="BT185" s="152"/>
      <c r="CA185" s="152"/>
    </row>
    <row r="186" spans="1:79" ht="12.75" customHeight="1">
      <c r="A186" s="152"/>
      <c r="B186" s="202"/>
      <c r="C186" s="152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H186" s="201"/>
      <c r="AI186" s="201"/>
      <c r="AJ186" s="201"/>
      <c r="AK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O186" s="202"/>
      <c r="BP186" s="152"/>
      <c r="BQ186" s="152"/>
      <c r="BR186" s="152"/>
      <c r="BS186" s="152"/>
      <c r="BT186" s="152"/>
      <c r="CA186" s="152"/>
    </row>
    <row r="187" spans="1:79" ht="12.75" customHeight="1">
      <c r="A187" s="152"/>
      <c r="B187" s="202"/>
      <c r="C187" s="152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H187" s="201"/>
      <c r="AI187" s="201"/>
      <c r="AJ187" s="201"/>
      <c r="AK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1"/>
      <c r="BL187" s="201"/>
      <c r="BM187" s="201"/>
      <c r="BO187" s="202"/>
      <c r="BP187" s="152"/>
      <c r="BQ187" s="152"/>
      <c r="BR187" s="152"/>
      <c r="BS187" s="152"/>
      <c r="BT187" s="152"/>
      <c r="CA187" s="152"/>
    </row>
    <row r="188" spans="1:79" ht="12.75" customHeight="1">
      <c r="A188" s="152"/>
      <c r="B188" s="202"/>
      <c r="C188" s="152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H188" s="201"/>
      <c r="AI188" s="201"/>
      <c r="AJ188" s="201"/>
      <c r="AK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/>
      <c r="BL188" s="201"/>
      <c r="BM188" s="201"/>
      <c r="BO188" s="202"/>
      <c r="BP188" s="152"/>
      <c r="BQ188" s="152"/>
      <c r="BR188" s="152"/>
      <c r="BS188" s="152"/>
      <c r="BT188" s="152"/>
      <c r="CA188" s="152"/>
    </row>
    <row r="189" spans="1:79" ht="12.75" customHeight="1">
      <c r="A189" s="152"/>
      <c r="B189" s="202"/>
      <c r="C189" s="152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H189" s="201"/>
      <c r="AI189" s="201"/>
      <c r="AJ189" s="201"/>
      <c r="AK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  <c r="BI189" s="201"/>
      <c r="BJ189" s="201"/>
      <c r="BK189" s="201"/>
      <c r="BL189" s="201"/>
      <c r="BM189" s="201"/>
      <c r="BO189" s="202"/>
      <c r="BP189" s="152"/>
      <c r="BQ189" s="152"/>
      <c r="BR189" s="152"/>
      <c r="BS189" s="152"/>
      <c r="BT189" s="152"/>
      <c r="CA189" s="152"/>
    </row>
    <row r="190" spans="1:79" ht="12.75" customHeight="1">
      <c r="A190" s="152"/>
      <c r="B190" s="202"/>
      <c r="C190" s="152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H190" s="201"/>
      <c r="AI190" s="201"/>
      <c r="AJ190" s="201"/>
      <c r="AK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  <c r="BI190" s="201"/>
      <c r="BJ190" s="201"/>
      <c r="BK190" s="201"/>
      <c r="BL190" s="201"/>
      <c r="BM190" s="201"/>
      <c r="BO190" s="202"/>
      <c r="BP190" s="152"/>
      <c r="BQ190" s="152"/>
      <c r="BR190" s="152"/>
      <c r="BS190" s="152"/>
      <c r="BT190" s="152"/>
      <c r="CA190" s="152"/>
    </row>
  </sheetData>
  <sheetProtection selectLockedCells="1" selectUnlockedCells="1"/>
  <sortState ref="B25:BB26">
    <sortCondition ref="C25:C26"/>
  </sortState>
  <mergeCells count="160">
    <mergeCell ref="BF2:BG2"/>
    <mergeCell ref="BF3:BG3"/>
    <mergeCell ref="BF4:BG4"/>
    <mergeCell ref="BF5:BG5"/>
    <mergeCell ref="BF6:BG6"/>
    <mergeCell ref="BD2:BE2"/>
    <mergeCell ref="BD3:BE3"/>
    <mergeCell ref="BD4:BE4"/>
    <mergeCell ref="BD5:BE5"/>
    <mergeCell ref="BD6:BE6"/>
    <mergeCell ref="L2:M2"/>
    <mergeCell ref="P5:Q5"/>
    <mergeCell ref="R5:S5"/>
    <mergeCell ref="AR6:AS6"/>
    <mergeCell ref="AR2:AS2"/>
    <mergeCell ref="AR3:AS3"/>
    <mergeCell ref="AF2:AG2"/>
    <mergeCell ref="AH2:AI2"/>
    <mergeCell ref="L6:M6"/>
    <mergeCell ref="N6:O6"/>
    <mergeCell ref="P6:Q6"/>
    <mergeCell ref="T6:U6"/>
    <mergeCell ref="AJ2:AK2"/>
    <mergeCell ref="L4:M4"/>
    <mergeCell ref="L5:M5"/>
    <mergeCell ref="N2:O2"/>
    <mergeCell ref="P2:Q2"/>
    <mergeCell ref="R2:S2"/>
    <mergeCell ref="L3:M3"/>
    <mergeCell ref="N3:O3"/>
    <mergeCell ref="P3:Q3"/>
    <mergeCell ref="R3:S3"/>
    <mergeCell ref="N5:O5"/>
    <mergeCell ref="AL2:AM2"/>
    <mergeCell ref="BU4:BZ4"/>
    <mergeCell ref="AL4:AM4"/>
    <mergeCell ref="AN4:AO4"/>
    <mergeCell ref="R62:S62"/>
    <mergeCell ref="T62:U62"/>
    <mergeCell ref="V6:W6"/>
    <mergeCell ref="X6:Y6"/>
    <mergeCell ref="Z6:AA6"/>
    <mergeCell ref="AB6:AC6"/>
    <mergeCell ref="AD6:AE6"/>
    <mergeCell ref="BL4:BM4"/>
    <mergeCell ref="AL6:AM6"/>
    <mergeCell ref="AN6:AO6"/>
    <mergeCell ref="AP6:AQ6"/>
    <mergeCell ref="BL6:BM6"/>
    <mergeCell ref="AF6:AG6"/>
    <mergeCell ref="AH6:AI6"/>
    <mergeCell ref="AJ6:AK6"/>
    <mergeCell ref="BQ4:BT4"/>
    <mergeCell ref="AR4:AS4"/>
    <mergeCell ref="AR5:AS5"/>
    <mergeCell ref="V5:W5"/>
    <mergeCell ref="X5:Y5"/>
    <mergeCell ref="R6:S6"/>
    <mergeCell ref="Z4:AA4"/>
    <mergeCell ref="AF4:AG4"/>
    <mergeCell ref="AH4:AI4"/>
    <mergeCell ref="AJ4:AK4"/>
    <mergeCell ref="AB5:AC5"/>
    <mergeCell ref="T4:U4"/>
    <mergeCell ref="N4:O4"/>
    <mergeCell ref="P4:Q4"/>
    <mergeCell ref="V4:W4"/>
    <mergeCell ref="X4:Y4"/>
    <mergeCell ref="Z5:AA5"/>
    <mergeCell ref="T5:U5"/>
    <mergeCell ref="R4:S4"/>
    <mergeCell ref="AP4:AQ4"/>
    <mergeCell ref="AF5:AG5"/>
    <mergeCell ref="AH5:AI5"/>
    <mergeCell ref="AJ5:AK5"/>
    <mergeCell ref="AL5:AM5"/>
    <mergeCell ref="AN5:AO5"/>
    <mergeCell ref="AP5:AQ5"/>
    <mergeCell ref="AH3:AI3"/>
    <mergeCell ref="AD5:AE5"/>
    <mergeCell ref="BL5:BM5"/>
    <mergeCell ref="AF3:AG3"/>
    <mergeCell ref="AB3:AC3"/>
    <mergeCell ref="AD3:AE3"/>
    <mergeCell ref="AJ3:AK3"/>
    <mergeCell ref="Z2:AA2"/>
    <mergeCell ref="T3:U3"/>
    <mergeCell ref="V3:W3"/>
    <mergeCell ref="X3:Y3"/>
    <mergeCell ref="Z3:AA3"/>
    <mergeCell ref="T2:U2"/>
    <mergeCell ref="V2:W2"/>
    <mergeCell ref="AN2:AO2"/>
    <mergeCell ref="AL3:AM3"/>
    <mergeCell ref="AN3:AO3"/>
    <mergeCell ref="AP3:AQ3"/>
    <mergeCell ref="BL3:BM3"/>
    <mergeCell ref="X2:Y2"/>
    <mergeCell ref="AB2:AC2"/>
    <mergeCell ref="AD2:AE2"/>
    <mergeCell ref="AB4:AC4"/>
    <mergeCell ref="AD4:AE4"/>
    <mergeCell ref="AP2:AQ2"/>
    <mergeCell ref="BL2:BM2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3:E3"/>
    <mergeCell ref="F3:G3"/>
    <mergeCell ref="H3:I3"/>
    <mergeCell ref="J3:K3"/>
    <mergeCell ref="D6:E6"/>
    <mergeCell ref="F6:G6"/>
    <mergeCell ref="H6:I6"/>
    <mergeCell ref="J6:K6"/>
    <mergeCell ref="D5:E5"/>
    <mergeCell ref="F5:G5"/>
    <mergeCell ref="H5:I5"/>
    <mergeCell ref="J5:K5"/>
    <mergeCell ref="AT2:AU2"/>
    <mergeCell ref="AT3:AU3"/>
    <mergeCell ref="AT4:AU4"/>
    <mergeCell ref="AT5:AU5"/>
    <mergeCell ref="AT6:AU6"/>
    <mergeCell ref="AV2:AW2"/>
    <mergeCell ref="AV3:AW3"/>
    <mergeCell ref="AV4:AW4"/>
    <mergeCell ref="AV5:AW5"/>
    <mergeCell ref="AV6:AW6"/>
    <mergeCell ref="BB2:BC2"/>
    <mergeCell ref="BB3:BC3"/>
    <mergeCell ref="BB4:BC4"/>
    <mergeCell ref="BB5:BC5"/>
    <mergeCell ref="BB6:BC6"/>
    <mergeCell ref="AX2:AY2"/>
    <mergeCell ref="AX3:AY3"/>
    <mergeCell ref="AX4:AY4"/>
    <mergeCell ref="AX5:AY5"/>
    <mergeCell ref="AX6:AY6"/>
    <mergeCell ref="AZ2:BA2"/>
    <mergeCell ref="AZ3:BA3"/>
    <mergeCell ref="AZ4:BA4"/>
    <mergeCell ref="AZ5:BA5"/>
    <mergeCell ref="AZ6:BA6"/>
    <mergeCell ref="BJ2:BK2"/>
    <mergeCell ref="BJ3:BK3"/>
    <mergeCell ref="BJ4:BK4"/>
    <mergeCell ref="BJ5:BK5"/>
    <mergeCell ref="BJ6:BK6"/>
    <mergeCell ref="BH2:BI2"/>
    <mergeCell ref="BH3:BI3"/>
    <mergeCell ref="BH4:BI4"/>
    <mergeCell ref="BH5:BI5"/>
    <mergeCell ref="BH6:BI6"/>
  </mergeCells>
  <conditionalFormatting sqref="BU8:BZ8 BU10:BZ10 BU12:BZ13 BU15:BZ15 BU17:BZ17 BU19:BZ20 BU25:BZ26 BU28:BZ31 BU33:BZ34 BU36:BZ37 BU39:BZ40 BU42:BZ42 BU44:BZ45 BU47:BZ47 BU49:BZ53 BU55:BZ57 BU59:BZ60 BU22:BZ23">
    <cfRule type="cellIs" dxfId="24" priority="20" stopIfTrue="1" operator="greaterThan">
      <formula>0</formula>
    </cfRule>
  </conditionalFormatting>
  <conditionalFormatting sqref="BU7:BZ7 BU16:BZ16 BU24:BZ24 BU27:BZ27 BU32:BZ32 BU41:BZ41 BU58:BZ58">
    <cfRule type="cellIs" priority="21" stopIfTrue="1" operator="equal">
      <formula>#N/A</formula>
    </cfRule>
  </conditionalFormatting>
  <conditionalFormatting sqref="BU9:BZ9 BU11:BZ11 BU43:BZ43 BU54:BZ54">
    <cfRule type="cellIs" priority="22" stopIfTrue="1" operator="equal">
      <formula>"04"</formula>
    </cfRule>
  </conditionalFormatting>
  <conditionalFormatting sqref="BU14:BZ14 BU18:BZ18 BU21:BZ21 BU35:BZ35 BU38:BZ38 BU46:BZ46 BU48:BZ48">
    <cfRule type="cellIs" priority="23" stopIfTrue="1" operator="equal">
      <formula>"03"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5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stopIfTrue="1" operator="equal" id="{46A3FA1F-AF28-4CFF-908A-7044CF3C6F0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58D9DA6E-42D2-4024-99B9-4241C1216B3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8F781244-456A-4CBC-BC93-AF490CE3DB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E17 E19:E20 E22:E23 E25:E26 E28:E31 E33:E34 E36:E37 E39:E40 E42 E44:E45 E47 E49:E53 E55:E57 E59:E60 G8 G10 G12:G13 G15 G17 G19:G20 G22:G23 G25:G26 G28:G31 G33:G34 G36:G37 G39:G40 G42 G44:G45 G47 G49:G53 G55:G57 G59:G60 I8 I10 I12:I13 I15 I17 I19:I20 I22:I23 I25:I26 I28:I31 I33:I34 I36:I37 I39:I40 I42 I44:I45 I47 I49:I53 I55:I57 I59:I60 K8 K10 K12:K13 K15 K17 K19:K20 K22:K23 K25:K26 K28:K31 K33:K34 K36:K37 K39:K40 K42 K44:K45 K47 K49:K53 K55:K57 K59:K60 M8 M10 M12:M13 M15 M17 M19:M20 M22:M23 M25:M26 M28:M31 M33:M34 M36:M37 M39:M40 M42 M44:M45 M47 M49:M53 M55:M57 M59:M60 O8 O10 O12:O13 O15 O17 O19:O20 O22:O23 O25:O26 O28:O31 O33:O34 O36:O37 O39:O40 O42 O44:O45 O47 O49:O53 O55:O57 O59:O60 Q8 Q10 Q12:Q13 Q15 Q17 Q19:Q20 Q22:Q23 Q25:Q26 Q28:Q31 Q33:Q34 Q36:Q37 Q39:Q40 Q42 Q44:Q45 Q47 Q49:Q53 Q55:Q57 Q59:Q60 S8 S10 S12:S13 S15 S17 S19:S20 S22:S23 S25:S26 S28:S31 S33:S34 S36:S37 S39:S40 S42 S44:S45 S47 S49:S53 S55:S57 S59:S60 U8 U10 U12:U13 U15 U17 U19:U20 U22:U23 U25:U26 U28:U31 U33:U34 U36:U37 U39:U40 U42 U44:U45 U47 U49:U53 U55:U57 U59:U60 W8 W10 W12:W13 W15 W17 W19:W20 W22:W23 W25:W26 W28:W31 W33:W34 W36:W37 W39:W40 W42 W44:W45 W47 W49:W53 W55:W57 W59:W60 Y8 Y10 Y12:Y13 Y15 Y17 Y19:Y20 Y22:Y23 Y25:Y26 Y28:Y31 Y33:Y34 Y36:Y37 Y39:Y40 Y42 Y44:Y45 Y47 Y49:Y53 Y55:Y57 Y59:Y60 AA8:AE8 AA10:AE10 AA12:AE12 AA15:AE15 AA17:AE17 AA19:AE20 AA22:AE23 AA25:AE26 AA28:AE31 AA33:AE34 AA36:AE37 AA39:AE40 AA42:AE42 AA44:AE45 AA47:AE47 AA49:AE53 AA55:AE57 AA59:AE60 AG8 AG10 AG12:AG13 AG15 AG17 AG19:AG20 AG22:AG23 AG25:AG26 AG28:AG31 AG33:AG34 AG36:AG37 AG39:AG40 AG42 AG44:AG45 AG47 AG49:AG53 AG55:AG57 AG59:AG60 AI8 AI10 AI12:AI13 AI15 AI17 AI19:AI20 AI22:AI23 AI25:AI26 AI28:AI31 AI33:AI34 AI36:AI37 AI39:AI40 AI42 AI44:AI45 AI47 AI49:AI53 AI55:AI57 AI59:AI60 AK8 AK10 AK12:AK13 AK15 AK17 AK19:AK20 AK22:AK23 AK25:AK26 AK28:AK31 AK33:AK34 AK36:AK37 AK39:AK40 AK42 AK44:AK45 AK47 AK49:AK53 AK55:AK57 AK59:AK60 AM8 AM10 AM12:AM13 AM15 AM17 AM19:AM20 AM22:AM23 AM25:AM26 AM28:AM31 AM33:AM34 AM36:AM37 AM39:AM40 AM42 AM44:AM45 AM47 AM49:AM53 AM55:AM57 AM59:AM60 AO8 AO10 AO12:AO13 AO15 AO17 AO19:AO20 AO22:AO23 AO25:AO26 AO28:AO31 AO33:AO34 AO36:AO37 AO39:AO40 AO42 AO44:AO45 AO47 AO49:AO53 AO55:AO57 AO59:AO60 AQ8:AW8 AQ10:AW10 AQ12:AW13 AQ15:AW15 AQ17:AW17 AQ19:AW20 AQ22:AW23 AQ25:AW26 AQ28:AW31 AQ33:AW34 AQ36:AW37 AQ39:AW40 AQ42:AW42 AQ44:AW45 AQ47:AW47 AQ49:AW53 AQ55:AW57 AQ59:AW60 BM8 BM10 BM12:BM13 BM15 BM17 BM19:BM20 BM22:BM23 BM25:BM26 BM28:BM31 BM33:BM34 BM36:BM37 BM39:BM40 BM42 BM44:BM45 BM47 BM49:BM53 BM55:BM57 BM59:BM60 AA13:AB13 AD13:AE13</xm:sqref>
        </x14:conditionalFormatting>
        <x14:conditionalFormatting xmlns:xm="http://schemas.microsoft.com/office/excel/2006/main">
          <x14:cfRule type="cellIs" priority="19" stopIfTrue="1" operator="equal" id="{F46DB26B-C8B1-4634-87EC-2386C5B483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BU8:BZ8 BU10:BZ10 BU12:BZ13 BU15:BZ15 BU17:BZ17 BU19:BZ20 BU25:BZ26 BU28:BZ31 BU33:BZ34 BU36:BZ37 BU39:BZ40 BU42:BZ42 BU44:BZ45 BU47:BZ47 BU49:BZ53 BU55:BZ57 BU59:BZ60 BU22:BZ23</xm:sqref>
        </x14:conditionalFormatting>
        <x14:conditionalFormatting xmlns:xm="http://schemas.microsoft.com/office/excel/2006/main">
          <x14:cfRule type="cellIs" priority="10" stopIfTrue="1" operator="equal" id="{CE95B023-D904-4B92-A755-8729067A1A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EFDF7CF1-8594-4DEB-A52E-4DDF8B82B0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685C4CAA-A274-4F6D-83FB-0DAB7B2A17C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BA8 BA10 BA12:BA13 BA15 BA17 BA19:BA20 BA22:BA23 BA25:BA26 BA28:BA31 BA33:BA34 BA36:BA37 BA39:BA40 BA42 BA44:BA45 BA47 BA49:BA53 BA55:BA57 BA59:BA60</xm:sqref>
        </x14:conditionalFormatting>
        <x14:conditionalFormatting xmlns:xm="http://schemas.microsoft.com/office/excel/2006/main">
          <x14:cfRule type="cellIs" priority="13" stopIfTrue="1" operator="equal" id="{123A72F3-42D8-4783-9939-0031D33D56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7083BC97-1002-428F-B5AE-3B2EFD3BED0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F31A875E-827E-452D-8DA1-39514D16ED6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AY8 AY10 AY12:AY13 AY15 AY17 AY19:AY20 AY22:AY23 AY25:AY26 AY28:AY31 AY33:AY34 AY36:AY37 AY39:AY40 AY42 AY44:AY45 AY47 AY49:AY53 AY55:AY57 AY59:AY60</xm:sqref>
        </x14:conditionalFormatting>
        <x14:conditionalFormatting xmlns:xm="http://schemas.microsoft.com/office/excel/2006/main">
          <x14:cfRule type="cellIs" priority="7" stopIfTrue="1" operator="equal" id="{6F5F686C-77AF-4923-AB02-E7ADDF3F57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139754AC-45BF-4866-A4AE-43E9B7A2AD1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BBB384C5-4F6A-46EF-80FC-C9FFE29ABB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BC8:BE8 BC10:BE10 BC12:BE13 BC15:BE15 BC17:BE17 BC19:BE20 BC22:BE23 BC25:BE26 BC28:BE31 BC33:BE34 BC36:BE37 BC39:BE40 BC42:BE42 BC44:BE45 BC47:BE47 BC49:BE53 BC55:BE57 BC59:BE60</xm:sqref>
        </x14:conditionalFormatting>
        <x14:conditionalFormatting xmlns:xm="http://schemas.microsoft.com/office/excel/2006/main">
          <x14:cfRule type="cellIs" priority="4" stopIfTrue="1" operator="equal" id="{B022171E-E238-4BD7-8C43-A49E5EBAEBC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5308F39A-B43F-45CD-87F7-81BBFF8EDC7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77072A43-957A-47E2-91BB-12BF99A29E6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BG8 BG10 BG12:BG13 BG15 BG17 BG19:BG20 BG22:BG23 BG25:BG26 BG28:BG31 BG33:BG34 BG36:BG37 BG39:BG40 BG42 BG44:BG45 BG47 BG49:BG53 BG55:BG57 BG59:BG60 BJ59:BK60 BJ55:BK57 BJ49:BK53 BJ47:BK47 BJ44:BK45 BJ42:BK42 BJ39:BK40 BJ36:BK37 BJ33:BK34 BJ28:BK31 BJ25:BK26 BJ22:BK23 BJ19:BK20 BJ17:BK17 BJ15:BK15 BJ12:BK13 BJ10:BK10 BJ8:BK8</xm:sqref>
        </x14:conditionalFormatting>
        <x14:conditionalFormatting xmlns:xm="http://schemas.microsoft.com/office/excel/2006/main">
          <x14:cfRule type="cellIs" priority="1" stopIfTrue="1" operator="equal" id="{21CFC14D-5E27-42F1-A8AD-361844F3B9C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C9EA244E-D346-449E-873D-5ED825E85D6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4D1E988F-B772-4ED1-991F-30653B1C6FB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BH59:BI60 BH55:BI57 BH49:BI53 BH47:BI47 BH44:BI45 BH42:BI42 BH39:BI40 BH36:BI37 BH33:BI34 BH28:BI31 BH25:BI26 BH22:BI23 BH19:BI20 BH17:BI17 BH15:BI15 BH12:BI13 BH10:BI10 BH8:BI8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8"/>
  <sheetViews>
    <sheetView topLeftCell="A10" zoomScale="85" zoomScaleNormal="85" workbookViewId="0">
      <selection activeCell="X25" sqref="X25"/>
    </sheetView>
  </sheetViews>
  <sheetFormatPr baseColWidth="10" defaultColWidth="10.7109375" defaultRowHeight="12.75"/>
  <cols>
    <col min="1" max="1" width="1.140625" customWidth="1"/>
    <col min="2" max="2" width="3" customWidth="1"/>
    <col min="3" max="3" width="25.28515625" customWidth="1"/>
    <col min="4" max="4" width="6.5703125" style="219" customWidth="1"/>
    <col min="5" max="5" width="3.5703125" style="219" customWidth="1"/>
    <col min="6" max="6" width="6.5703125" customWidth="1"/>
    <col min="7" max="7" width="3.5703125" customWidth="1"/>
    <col min="8" max="8" width="6.5703125" customWidth="1"/>
    <col min="9" max="9" width="3.5703125" customWidth="1"/>
    <col min="10" max="10" width="6.5703125" customWidth="1"/>
    <col min="11" max="11" width="3.5703125" customWidth="1"/>
    <col min="12" max="12" width="6.5703125" customWidth="1"/>
    <col min="13" max="13" width="3.5703125" customWidth="1"/>
    <col min="14" max="14" width="6.5703125" customWidth="1"/>
    <col min="15" max="15" width="3.5703125" customWidth="1"/>
    <col min="16" max="16" width="6.5703125" customWidth="1"/>
    <col min="17" max="17" width="3.5703125" customWidth="1"/>
    <col min="18" max="18" width="6.5703125" customWidth="1"/>
    <col min="19" max="19" width="3.5703125" customWidth="1"/>
    <col min="20" max="20" width="6.5703125" customWidth="1"/>
    <col min="21" max="21" width="3.5703125" customWidth="1"/>
    <col min="22" max="22" width="2.5703125" customWidth="1"/>
    <col min="23" max="28" width="4" style="152" customWidth="1"/>
    <col min="29" max="34" width="6.140625" style="152" customWidth="1"/>
    <col min="35" max="37" width="4" customWidth="1"/>
  </cols>
  <sheetData>
    <row r="1" spans="1:36">
      <c r="A1" s="152"/>
      <c r="B1" s="202"/>
      <c r="C1" s="152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W1" s="202"/>
    </row>
    <row r="2" spans="1:36">
      <c r="A2" s="152"/>
      <c r="B2" s="598"/>
      <c r="C2" s="598"/>
      <c r="D2" s="599"/>
      <c r="E2" s="599"/>
      <c r="F2" s="600"/>
      <c r="G2" s="600"/>
      <c r="H2" s="600"/>
      <c r="I2" s="600"/>
      <c r="J2" s="601"/>
      <c r="K2" s="601"/>
      <c r="L2" s="600"/>
      <c r="M2" s="600"/>
      <c r="N2" s="600"/>
      <c r="O2" s="600"/>
      <c r="P2" s="600"/>
      <c r="Q2" s="600"/>
      <c r="R2" s="600"/>
      <c r="S2" s="600"/>
      <c r="T2" s="600"/>
      <c r="U2" s="600"/>
      <c r="W2" s="203"/>
    </row>
    <row r="3" spans="1:36">
      <c r="A3" s="152"/>
      <c r="B3" s="598"/>
      <c r="C3" s="598"/>
      <c r="D3" s="602"/>
      <c r="E3" s="602"/>
      <c r="F3" s="603"/>
      <c r="G3" s="603"/>
      <c r="H3" s="603"/>
      <c r="I3" s="603"/>
      <c r="J3" s="607"/>
      <c r="K3" s="607"/>
      <c r="L3" s="603"/>
      <c r="M3" s="603"/>
      <c r="N3" s="603"/>
      <c r="O3" s="603"/>
      <c r="P3" s="603"/>
      <c r="Q3" s="603"/>
      <c r="R3" s="603"/>
      <c r="S3" s="603"/>
      <c r="T3" s="603"/>
      <c r="U3" s="603"/>
      <c r="W3" s="203"/>
    </row>
    <row r="4" spans="1:36">
      <c r="A4" s="152"/>
      <c r="B4" s="598"/>
      <c r="C4" s="598"/>
      <c r="D4" s="602"/>
      <c r="E4" s="602"/>
      <c r="F4" s="603"/>
      <c r="G4" s="603"/>
      <c r="H4" s="603"/>
      <c r="I4" s="603"/>
      <c r="J4" s="604"/>
      <c r="K4" s="604"/>
      <c r="L4" s="603"/>
      <c r="M4" s="603"/>
      <c r="N4" s="603"/>
      <c r="O4" s="603"/>
      <c r="P4" s="603"/>
      <c r="Q4" s="603"/>
      <c r="R4" s="603"/>
      <c r="S4" s="603"/>
      <c r="T4" s="603"/>
      <c r="U4" s="603"/>
      <c r="W4" s="203" t="s">
        <v>27</v>
      </c>
      <c r="X4" s="203" t="s">
        <v>28</v>
      </c>
      <c r="Y4" s="596" t="s">
        <v>29</v>
      </c>
      <c r="Z4" s="596"/>
      <c r="AA4" s="596"/>
      <c r="AB4" s="596"/>
      <c r="AC4" s="586" t="s">
        <v>30</v>
      </c>
      <c r="AD4" s="586"/>
      <c r="AE4" s="586"/>
      <c r="AF4" s="586"/>
      <c r="AG4" s="586"/>
      <c r="AH4" s="586"/>
    </row>
    <row r="5" spans="1:36">
      <c r="A5" s="152"/>
      <c r="B5" s="598"/>
      <c r="C5" s="598"/>
      <c r="D5" s="602"/>
      <c r="E5" s="602"/>
      <c r="F5" s="603"/>
      <c r="G5" s="603"/>
      <c r="H5" s="603"/>
      <c r="I5" s="603"/>
      <c r="J5" s="604"/>
      <c r="K5" s="604"/>
      <c r="L5" s="603"/>
      <c r="M5" s="603"/>
      <c r="N5" s="603"/>
      <c r="O5" s="603"/>
      <c r="P5" s="603"/>
      <c r="Q5" s="603"/>
      <c r="R5" s="603"/>
      <c r="S5" s="603"/>
      <c r="T5" s="603"/>
      <c r="U5" s="603"/>
      <c r="W5" s="203"/>
      <c r="X5" s="203" t="s">
        <v>31</v>
      </c>
      <c r="Y5" s="130" t="s">
        <v>32</v>
      </c>
      <c r="Z5" s="228" t="s">
        <v>33</v>
      </c>
      <c r="AA5" s="229" t="s">
        <v>34</v>
      </c>
      <c r="AB5" s="133" t="s">
        <v>35</v>
      </c>
      <c r="AC5" s="203"/>
      <c r="AD5" s="203"/>
      <c r="AE5" s="203"/>
      <c r="AF5" s="203"/>
      <c r="AG5" s="230"/>
    </row>
    <row r="6" spans="1:36">
      <c r="A6" s="152"/>
      <c r="B6" s="598"/>
      <c r="C6" s="598"/>
      <c r="D6" s="605"/>
      <c r="E6" s="605"/>
      <c r="F6" s="606"/>
      <c r="G6" s="606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9"/>
      <c r="U6" s="609"/>
      <c r="W6" s="203"/>
      <c r="X6" s="203"/>
      <c r="Y6"/>
      <c r="Z6"/>
      <c r="AA6"/>
      <c r="AB6"/>
      <c r="AC6" s="230"/>
      <c r="AD6" s="230"/>
      <c r="AE6" s="230"/>
      <c r="AF6" s="230"/>
      <c r="AG6" s="230"/>
    </row>
    <row r="7" spans="1:36" s="136" customFormat="1" ht="22.7" customHeight="1">
      <c r="A7" s="152"/>
      <c r="B7" s="209"/>
      <c r="C7" s="210" t="s">
        <v>200</v>
      </c>
      <c r="D7" s="211"/>
      <c r="E7" s="211"/>
      <c r="F7" s="211"/>
      <c r="G7" s="211"/>
      <c r="H7" s="212"/>
      <c r="I7" s="212"/>
      <c r="J7" s="213"/>
      <c r="K7" s="33"/>
      <c r="L7" s="213"/>
      <c r="M7" s="33"/>
      <c r="N7" s="213"/>
      <c r="O7" s="33"/>
      <c r="P7" s="213"/>
      <c r="Q7" s="33"/>
      <c r="R7" s="213"/>
      <c r="S7" s="33"/>
      <c r="T7" s="213"/>
      <c r="U7" s="33"/>
      <c r="W7" s="202"/>
      <c r="X7" s="231"/>
      <c r="Y7" s="232"/>
      <c r="Z7" s="232"/>
      <c r="AA7" s="232"/>
      <c r="AB7" s="233"/>
      <c r="AC7" s="234">
        <v>325</v>
      </c>
      <c r="AD7" s="234">
        <v>550</v>
      </c>
      <c r="AE7" s="234">
        <v>775</v>
      </c>
      <c r="AF7" s="202"/>
      <c r="AG7" s="202"/>
      <c r="AH7" s="152"/>
      <c r="AI7" s="152"/>
    </row>
    <row r="8" spans="1:36">
      <c r="A8" s="152"/>
      <c r="B8" s="215"/>
      <c r="C8" s="235"/>
      <c r="D8" s="217"/>
      <c r="E8" s="40"/>
      <c r="F8" s="217"/>
      <c r="G8" s="40"/>
      <c r="H8" s="217"/>
      <c r="I8" s="40"/>
      <c r="J8" s="217"/>
      <c r="K8" s="40"/>
      <c r="L8" s="217"/>
      <c r="M8" s="40"/>
      <c r="N8" s="217"/>
      <c r="O8" s="40"/>
      <c r="P8" s="217"/>
      <c r="Q8" s="40"/>
      <c r="R8" s="217"/>
      <c r="S8" s="40"/>
      <c r="T8" s="217"/>
      <c r="U8" s="40"/>
      <c r="W8" s="203">
        <f>COUNT(D8:U8)</f>
        <v>0</v>
      </c>
      <c r="X8" s="236" t="str">
        <f>IF(W8&lt;3," ",(LARGE(D8:U8,1)+LARGE(D8:U8,2)+LARGE(D8:U8,3))/3)</f>
        <v xml:space="preserve"> </v>
      </c>
      <c r="Y8" s="204" t="str">
        <f>IF(COUNTIF(D8:U8,"(1)")=0," ",COUNTIF(D8:U8,"(1)"))</f>
        <v xml:space="preserve"> </v>
      </c>
      <c r="Z8" s="204" t="str">
        <f>IF(COUNTIF(D8:U8,"(2)")=0," ",COUNTIF(D8:U8,"(2)"))</f>
        <v xml:space="preserve"> </v>
      </c>
      <c r="AA8" s="204" t="str">
        <f>IF(COUNTIF(D8:U8,"(3)")=0," ",COUNTIF(D8:U8,"(3)"))</f>
        <v xml:space="preserve"> </v>
      </c>
      <c r="AB8" s="237" t="str">
        <f>IF(SUM(Y8:AA8)=0," ",SUM(Y8:AA8))</f>
        <v xml:space="preserve"> </v>
      </c>
      <c r="AC8" s="43" t="str">
        <f>IF(W8=0,Var!$B$8,IF(LARGE(D8:U8,1)&gt;=325,Var!$B$4," "))</f>
        <v>---</v>
      </c>
      <c r="AD8" s="43" t="str">
        <f>IF(W8=0,Var!$B$8,IF(LARGE(D8:U8,1)&gt;=550,Var!$B$4," "))</f>
        <v>---</v>
      </c>
      <c r="AE8" s="43" t="str">
        <f>IF(W8=0,Var!$B$8,IF(LARGE(D8:U8,1)&gt;=775,Var!$B$4," "))</f>
        <v>---</v>
      </c>
      <c r="AF8" s="203"/>
      <c r="AG8" s="203"/>
      <c r="AH8" s="203"/>
      <c r="AI8" s="152"/>
    </row>
    <row r="9" spans="1:36" s="136" customFormat="1" ht="22.7" customHeight="1">
      <c r="A9" s="152"/>
      <c r="B9" s="209"/>
      <c r="C9" s="210" t="s">
        <v>201</v>
      </c>
      <c r="D9" s="211"/>
      <c r="E9" s="211"/>
      <c r="F9" s="211"/>
      <c r="G9" s="211"/>
      <c r="H9" s="212"/>
      <c r="I9" s="212"/>
      <c r="J9" s="213"/>
      <c r="K9" s="33"/>
      <c r="L9" s="213"/>
      <c r="M9" s="33"/>
      <c r="N9" s="213"/>
      <c r="O9" s="33"/>
      <c r="P9" s="213"/>
      <c r="Q9" s="33"/>
      <c r="R9" s="213"/>
      <c r="S9" s="33"/>
      <c r="T9" s="213"/>
      <c r="U9" s="33"/>
      <c r="X9"/>
      <c r="Y9" s="202"/>
      <c r="Z9" s="202"/>
      <c r="AA9" s="202"/>
      <c r="AB9" s="238"/>
      <c r="AC9" s="202"/>
      <c r="AD9" s="202"/>
      <c r="AE9" s="202"/>
      <c r="AF9" s="202"/>
      <c r="AG9" s="202"/>
      <c r="AH9" s="202"/>
      <c r="AI9" s="152"/>
    </row>
    <row r="10" spans="1:36">
      <c r="A10" s="152"/>
      <c r="B10" s="215"/>
      <c r="C10" s="235"/>
      <c r="D10" s="217"/>
      <c r="E10" s="40"/>
      <c r="F10" s="217"/>
      <c r="G10" s="40"/>
      <c r="H10" s="217"/>
      <c r="I10" s="40"/>
      <c r="J10" s="217"/>
      <c r="K10" s="40"/>
      <c r="L10" s="217"/>
      <c r="M10" s="40"/>
      <c r="N10" s="217"/>
      <c r="O10" s="40"/>
      <c r="P10" s="217"/>
      <c r="Q10" s="40"/>
      <c r="R10" s="217"/>
      <c r="S10" s="40"/>
      <c r="T10" s="217"/>
      <c r="U10" s="40"/>
      <c r="W10" s="203">
        <f>COUNT(D10:U10)</f>
        <v>0</v>
      </c>
      <c r="X10" s="236" t="str">
        <f>IF(W10&lt;3," ",(LARGE(D10:U10,1)+LARGE(D10:U10,2)+LARGE(D10:U10,3))/3)</f>
        <v xml:space="preserve"> </v>
      </c>
      <c r="Y10" s="204" t="str">
        <f>IF(COUNTIF(D10:U10,"(1)")=0," ",COUNTIF(D10:U10,"(1)"))</f>
        <v xml:space="preserve"> </v>
      </c>
      <c r="Z10" s="204" t="str">
        <f>IF(COUNTIF(D10:U10,"(2)")=0," ",COUNTIF(D10:U10,"(2)"))</f>
        <v xml:space="preserve"> </v>
      </c>
      <c r="AA10" s="204" t="str">
        <f>IF(COUNTIF(D10:U10,"(3)")=0," ",COUNTIF(D10:U10,"(3)"))</f>
        <v xml:space="preserve"> </v>
      </c>
      <c r="AB10" s="237" t="str">
        <f>IF(SUM(Y10:AA10)=0," ",SUM(Y10:AA10))</f>
        <v xml:space="preserve"> </v>
      </c>
      <c r="AC10" s="43" t="str">
        <f>IF(W10=0,Var!$B$8,IF(LARGE(D10:U10,1)&gt;=325,Var!$B$4," "))</f>
        <v>---</v>
      </c>
      <c r="AD10" s="43" t="str">
        <f>IF(W10=0,Var!$B$8,IF(LARGE(D10:U10,1)&gt;=550,Var!$B$4," "))</f>
        <v>---</v>
      </c>
      <c r="AE10" s="43" t="str">
        <f>IF(W10=0,Var!$B$8,IF(LARGE(D10:U10,1)&gt;=775,Var!$B$4," "))</f>
        <v>---</v>
      </c>
      <c r="AF10" s="203"/>
      <c r="AG10" s="203"/>
      <c r="AH10" s="203"/>
      <c r="AI10" s="152"/>
    </row>
    <row r="11" spans="1:36" s="136" customFormat="1" ht="22.7" customHeight="1">
      <c r="A11" s="152"/>
      <c r="B11" s="209"/>
      <c r="C11" s="210" t="s">
        <v>202</v>
      </c>
      <c r="D11" s="211"/>
      <c r="E11" s="211"/>
      <c r="F11" s="211"/>
      <c r="G11" s="211"/>
      <c r="H11" s="212"/>
      <c r="I11" s="212"/>
      <c r="J11" s="213"/>
      <c r="K11" s="33"/>
      <c r="L11" s="213"/>
      <c r="M11" s="33"/>
      <c r="N11" s="213"/>
      <c r="O11" s="33"/>
      <c r="P11" s="213"/>
      <c r="Q11" s="33"/>
      <c r="R11" s="213"/>
      <c r="S11" s="33"/>
      <c r="T11" s="213"/>
      <c r="U11" s="33"/>
      <c r="X11"/>
      <c r="Y11" s="202"/>
      <c r="Z11" s="202"/>
      <c r="AA11" s="202"/>
      <c r="AB11" s="238"/>
      <c r="AC11" s="202"/>
      <c r="AD11" s="202"/>
      <c r="AE11" s="202"/>
      <c r="AF11" s="202"/>
      <c r="AG11" s="202"/>
      <c r="AH11" s="202"/>
      <c r="AI11" s="152"/>
    </row>
    <row r="12" spans="1:36">
      <c r="A12" s="152"/>
      <c r="B12" s="215"/>
      <c r="C12" s="235"/>
      <c r="D12" s="217"/>
      <c r="E12" s="40"/>
      <c r="F12" s="217"/>
      <c r="G12" s="40"/>
      <c r="H12" s="217"/>
      <c r="I12" s="40"/>
      <c r="J12" s="217"/>
      <c r="K12" s="40"/>
      <c r="L12" s="217"/>
      <c r="M12" s="40"/>
      <c r="N12" s="217"/>
      <c r="O12" s="40"/>
      <c r="P12" s="217"/>
      <c r="Q12" s="40"/>
      <c r="R12" s="217"/>
      <c r="S12" s="40"/>
      <c r="T12" s="217"/>
      <c r="U12" s="40"/>
      <c r="W12" s="203">
        <f>COUNT(D12:U12)</f>
        <v>0</v>
      </c>
      <c r="X12" s="236" t="str">
        <f>IF(W12&lt;3," ",(LARGE(D12:U12,1)+LARGE(D12:U12,2)+LARGE(D12:U12,3))/3)</f>
        <v xml:space="preserve"> </v>
      </c>
      <c r="Y12" s="204" t="str">
        <f>IF(COUNTIF(D12:U12,"(1)")=0," ",COUNTIF(D12:U12,"(1)"))</f>
        <v xml:space="preserve"> </v>
      </c>
      <c r="Z12" s="204" t="str">
        <f>IF(COUNTIF(D12:U12,"(2)")=0," ",COUNTIF(D12:U12,"(2)"))</f>
        <v xml:space="preserve"> </v>
      </c>
      <c r="AA12" s="204" t="str">
        <f>IF(COUNTIF(D12:U12,"(3)")=0," ",COUNTIF(D12:U12,"(3)"))</f>
        <v xml:space="preserve"> </v>
      </c>
      <c r="AB12" s="237" t="str">
        <f>IF(SUM(Y12:AA12)=0," ",SUM(Y12:AA12))</f>
        <v xml:space="preserve"> </v>
      </c>
      <c r="AC12" s="43" t="str">
        <f>IF(W12=0,Var!$B$8,IF(LARGE(D12:U12,1)&gt;=325,Var!$B$4," "))</f>
        <v>---</v>
      </c>
      <c r="AD12" s="43" t="str">
        <f>IF(W12=0,Var!$B$8,IF(LARGE(D12:U12,1)&gt;=550,Var!$B$4," "))</f>
        <v>---</v>
      </c>
      <c r="AE12" s="43" t="str">
        <f>IF(W12=0,Var!$B$8,IF(LARGE(D12:U12,1)&gt;=775,Var!$B$4," "))</f>
        <v>---</v>
      </c>
      <c r="AF12" s="203"/>
      <c r="AG12" s="203"/>
      <c r="AH12" s="203"/>
      <c r="AI12" s="152"/>
    </row>
    <row r="13" spans="1:36">
      <c r="A13" s="152"/>
      <c r="B13" s="215"/>
      <c r="C13" s="235"/>
      <c r="D13" s="217"/>
      <c r="E13" s="40"/>
      <c r="F13" s="217"/>
      <c r="G13" s="40"/>
      <c r="H13" s="217"/>
      <c r="I13" s="40"/>
      <c r="J13" s="217"/>
      <c r="K13" s="40"/>
      <c r="L13" s="217"/>
      <c r="M13" s="40"/>
      <c r="N13" s="217"/>
      <c r="O13" s="40"/>
      <c r="P13" s="217"/>
      <c r="Q13" s="40"/>
      <c r="R13" s="217"/>
      <c r="S13" s="40"/>
      <c r="T13" s="217"/>
      <c r="U13" s="40"/>
      <c r="W13" s="203">
        <f>COUNT(D13:U13)</f>
        <v>0</v>
      </c>
      <c r="X13" s="236" t="str">
        <f>IF(W13&lt;3," ",(LARGE(D13:U13,1)+LARGE(D13:U13,2)+LARGE(D13:U13,3))/3)</f>
        <v xml:space="preserve"> </v>
      </c>
      <c r="Y13" s="204" t="str">
        <f>IF(COUNTIF(D13:U13,"(1)")=0," ",COUNTIF(D13:U13,"(1)"))</f>
        <v xml:space="preserve"> </v>
      </c>
      <c r="Z13" s="204" t="str">
        <f>IF(COUNTIF(D13:U13,"(2)")=0," ",COUNTIF(D13:U13,"(2)"))</f>
        <v xml:space="preserve"> </v>
      </c>
      <c r="AA13" s="204" t="str">
        <f>IF(COUNTIF(D13:U13,"(3)")=0," ",COUNTIF(D13:U13,"(3)"))</f>
        <v xml:space="preserve"> </v>
      </c>
      <c r="AB13" s="237" t="str">
        <f>IF(SUM(Y13:AA13)=0," ",SUM(Y13:AA13))</f>
        <v xml:space="preserve"> </v>
      </c>
      <c r="AC13" s="43" t="str">
        <f>IF(W13=0,Var!$B$8,IF(LARGE(D13:U13,1)&gt;=325,Var!$B$4," "))</f>
        <v>---</v>
      </c>
      <c r="AD13" s="43" t="str">
        <f>IF(W13=0,Var!$B$8,IF(LARGE(D13:U13,1)&gt;=550,Var!$B$4," "))</f>
        <v>---</v>
      </c>
      <c r="AE13" s="43" t="str">
        <f>IF(W13=0,Var!$B$8,IF(LARGE(D13:U13,1)&gt;=775,Var!$B$4," "))</f>
        <v>---</v>
      </c>
      <c r="AF13" s="203"/>
      <c r="AG13" s="203"/>
      <c r="AH13" s="203"/>
      <c r="AI13" s="152"/>
    </row>
    <row r="14" spans="1:36" s="136" customFormat="1" ht="22.7" customHeight="1">
      <c r="A14" s="152"/>
      <c r="B14" s="209"/>
      <c r="C14" s="210" t="s">
        <v>203</v>
      </c>
      <c r="D14" s="211"/>
      <c r="E14" s="211"/>
      <c r="F14" s="211"/>
      <c r="G14" s="211"/>
      <c r="H14" s="212"/>
      <c r="I14" s="212"/>
      <c r="J14" s="213"/>
      <c r="K14" s="33"/>
      <c r="L14" s="213"/>
      <c r="M14" s="33"/>
      <c r="N14" s="213"/>
      <c r="O14" s="33"/>
      <c r="P14" s="213"/>
      <c r="Q14" s="33"/>
      <c r="R14" s="213"/>
      <c r="S14" s="33"/>
      <c r="T14" s="213"/>
      <c r="U14" s="33"/>
      <c r="X14"/>
      <c r="Y14" s="202"/>
      <c r="Z14" s="202"/>
      <c r="AA14" s="202"/>
      <c r="AB14" s="238"/>
      <c r="AC14" s="202"/>
      <c r="AD14" s="202"/>
      <c r="AE14" s="202"/>
      <c r="AF14" s="202"/>
      <c r="AG14" s="202"/>
    </row>
    <row r="15" spans="1:36">
      <c r="A15" s="152"/>
      <c r="B15" s="215"/>
      <c r="C15" s="235"/>
      <c r="D15" s="217"/>
      <c r="E15" s="40"/>
      <c r="F15" s="217"/>
      <c r="G15" s="40"/>
      <c r="H15" s="217"/>
      <c r="I15" s="40"/>
      <c r="J15" s="217"/>
      <c r="K15" s="40"/>
      <c r="L15" s="217"/>
      <c r="M15" s="40"/>
      <c r="N15" s="217"/>
      <c r="O15" s="40"/>
      <c r="P15" s="217"/>
      <c r="Q15" s="40"/>
      <c r="R15" s="217"/>
      <c r="S15" s="40"/>
      <c r="T15" s="217"/>
      <c r="U15" s="40"/>
      <c r="W15" s="203">
        <f>COUNT(D15:U15)</f>
        <v>0</v>
      </c>
      <c r="X15" s="236" t="str">
        <f>IF(W15&lt;3," ",(LARGE(D15:U15,1)+LARGE(D15:U15,2)+LARGE(D15:U15,3))/3)</f>
        <v xml:space="preserve"> </v>
      </c>
      <c r="Y15" s="204" t="str">
        <f>IF(COUNTIF(D15:U15,"(1)")=0," ",COUNTIF(D15:U15,"(1)"))</f>
        <v xml:space="preserve"> </v>
      </c>
      <c r="Z15" s="204" t="str">
        <f>IF(COUNTIF(D15:U15,"(2)")=0," ",COUNTIF(D15:U15,"(2)"))</f>
        <v xml:space="preserve"> </v>
      </c>
      <c r="AA15" s="204" t="str">
        <f>IF(COUNTIF(D15:U15,"(3)")=0," ",COUNTIF(D15:U15,"(3)"))</f>
        <v xml:space="preserve"> </v>
      </c>
      <c r="AB15" s="237" t="str">
        <f>IF(SUM(Y15:AA15)=0," ",SUM(Y15:AA15))</f>
        <v xml:space="preserve"> </v>
      </c>
      <c r="AC15" s="43" t="str">
        <f>IF(W15=0,Var!$B$8,IF(LARGE(D15:U15,1)&gt;=325,Var!$B$4," "))</f>
        <v>---</v>
      </c>
      <c r="AD15" s="43" t="str">
        <f>IF(W15=0,Var!$B$8,IF(LARGE(D15:U15,1)&gt;=550,Var!$B$4," "))</f>
        <v>---</v>
      </c>
      <c r="AE15" s="43" t="str">
        <f>IF(W15=0,Var!$B$8,IF(LARGE(D15:U15,1)&gt;=775,Var!$B$4," "))</f>
        <v>---</v>
      </c>
      <c r="AF15" s="203"/>
      <c r="AG15"/>
      <c r="AH15" s="199"/>
      <c r="AI15" s="199"/>
      <c r="AJ15" s="199"/>
    </row>
    <row r="16" spans="1:36" ht="11.45" customHeight="1">
      <c r="A16" s="152"/>
      <c r="B16" s="239"/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W16"/>
      <c r="X16"/>
      <c r="Y16" s="203"/>
      <c r="Z16" s="203"/>
      <c r="AA16" s="203"/>
      <c r="AB16" s="241"/>
      <c r="AC16" s="230"/>
      <c r="AD16" s="230"/>
      <c r="AE16" s="230"/>
      <c r="AF16" s="230"/>
      <c r="AG16" s="199"/>
      <c r="AH16" s="199"/>
      <c r="AI16" s="199"/>
      <c r="AJ16" s="199"/>
    </row>
    <row r="17" spans="1:35" s="136" customFormat="1" ht="22.7" customHeight="1">
      <c r="A17" s="152"/>
      <c r="B17" s="232"/>
      <c r="C17" s="242" t="s">
        <v>204</v>
      </c>
      <c r="D17" s="243"/>
      <c r="E17" s="243"/>
      <c r="F17" s="243"/>
      <c r="G17" s="243"/>
      <c r="H17" s="243"/>
      <c r="I17" s="243"/>
      <c r="J17" s="243"/>
      <c r="K17" s="56"/>
      <c r="L17" s="243"/>
      <c r="M17" s="56"/>
      <c r="N17" s="243"/>
      <c r="O17" s="56"/>
      <c r="P17" s="243"/>
      <c r="Q17" s="56"/>
      <c r="R17" s="243"/>
      <c r="S17" s="56"/>
      <c r="T17" s="243"/>
      <c r="U17" s="56"/>
      <c r="X17"/>
      <c r="Y17" s="202"/>
      <c r="Z17" s="202"/>
      <c r="AA17" s="202"/>
      <c r="AB17" s="238"/>
      <c r="AC17" s="234">
        <v>350</v>
      </c>
      <c r="AD17" s="234">
        <v>575</v>
      </c>
      <c r="AE17" s="234">
        <v>800</v>
      </c>
      <c r="AF17" s="234">
        <v>950</v>
      </c>
      <c r="AG17" s="234">
        <v>1100</v>
      </c>
      <c r="AH17" s="234">
        <v>1175</v>
      </c>
      <c r="AI17" s="152"/>
    </row>
    <row r="18" spans="1:35">
      <c r="A18" s="152"/>
      <c r="B18" s="215"/>
      <c r="C18" s="235"/>
      <c r="D18" s="217"/>
      <c r="E18" s="40"/>
      <c r="F18" s="217"/>
      <c r="G18" s="40"/>
      <c r="H18" s="217"/>
      <c r="I18" s="40"/>
      <c r="J18" s="217"/>
      <c r="K18" s="40"/>
      <c r="L18" s="217"/>
      <c r="M18" s="40"/>
      <c r="N18" s="217"/>
      <c r="O18" s="40"/>
      <c r="P18" s="217"/>
      <c r="Q18" s="40"/>
      <c r="R18" s="217"/>
      <c r="S18" s="40"/>
      <c r="T18" s="217"/>
      <c r="U18" s="40"/>
      <c r="W18" s="203">
        <f>COUNT(D18:U18)</f>
        <v>0</v>
      </c>
      <c r="X18" s="236" t="str">
        <f>IF(W18&lt;3," ",(LARGE(D18:U18,1)+LARGE(D18:U18,2)+LARGE(D18:U18,3))/3)</f>
        <v xml:space="preserve"> </v>
      </c>
      <c r="Y18" s="204" t="str">
        <f>IF(COUNTIF(D18:U18,"(1)")=0," ",COUNTIF(D18:U18,"(1)"))</f>
        <v xml:space="preserve"> </v>
      </c>
      <c r="Z18" s="204" t="str">
        <f>IF(COUNTIF(D18:U18,"(2)")=0," ",COUNTIF(D18:U18,"(2)"))</f>
        <v xml:space="preserve"> </v>
      </c>
      <c r="AA18" s="204" t="str">
        <f>IF(COUNTIF(D18:U18,"(3)")=0," ",COUNTIF(D18:U18,"(3)"))</f>
        <v xml:space="preserve"> </v>
      </c>
      <c r="AB18" s="237" t="str">
        <f>IF(SUM(Y18:AA18)=0," ",SUM(Y18:AA18))</f>
        <v xml:space="preserve"> </v>
      </c>
      <c r="AC18" s="43" t="str">
        <f>IF(W18=0,Var!$B$8,IF(LARGE(D18:U18,1)&gt;=350,Var!$B$4," "))</f>
        <v>---</v>
      </c>
      <c r="AD18" s="43" t="str">
        <f>IF(W18=0,Var!$B$8,IF(LARGE(D18:U18,1)&gt;=575,Var!$B$4," "))</f>
        <v>---</v>
      </c>
      <c r="AE18" s="43" t="str">
        <f>IF(W18=0,Var!$B$8,IF(LARGE(D18:U18,1)&gt;=800,Var!$B$4," "))</f>
        <v>---</v>
      </c>
      <c r="AF18" s="43" t="str">
        <f>IF(W18=0,Var!$B$8,IF(LARGE(D18:U18,1)&gt;=950,Var!$B$4," "))</f>
        <v>---</v>
      </c>
      <c r="AG18" s="43" t="str">
        <f>IF(W18=0,Var!$B$8,IF(LARGE(D18:U18,1)&gt;=1100,Var!$B$4," "))</f>
        <v>---</v>
      </c>
      <c r="AH18" s="43" t="str">
        <f>IF(W18=0,Var!$B$8,IF(LARGE(D18:U18,1)&gt;=1175,Var!$B$4," "))</f>
        <v>---</v>
      </c>
      <c r="AI18" s="152"/>
    </row>
    <row r="19" spans="1:35" s="136" customFormat="1" ht="22.7" customHeight="1">
      <c r="A19" s="152"/>
      <c r="B19" s="209"/>
      <c r="C19" s="210" t="s">
        <v>205</v>
      </c>
      <c r="D19" s="211"/>
      <c r="E19" s="211"/>
      <c r="F19" s="211"/>
      <c r="G19" s="211"/>
      <c r="H19" s="212"/>
      <c r="I19" s="212"/>
      <c r="J19" s="213"/>
      <c r="K19" s="33"/>
      <c r="L19" s="213"/>
      <c r="M19" s="33"/>
      <c r="N19" s="213"/>
      <c r="O19" s="33"/>
      <c r="P19" s="213"/>
      <c r="Q19" s="33"/>
      <c r="R19" s="213"/>
      <c r="S19" s="33"/>
      <c r="T19" s="213"/>
      <c r="U19" s="33"/>
      <c r="X19"/>
      <c r="Y19" s="232"/>
      <c r="Z19" s="232"/>
      <c r="AA19" s="232"/>
      <c r="AB19" s="233"/>
      <c r="AC19" s="202"/>
      <c r="AD19" s="202"/>
      <c r="AE19" s="202"/>
      <c r="AF19" s="202"/>
      <c r="AG19" s="202"/>
      <c r="AH19" s="152"/>
      <c r="AI19" s="152"/>
    </row>
    <row r="20" spans="1:35">
      <c r="A20" s="218"/>
      <c r="B20" s="215"/>
      <c r="C20" s="235"/>
      <c r="D20" s="217"/>
      <c r="E20" s="40"/>
      <c r="F20" s="217"/>
      <c r="G20" s="40"/>
      <c r="H20" s="217"/>
      <c r="I20" s="40"/>
      <c r="J20" s="217"/>
      <c r="K20" s="40"/>
      <c r="L20" s="217"/>
      <c r="M20" s="40"/>
      <c r="N20" s="217"/>
      <c r="O20" s="40"/>
      <c r="P20" s="217"/>
      <c r="Q20" s="40"/>
      <c r="R20" s="217"/>
      <c r="S20" s="40"/>
      <c r="T20" s="217"/>
      <c r="U20" s="40"/>
      <c r="W20" s="203">
        <f>COUNT(D20:U20)</f>
        <v>0</v>
      </c>
      <c r="X20" s="236" t="str">
        <f>IF(W20&lt;3," ",(LARGE(D20:U20,1)+LARGE(D20:U20,2)+LARGE(D20:U20,3))/3)</f>
        <v xml:space="preserve"> </v>
      </c>
      <c r="Y20" s="204" t="str">
        <f>IF(COUNTIF(D20:U20,"(1)")=0," ",COUNTIF(D20:U20,"(1)"))</f>
        <v xml:space="preserve"> </v>
      </c>
      <c r="Z20" s="204" t="str">
        <f>IF(COUNTIF(D20:U20,"(2)")=0," ",COUNTIF(D20:U20,"(2)"))</f>
        <v xml:space="preserve"> </v>
      </c>
      <c r="AA20" s="204" t="str">
        <f>IF(COUNTIF(D20:U20,"(3)")=0," ",COUNTIF(D20:U20,"(3)"))</f>
        <v xml:space="preserve"> </v>
      </c>
      <c r="AB20" s="237" t="str">
        <f>IF(SUM(Y20:AA20)=0," ",SUM(Y20:AA20))</f>
        <v xml:space="preserve"> </v>
      </c>
      <c r="AC20" s="43" t="str">
        <f>IF(W20=0,Var!$B$8,IF(LARGE(D20:U20,1)&gt;=350,Var!$B$4," "))</f>
        <v>---</v>
      </c>
      <c r="AD20" s="43" t="str">
        <f>IF(W20=0,Var!$B$8,IF(LARGE(D20:U20,1)&gt;=575,Var!$B$4," "))</f>
        <v>---</v>
      </c>
      <c r="AE20" s="43" t="str">
        <f>IF(W20=0,Var!$B$8,IF(LARGE(D20:U20,1)&gt;=800,Var!$B$4," "))</f>
        <v>---</v>
      </c>
      <c r="AF20" s="43" t="str">
        <f>IF(W20=0,Var!$B$8,IF(LARGE(D20:U20,1)&gt;=950,Var!$B$4," "))</f>
        <v>---</v>
      </c>
      <c r="AG20" s="43" t="str">
        <f>IF(W20=0,Var!$B$8,IF(LARGE(D20:U20,1)&gt;=1100,Var!$B$4," "))</f>
        <v>---</v>
      </c>
      <c r="AH20" s="43" t="str">
        <f>IF(W20=0,Var!$B$8,IF(LARGE(D20:U20,1)&gt;=1175,Var!$B$4," "))</f>
        <v>---</v>
      </c>
      <c r="AI20" s="218"/>
    </row>
    <row r="21" spans="1:35" s="136" customFormat="1" ht="22.7" customHeight="1">
      <c r="A21" s="152"/>
      <c r="B21" s="209"/>
      <c r="C21" s="210" t="s">
        <v>206</v>
      </c>
      <c r="D21" s="211"/>
      <c r="E21" s="211"/>
      <c r="F21" s="211"/>
      <c r="G21" s="211"/>
      <c r="H21" s="212"/>
      <c r="I21" s="212"/>
      <c r="J21" s="213"/>
      <c r="K21" s="33"/>
      <c r="L21" s="213"/>
      <c r="M21" s="33"/>
      <c r="N21" s="213"/>
      <c r="O21" s="33"/>
      <c r="P21" s="213"/>
      <c r="Q21" s="33"/>
      <c r="R21" s="213"/>
      <c r="S21" s="33"/>
      <c r="T21" s="213"/>
      <c r="U21" s="33"/>
      <c r="X21"/>
      <c r="Y21" s="232"/>
      <c r="Z21" s="232"/>
      <c r="AA21" s="232"/>
      <c r="AB21" s="233"/>
      <c r="AC21" s="202"/>
      <c r="AD21" s="202"/>
      <c r="AE21" s="202"/>
      <c r="AF21" s="202"/>
      <c r="AG21" s="202"/>
      <c r="AH21" s="152"/>
      <c r="AI21" s="152"/>
    </row>
    <row r="22" spans="1:35">
      <c r="A22" s="218"/>
      <c r="B22" s="215"/>
      <c r="C22" s="235"/>
      <c r="D22" s="217"/>
      <c r="E22" s="40"/>
      <c r="F22" s="217"/>
      <c r="G22" s="40"/>
      <c r="H22" s="217"/>
      <c r="I22" s="40"/>
      <c r="J22" s="217"/>
      <c r="K22" s="40"/>
      <c r="L22" s="217"/>
      <c r="M22" s="40"/>
      <c r="N22" s="217"/>
      <c r="O22" s="40"/>
      <c r="P22" s="217"/>
      <c r="Q22" s="40"/>
      <c r="R22" s="217"/>
      <c r="S22" s="40"/>
      <c r="T22" s="217"/>
      <c r="U22" s="40"/>
      <c r="W22" s="203">
        <f>COUNT(D22:U22)</f>
        <v>0</v>
      </c>
      <c r="X22" s="236" t="str">
        <f>IF(W22&lt;3," ",(LARGE(D22:U22,1)+LARGE(D22:U22,2)+LARGE(D22:U22,3))/3)</f>
        <v xml:space="preserve"> </v>
      </c>
      <c r="Y22" s="204" t="str">
        <f>IF(COUNTIF(D22:U22,"(1)")=0," ",COUNTIF(D22:U22,"(1)"))</f>
        <v xml:space="preserve"> </v>
      </c>
      <c r="Z22" s="204" t="str">
        <f>IF(COUNTIF(D22:U22,"(2)")=0," ",COUNTIF(D22:U22,"(2)"))</f>
        <v xml:space="preserve"> </v>
      </c>
      <c r="AA22" s="204" t="str">
        <f>IF(COUNTIF(D22:U22,"(3)")=0," ",COUNTIF(D22:U22,"(3)"))</f>
        <v xml:space="preserve"> </v>
      </c>
      <c r="AB22" s="237" t="str">
        <f>IF(SUM(Y22:AA22)=0," ",SUM(Y22:AA22))</f>
        <v xml:space="preserve"> </v>
      </c>
      <c r="AC22" s="43" t="str">
        <f>IF(W22=0,Var!$B$8,IF(LARGE(D22:U22,1)&gt;=350,Var!$B$4," "))</f>
        <v>---</v>
      </c>
      <c r="AD22" s="43" t="str">
        <f>IF(W22=0,Var!$B$8,IF(LARGE(D22:U22,1)&gt;=575,Var!$B$4," "))</f>
        <v>---</v>
      </c>
      <c r="AE22" s="43" t="str">
        <f>IF(W22=0,Var!$B$8,IF(LARGE(D22:U22,1)&gt;=800,Var!$B$4," "))</f>
        <v>---</v>
      </c>
      <c r="AF22" s="43" t="str">
        <f>IF(W22=0,Var!$B$8,IF(LARGE(D22:U22,1)&gt;=950,Var!$B$4," "))</f>
        <v>---</v>
      </c>
      <c r="AG22" s="43" t="str">
        <f>IF(W22=0,Var!$B$8,IF(LARGE(D22:U22,1)&gt;=1100,Var!$B$4," "))</f>
        <v>---</v>
      </c>
      <c r="AH22" s="43" t="str">
        <f>IF(W22=0,Var!$B$8,IF(LARGE(D22:U22,1)&gt;=1175,Var!$B$4," "))</f>
        <v>---</v>
      </c>
      <c r="AI22" s="218"/>
    </row>
    <row r="23" spans="1:35">
      <c r="A23" s="152"/>
      <c r="B23" s="215"/>
      <c r="C23" s="235" t="s">
        <v>145</v>
      </c>
      <c r="D23" s="217"/>
      <c r="E23" s="40"/>
      <c r="F23" s="217"/>
      <c r="G23" s="40"/>
      <c r="H23" s="217"/>
      <c r="I23" s="40"/>
      <c r="J23" s="217"/>
      <c r="K23" s="40"/>
      <c r="L23" s="217"/>
      <c r="M23" s="40"/>
      <c r="N23" s="217"/>
      <c r="O23" s="40"/>
      <c r="P23" s="217"/>
      <c r="Q23" s="40"/>
      <c r="R23" s="217"/>
      <c r="S23" s="40"/>
      <c r="T23" s="217"/>
      <c r="U23" s="40"/>
      <c r="W23" s="203">
        <f>COUNT(D23:U23)</f>
        <v>0</v>
      </c>
      <c r="X23" s="236" t="str">
        <f>IF(W23&lt;3," ",(LARGE(D23:U23,1)+LARGE(D23:U23,2)+LARGE(D23:U23,3))/3)</f>
        <v xml:space="preserve"> </v>
      </c>
      <c r="Y23" s="204" t="str">
        <f>IF(COUNTIF(D23:U23,"(1)")=0," ",COUNTIF(D23:U23,"(1)"))</f>
        <v xml:space="preserve"> </v>
      </c>
      <c r="Z23" s="204" t="str">
        <f>IF(COUNTIF(D23:U23,"(2)")=0," ",COUNTIF(D23:U23,"(2)"))</f>
        <v xml:space="preserve"> </v>
      </c>
      <c r="AA23" s="204" t="str">
        <f>IF(COUNTIF(D23:U23,"(3)")=0," ",COUNTIF(D23:U23,"(3)"))</f>
        <v xml:space="preserve"> </v>
      </c>
      <c r="AB23" s="237" t="str">
        <f>IF(SUM(Y23:AA23)=0," ",SUM(Y23:AA23))</f>
        <v xml:space="preserve"> </v>
      </c>
      <c r="AC23" s="43">
        <v>14</v>
      </c>
      <c r="AD23" s="43">
        <v>14</v>
      </c>
      <c r="AE23" s="43">
        <v>14</v>
      </c>
      <c r="AF23" s="43" t="str">
        <f>IF(W23=0,Var!$B$8,IF(LARGE(D23:U23,1)&gt;=950,Var!$B$4," "))</f>
        <v>---</v>
      </c>
      <c r="AG23" s="43" t="str">
        <f>IF(W23=0,Var!$B$8,IF(LARGE(D23:U23,1)&gt;=1100,Var!$B$4," "))</f>
        <v>---</v>
      </c>
      <c r="AH23" s="43" t="str">
        <f>IF(W23=0,Var!$B$8,IF(LARGE(D23:U23,1)&gt;=1175,Var!$B$4," "))</f>
        <v>---</v>
      </c>
      <c r="AI23" s="152"/>
    </row>
    <row r="24" spans="1:35" ht="11.45" customHeight="1">
      <c r="A24" s="152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W24"/>
      <c r="X24"/>
      <c r="Y24" s="203"/>
      <c r="Z24" s="203"/>
      <c r="AA24" s="203"/>
      <c r="AB24" s="241"/>
      <c r="AC24" s="203"/>
      <c r="AD24" s="203"/>
      <c r="AE24" s="203"/>
      <c r="AF24" s="203"/>
      <c r="AG24" s="203"/>
      <c r="AI24" s="152"/>
    </row>
    <row r="25" spans="1:35" s="136" customFormat="1" ht="22.7" customHeight="1">
      <c r="A25" s="152"/>
      <c r="B25" s="232"/>
      <c r="C25" s="242" t="s">
        <v>208</v>
      </c>
      <c r="D25" s="243"/>
      <c r="E25" s="243"/>
      <c r="F25" s="243"/>
      <c r="G25" s="243"/>
      <c r="H25" s="243"/>
      <c r="I25" s="243"/>
      <c r="J25" s="243"/>
      <c r="K25" s="56"/>
      <c r="L25" s="243"/>
      <c r="M25" s="56"/>
      <c r="N25" s="243"/>
      <c r="O25" s="56"/>
      <c r="P25" s="243"/>
      <c r="Q25" s="56"/>
      <c r="R25" s="243"/>
      <c r="S25" s="56"/>
      <c r="T25" s="243"/>
      <c r="U25" s="56"/>
      <c r="X25"/>
      <c r="Y25" s="232"/>
      <c r="Z25" s="232"/>
      <c r="AA25" s="232"/>
      <c r="AB25" s="233"/>
      <c r="AC25" s="234">
        <v>250</v>
      </c>
      <c r="AD25" s="234">
        <v>475</v>
      </c>
      <c r="AE25" s="234">
        <v>700</v>
      </c>
      <c r="AF25" s="234">
        <v>850</v>
      </c>
      <c r="AG25" s="234">
        <v>1000</v>
      </c>
      <c r="AH25" s="234">
        <v>1075</v>
      </c>
      <c r="AI25" s="152"/>
    </row>
    <row r="26" spans="1:35">
      <c r="A26" s="152"/>
      <c r="B26" s="215"/>
      <c r="C26" s="235"/>
      <c r="D26" s="217"/>
      <c r="E26" s="40"/>
      <c r="F26" s="217"/>
      <c r="G26" s="40"/>
      <c r="H26" s="217"/>
      <c r="I26" s="40"/>
      <c r="J26" s="217"/>
      <c r="K26" s="40"/>
      <c r="L26" s="217"/>
      <c r="M26" s="40"/>
      <c r="N26" s="217"/>
      <c r="O26" s="40"/>
      <c r="P26" s="217"/>
      <c r="Q26" s="40"/>
      <c r="R26" s="217"/>
      <c r="S26" s="40"/>
      <c r="T26" s="217"/>
      <c r="U26" s="40"/>
      <c r="W26" s="203">
        <f>COUNT(D26:U26)</f>
        <v>0</v>
      </c>
      <c r="X26" s="236" t="str">
        <f>IF(W26&lt;3," ",(LARGE(D26:U26,1)+LARGE(D26:U26,2)+LARGE(D26:U26,3))/3)</f>
        <v xml:space="preserve"> </v>
      </c>
      <c r="Y26" s="204" t="str">
        <f>IF(COUNTIF(D26:U26,"(1)")=0," ",COUNTIF(D26:U26,"(1)"))</f>
        <v xml:space="preserve"> </v>
      </c>
      <c r="Z26" s="204" t="str">
        <f>IF(COUNTIF(D26:U26,"(2)")=0," ",COUNTIF(D26:U26,"(2)"))</f>
        <v xml:space="preserve"> </v>
      </c>
      <c r="AA26" s="204" t="str">
        <f>IF(COUNTIF(D26:U26,"(3)")=0," ",COUNTIF(D26:U26,"(3)"))</f>
        <v xml:space="preserve"> </v>
      </c>
      <c r="AB26" s="237" t="str">
        <f>IF(SUM(Y26:AA26)=0," ",SUM(Y26:AA26))</f>
        <v xml:space="preserve"> </v>
      </c>
      <c r="AC26" s="43" t="str">
        <f>IF(W26=0,Var!$B$8,IF(LARGE(D26:U26,1)&gt;=250,Var!$B$4," "))</f>
        <v>---</v>
      </c>
      <c r="AD26" s="43" t="str">
        <f>IF(W26=0,Var!$B$8,IF(LARGE(D26:U26,1)&gt;=475,Var!$B$4," "))</f>
        <v>---</v>
      </c>
      <c r="AE26" s="43" t="str">
        <f>IF(W26=0,Var!$B$8,IF(LARGE(D26:U26,1)&gt;=700,Var!$B$4," "))</f>
        <v>---</v>
      </c>
      <c r="AF26" s="43" t="str">
        <f>IF(W26=0,Var!$B$8,IF(LARGE(D26:U26,1)&gt;=850,Var!$B$4," "))</f>
        <v>---</v>
      </c>
      <c r="AG26" s="43" t="str">
        <f>IF(W26=0,Var!$B$8,IF(LARGE(D26:U26,1)&gt;=1000,Var!$B$4," "))</f>
        <v>---</v>
      </c>
      <c r="AH26" s="43" t="str">
        <f>IF(W26=0,Var!$B$8,IF(LARGE(D26:U26,1)&gt;=1075,Var!$B$4," "))</f>
        <v>---</v>
      </c>
      <c r="AI26" s="152"/>
    </row>
    <row r="27" spans="1:35" s="136" customFormat="1" ht="22.7" customHeight="1">
      <c r="A27" s="152"/>
      <c r="B27" s="209"/>
      <c r="C27" s="210" t="s">
        <v>209</v>
      </c>
      <c r="D27" s="211"/>
      <c r="E27" s="211"/>
      <c r="F27" s="211"/>
      <c r="G27" s="211"/>
      <c r="H27" s="212"/>
      <c r="I27" s="212"/>
      <c r="J27" s="213"/>
      <c r="K27" s="33"/>
      <c r="L27" s="213"/>
      <c r="M27" s="33"/>
      <c r="N27" s="213"/>
      <c r="O27" s="33"/>
      <c r="P27" s="213"/>
      <c r="Q27" s="33"/>
      <c r="R27" s="213"/>
      <c r="S27" s="33"/>
      <c r="T27" s="213"/>
      <c r="U27" s="33"/>
      <c r="X27"/>
      <c r="Y27" s="232"/>
      <c r="Z27" s="232"/>
      <c r="AA27" s="232"/>
      <c r="AB27" s="233"/>
      <c r="AC27" s="202"/>
      <c r="AD27" s="202"/>
      <c r="AE27" s="202"/>
      <c r="AF27" s="202"/>
      <c r="AG27" s="202"/>
      <c r="AH27" s="152"/>
      <c r="AI27" s="152"/>
    </row>
    <row r="28" spans="1:35">
      <c r="A28" s="152"/>
      <c r="B28" s="215"/>
      <c r="C28" s="235"/>
      <c r="D28" s="217"/>
      <c r="E28" s="40"/>
      <c r="F28" s="217"/>
      <c r="G28" s="40"/>
      <c r="H28" s="217"/>
      <c r="I28" s="40"/>
      <c r="J28" s="217"/>
      <c r="K28" s="40"/>
      <c r="L28" s="217"/>
      <c r="M28" s="40"/>
      <c r="N28" s="217"/>
      <c r="O28" s="40"/>
      <c r="P28" s="217"/>
      <c r="Q28" s="40"/>
      <c r="R28" s="217"/>
      <c r="S28" s="40"/>
      <c r="T28" s="217"/>
      <c r="U28" s="40"/>
      <c r="W28" s="203">
        <f>COUNT(D28:U28)</f>
        <v>0</v>
      </c>
      <c r="X28" s="236" t="str">
        <f>IF(W28&lt;3," ",(LARGE(D28:U28,1)+LARGE(D28:U28,2)+LARGE(D28:U28,3))/3)</f>
        <v xml:space="preserve"> </v>
      </c>
      <c r="Y28" s="204" t="str">
        <f>IF(COUNTIF(D28:U28,"(1)")=0," ",COUNTIF(D28:U28,"(1)"))</f>
        <v xml:space="preserve"> </v>
      </c>
      <c r="Z28" s="204" t="str">
        <f>IF(COUNTIF(D28:U28,"(2)")=0," ",COUNTIF(D28:U28,"(2)"))</f>
        <v xml:space="preserve"> </v>
      </c>
      <c r="AA28" s="204" t="str">
        <f>IF(COUNTIF(D28:U28,"(3)")=0," ",COUNTIF(D28:U28,"(3)"))</f>
        <v xml:space="preserve"> </v>
      </c>
      <c r="AB28" s="237" t="str">
        <f>IF(SUM(Y28:AA28)=0," ",SUM(Y28:AA28))</f>
        <v xml:space="preserve"> </v>
      </c>
      <c r="AC28" s="43" t="str">
        <f>IF(W28=0,Var!$B$8,IF(LARGE(D28:U28,1)&gt;=250,Var!$B$4," "))</f>
        <v>---</v>
      </c>
      <c r="AD28" s="43" t="str">
        <f>IF(W28=0,Var!$B$8,IF(LARGE(D28:U28,1)&gt;=475,Var!$B$4," "))</f>
        <v>---</v>
      </c>
      <c r="AE28" s="43" t="str">
        <f>IF(W28=0,Var!$B$8,IF(LARGE(D28:U28,1)&gt;=700,Var!$B$4," "))</f>
        <v>---</v>
      </c>
      <c r="AF28" s="43" t="str">
        <f>IF(W28=0,Var!$B$8,IF(LARGE(D28:U28,1)&gt;=850,Var!$B$4," "))</f>
        <v>---</v>
      </c>
      <c r="AG28" s="43" t="str">
        <f>IF(W28=0,Var!$B$8,IF(LARGE(D28:U28,1)&gt;=1000,Var!$B$4," "))</f>
        <v>---</v>
      </c>
      <c r="AH28" s="43" t="str">
        <f>IF(W28=0,Var!$B$8,IF(LARGE(D28:U28,1)&gt;=1075,Var!$B$4," "))</f>
        <v>---</v>
      </c>
      <c r="AI28" s="152"/>
    </row>
    <row r="29" spans="1:35">
      <c r="A29" s="152"/>
      <c r="B29" s="215"/>
      <c r="C29" s="235"/>
      <c r="D29" s="217"/>
      <c r="E29" s="40"/>
      <c r="F29" s="217"/>
      <c r="G29" s="40"/>
      <c r="H29" s="217"/>
      <c r="I29" s="40"/>
      <c r="J29" s="217"/>
      <c r="K29" s="40"/>
      <c r="L29" s="217"/>
      <c r="M29" s="40"/>
      <c r="N29" s="217"/>
      <c r="O29" s="40"/>
      <c r="P29" s="217"/>
      <c r="Q29" s="40"/>
      <c r="R29" s="217"/>
      <c r="S29" s="40"/>
      <c r="T29" s="217"/>
      <c r="U29" s="40"/>
      <c r="W29" s="203">
        <f>COUNT(D29:U29)</f>
        <v>0</v>
      </c>
      <c r="X29" s="236" t="str">
        <f>IF(W29&lt;3," ",(LARGE(D29:U29,1)+LARGE(D29:U29,2)+LARGE(D29:U29,3))/3)</f>
        <v xml:space="preserve"> </v>
      </c>
      <c r="Y29" s="204" t="str">
        <f>IF(COUNTIF(D29:U29,"(1)")=0," ",COUNTIF(D29:U29,"(1)"))</f>
        <v xml:space="preserve"> </v>
      </c>
      <c r="Z29" s="204" t="str">
        <f>IF(COUNTIF(D29:U29,"(2)")=0," ",COUNTIF(D29:U29,"(2)"))</f>
        <v xml:space="preserve"> </v>
      </c>
      <c r="AA29" s="204" t="str">
        <f>IF(COUNTIF(D29:U29,"(3)")=0," ",COUNTIF(D29:U29,"(3)"))</f>
        <v xml:space="preserve"> </v>
      </c>
      <c r="AB29" s="237" t="str">
        <f>IF(SUM(Y29:AA29)=0," ",SUM(Y29:AA29))</f>
        <v xml:space="preserve"> </v>
      </c>
      <c r="AC29" s="43" t="str">
        <f>IF(W29=0,Var!$B$8,IF(LARGE(D29:U29,1)&gt;=250,Var!$B$4," "))</f>
        <v>---</v>
      </c>
      <c r="AD29" s="43" t="str">
        <f>IF(W29=0,Var!$B$8,IF(LARGE(D29:U29,1)&gt;=475,Var!$B$4," "))</f>
        <v>---</v>
      </c>
      <c r="AE29" s="43" t="str">
        <f>IF(W29=0,Var!$B$8,IF(LARGE(D29:U29,1)&gt;=700,Var!$B$4," "))</f>
        <v>---</v>
      </c>
      <c r="AF29" s="43" t="str">
        <f>IF(W29=0,Var!$B$8,IF(LARGE(D29:U29,1)&gt;=850,Var!$B$4," "))</f>
        <v>---</v>
      </c>
      <c r="AG29" s="43" t="str">
        <f>IF(W29=0,Var!$B$8,IF(LARGE(D29:U29,1)&gt;=1000,Var!$B$4," "))</f>
        <v>---</v>
      </c>
      <c r="AH29" s="43" t="str">
        <f>IF(W29=0,Var!$B$8,IF(LARGE(D29:U29,1)&gt;=1075,Var!$B$4," "))</f>
        <v>---</v>
      </c>
      <c r="AI29" s="152"/>
    </row>
    <row r="30" spans="1:35" ht="11.45" customHeight="1">
      <c r="A30" s="152"/>
      <c r="B30" s="239"/>
      <c r="C30" s="239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W30"/>
      <c r="X30"/>
      <c r="Y30" s="203"/>
      <c r="Z30" s="203"/>
      <c r="AA30" s="203"/>
      <c r="AB30" s="241"/>
      <c r="AC30" s="203"/>
      <c r="AD30" s="241"/>
      <c r="AE30" s="241"/>
      <c r="AF30" s="203"/>
      <c r="AG30" s="203"/>
      <c r="AH30" s="203"/>
      <c r="AI30" s="152"/>
    </row>
    <row r="31" spans="1:35" s="136" customFormat="1" ht="22.7" customHeight="1">
      <c r="A31" s="152"/>
      <c r="B31" s="232"/>
      <c r="C31" s="242" t="s">
        <v>219</v>
      </c>
      <c r="D31" s="243"/>
      <c r="E31" s="243"/>
      <c r="F31" s="243"/>
      <c r="G31" s="243"/>
      <c r="H31" s="243"/>
      <c r="I31" s="243"/>
      <c r="J31" s="243"/>
      <c r="K31" s="56"/>
      <c r="L31" s="243"/>
      <c r="M31" s="56"/>
      <c r="N31" s="243"/>
      <c r="O31" s="56"/>
      <c r="P31" s="243"/>
      <c r="Q31" s="56"/>
      <c r="R31" s="243"/>
      <c r="S31" s="56"/>
      <c r="T31" s="243"/>
      <c r="U31" s="56"/>
      <c r="X31"/>
      <c r="Y31" s="232"/>
      <c r="Z31" s="232"/>
      <c r="AA31" s="232"/>
      <c r="AB31" s="233"/>
      <c r="AC31" s="234">
        <v>400</v>
      </c>
      <c r="AD31" s="234">
        <v>625</v>
      </c>
      <c r="AE31" s="234">
        <v>850</v>
      </c>
      <c r="AF31" s="234">
        <v>1000</v>
      </c>
      <c r="AG31" s="234">
        <v>1150</v>
      </c>
      <c r="AH31" s="234">
        <v>1225</v>
      </c>
      <c r="AI31" s="152"/>
    </row>
    <row r="32" spans="1:35">
      <c r="A32" s="152"/>
      <c r="B32" s="215"/>
      <c r="C32" s="235"/>
      <c r="D32" s="217"/>
      <c r="E32" s="40"/>
      <c r="F32" s="217"/>
      <c r="G32" s="40"/>
      <c r="H32" s="217"/>
      <c r="I32" s="40"/>
      <c r="J32" s="217"/>
      <c r="K32" s="40"/>
      <c r="L32" s="217"/>
      <c r="M32" s="40"/>
      <c r="N32" s="217"/>
      <c r="O32" s="40"/>
      <c r="P32" s="217"/>
      <c r="Q32" s="40"/>
      <c r="R32" s="217"/>
      <c r="S32" s="40"/>
      <c r="T32" s="217"/>
      <c r="U32" s="40"/>
      <c r="W32" s="203">
        <f>COUNT(D32:U32)</f>
        <v>0</v>
      </c>
      <c r="X32" s="236" t="str">
        <f>IF(W32&lt;3," ",(LARGE(D32:U32,1)+LARGE(D32:U32,2)+LARGE(D32:U32,3))/3)</f>
        <v xml:space="preserve"> </v>
      </c>
      <c r="Y32" s="204" t="str">
        <f>IF(COUNTIF(D32:U32,"(1)")=0," ",COUNTIF(D32:U32,"(1)"))</f>
        <v xml:space="preserve"> </v>
      </c>
      <c r="Z32" s="204" t="str">
        <f>IF(COUNTIF(D32:U32,"(2)")=0," ",COUNTIF(D32:U32,"(2)"))</f>
        <v xml:space="preserve"> </v>
      </c>
      <c r="AA32" s="204" t="str">
        <f>IF(COUNTIF(D32:U32,"(3)")=0," ",COUNTIF(D32:U32,"(3)"))</f>
        <v xml:space="preserve"> </v>
      </c>
      <c r="AB32" s="237" t="str">
        <f>IF(SUM(Y32:AA32)=0," ",SUM(Y32:AA32))</f>
        <v xml:space="preserve"> </v>
      </c>
      <c r="AC32" s="43" t="str">
        <f>IF(W32=0,Var!$B$8,IF(LARGE(D32:U32,1)&gt;=400,Var!$B$4," "))</f>
        <v>---</v>
      </c>
      <c r="AD32" s="43" t="str">
        <f>IF(W32=0,Var!$B$8,IF(LARGE(D32:U32,1)&gt;=625,Var!$B$4," "))</f>
        <v>---</v>
      </c>
      <c r="AE32" s="43" t="str">
        <f>IF(W32=0,Var!$B$8,IF(LARGE(D32:U32,1)&gt;=850,Var!$B$4," "))</f>
        <v>---</v>
      </c>
      <c r="AF32" s="43" t="str">
        <f>IF(W32=0,Var!$B$8,IF(LARGE(D32:U32,1)&gt;=1000,Var!$B$4," "))</f>
        <v>---</v>
      </c>
      <c r="AG32" s="43" t="str">
        <f>IF(W32=0,Var!$B$8,IF(LARGE(D32:U32,1)&gt;=1150,Var!$B$4," "))</f>
        <v>---</v>
      </c>
      <c r="AH32" s="43" t="str">
        <f>IF(W32=0,Var!$B$8,IF(LARGE(D32:U32,1)&gt;=1225,Var!$B$4," "))</f>
        <v>---</v>
      </c>
      <c r="AI32" s="152"/>
    </row>
    <row r="33" spans="1:35">
      <c r="A33" s="152"/>
      <c r="B33" s="215"/>
      <c r="C33" s="235"/>
      <c r="D33" s="217"/>
      <c r="E33" s="40"/>
      <c r="F33" s="217"/>
      <c r="G33" s="40"/>
      <c r="H33" s="217"/>
      <c r="I33" s="40"/>
      <c r="J33" s="217"/>
      <c r="K33" s="40"/>
      <c r="L33" s="217"/>
      <c r="M33" s="40"/>
      <c r="N33" s="217"/>
      <c r="O33" s="40"/>
      <c r="P33" s="217"/>
      <c r="Q33" s="40"/>
      <c r="R33" s="217"/>
      <c r="S33" s="40"/>
      <c r="T33" s="217"/>
      <c r="U33" s="40"/>
      <c r="W33" s="203">
        <f>COUNT(D33:U33)</f>
        <v>0</v>
      </c>
      <c r="X33" s="236" t="str">
        <f>IF(W33&lt;3," ",(LARGE(D33:U33,1)+LARGE(D33:U33,2)+LARGE(D33:U33,3))/3)</f>
        <v xml:space="preserve"> </v>
      </c>
      <c r="Y33" s="204" t="str">
        <f>IF(COUNTIF(D33:U33,"(1)")=0," ",COUNTIF(D33:U33,"(1)"))</f>
        <v xml:space="preserve"> </v>
      </c>
      <c r="Z33" s="204" t="str">
        <f>IF(COUNTIF(D33:U33,"(2)")=0," ",COUNTIF(D33:U33,"(2)"))</f>
        <v xml:space="preserve"> </v>
      </c>
      <c r="AA33" s="204" t="str">
        <f>IF(COUNTIF(D33:U33,"(3)")=0," ",COUNTIF(D33:U33,"(3)"))</f>
        <v xml:space="preserve"> </v>
      </c>
      <c r="AB33" s="237" t="str">
        <f>IF(SUM(Y33:AA33)=0," ",SUM(Y33:AA33))</f>
        <v xml:space="preserve"> </v>
      </c>
      <c r="AC33" s="43" t="str">
        <f>IF(W33=0,Var!$B$8,IF(LARGE(D33:U33,1)&gt;=400,Var!$B$4," "))</f>
        <v>---</v>
      </c>
      <c r="AD33" s="43" t="str">
        <f>IF(W33=0,Var!$B$8,IF(LARGE(D33:U33,1)&gt;=625,Var!$B$4," "))</f>
        <v>---</v>
      </c>
      <c r="AE33" s="43" t="str">
        <f>IF(W33=0,Var!$B$8,IF(LARGE(D33:U33,1)&gt;=850,Var!$B$4," "))</f>
        <v>---</v>
      </c>
      <c r="AF33" s="43" t="str">
        <f>IF(W33=0,Var!$B$8,IF(LARGE(D33:U33,1)&gt;=1000,Var!$B$4," "))</f>
        <v>---</v>
      </c>
      <c r="AG33" s="43" t="str">
        <f>IF(W33=0,Var!$B$8,IF(LARGE(D33:U33,1)&gt;=1150,Var!$B$4," "))</f>
        <v>---</v>
      </c>
      <c r="AH33" s="43" t="str">
        <f>IF(W33=0,Var!$B$8,IF(LARGE(D33:U33,1)&gt;=1225,Var!$B$4," "))</f>
        <v>---</v>
      </c>
      <c r="AI33" s="152"/>
    </row>
    <row r="34" spans="1:35" s="136" customFormat="1" ht="22.7" customHeight="1">
      <c r="A34" s="152"/>
      <c r="B34" s="209"/>
      <c r="C34" s="210" t="s">
        <v>220</v>
      </c>
      <c r="D34" s="211"/>
      <c r="E34" s="211"/>
      <c r="F34" s="211"/>
      <c r="G34" s="211"/>
      <c r="H34" s="212"/>
      <c r="I34" s="212"/>
      <c r="J34" s="213"/>
      <c r="K34" s="33"/>
      <c r="L34" s="213"/>
      <c r="M34" s="33"/>
      <c r="N34" s="213"/>
      <c r="O34" s="33"/>
      <c r="P34" s="213"/>
      <c r="Q34" s="33"/>
      <c r="R34" s="213"/>
      <c r="S34" s="33"/>
      <c r="T34" s="213"/>
      <c r="U34" s="33"/>
      <c r="X34"/>
      <c r="Y34" s="232"/>
      <c r="Z34" s="232"/>
      <c r="AA34" s="232"/>
      <c r="AB34" s="233"/>
      <c r="AC34" s="202"/>
      <c r="AD34" s="202"/>
      <c r="AE34" s="202"/>
      <c r="AF34" s="202"/>
      <c r="AG34" s="202"/>
      <c r="AH34" s="152"/>
      <c r="AI34" s="152"/>
    </row>
    <row r="35" spans="1:35">
      <c r="A35" s="152"/>
      <c r="B35" s="215"/>
      <c r="C35" s="235"/>
      <c r="D35" s="217"/>
      <c r="E35" s="40"/>
      <c r="F35" s="217"/>
      <c r="G35" s="40"/>
      <c r="H35" s="217"/>
      <c r="I35" s="40"/>
      <c r="J35" s="217"/>
      <c r="K35" s="40"/>
      <c r="L35" s="217"/>
      <c r="M35" s="40"/>
      <c r="N35" s="217"/>
      <c r="O35" s="40"/>
      <c r="P35" s="217"/>
      <c r="Q35" s="40"/>
      <c r="R35" s="217"/>
      <c r="S35" s="40"/>
      <c r="T35" s="217"/>
      <c r="U35" s="40"/>
      <c r="W35" s="203">
        <f>COUNT(D35:U35)</f>
        <v>0</v>
      </c>
      <c r="X35" s="236" t="str">
        <f>IF(W35&lt;3," ",(LARGE(D35:U35,1)+LARGE(D35:U35,2)+LARGE(D35:U35,3))/3)</f>
        <v xml:space="preserve"> </v>
      </c>
      <c r="Y35" s="204" t="str">
        <f>IF(COUNTIF(D35:U35,"(1)")=0," ",COUNTIF(D35:U35,"(1)"))</f>
        <v xml:space="preserve"> </v>
      </c>
      <c r="Z35" s="204" t="str">
        <f>IF(COUNTIF(D35:U35,"(2)")=0," ",COUNTIF(D35:U35,"(2)"))</f>
        <v xml:space="preserve"> </v>
      </c>
      <c r="AA35" s="204" t="str">
        <f>IF(COUNTIF(D35:U35,"(3)")=0," ",COUNTIF(D35:U35,"(3)"))</f>
        <v xml:space="preserve"> </v>
      </c>
      <c r="AB35" s="237" t="str">
        <f>IF(SUM(Y35:AA35)=0," ",SUM(Y35:AA35))</f>
        <v xml:space="preserve"> </v>
      </c>
      <c r="AC35" s="43" t="str">
        <f>IF(W35=0,Var!$B$8,IF(LARGE(D35:U35,1)&gt;=400,Var!$B$4," "))</f>
        <v>---</v>
      </c>
      <c r="AD35" s="43" t="str">
        <f>IF(W35=0,Var!$B$8,IF(LARGE(D35:U35,1)&gt;=625,Var!$B$4," "))</f>
        <v>---</v>
      </c>
      <c r="AE35" s="43" t="str">
        <f>IF(W35=0,Var!$B$8,IF(LARGE(D35:U35,1)&gt;=850,Var!$B$4," "))</f>
        <v>---</v>
      </c>
      <c r="AF35" s="43" t="str">
        <f>IF(W35=0,Var!$B$8,IF(LARGE(D35:U35,1)&gt;=1000,Var!$B$4," "))</f>
        <v>---</v>
      </c>
      <c r="AG35" s="43" t="str">
        <f>IF(W35=0,Var!$B$8,IF(LARGE(D35:U35,1)&gt;=1150,Var!$B$4," "))</f>
        <v>---</v>
      </c>
      <c r="AH35" s="43" t="str">
        <f>IF(W35=0,Var!$B$8,IF(LARGE(D35:U35,1)&gt;=1225,Var!$B$4," "))</f>
        <v>---</v>
      </c>
      <c r="AI35" s="152"/>
    </row>
    <row r="36" spans="1:35" s="136" customFormat="1" ht="22.7" customHeight="1">
      <c r="A36" s="152"/>
      <c r="B36" s="209"/>
      <c r="C36" s="210" t="s">
        <v>221</v>
      </c>
      <c r="D36" s="211"/>
      <c r="E36" s="211"/>
      <c r="F36" s="211"/>
      <c r="G36" s="211"/>
      <c r="H36" s="212"/>
      <c r="I36" s="212"/>
      <c r="J36" s="213"/>
      <c r="K36" s="33"/>
      <c r="L36" s="213"/>
      <c r="M36" s="33"/>
      <c r="N36" s="213"/>
      <c r="O36" s="33"/>
      <c r="P36" s="213"/>
      <c r="Q36" s="33"/>
      <c r="R36" s="213"/>
      <c r="S36" s="33"/>
      <c r="T36" s="213"/>
      <c r="U36" s="33"/>
      <c r="X36"/>
      <c r="Y36" s="232"/>
      <c r="Z36" s="232"/>
      <c r="AA36" s="232"/>
      <c r="AB36" s="233"/>
      <c r="AC36" s="202"/>
      <c r="AD36" s="202"/>
      <c r="AE36" s="202"/>
      <c r="AF36" s="202"/>
      <c r="AG36" s="202"/>
      <c r="AH36" s="152"/>
      <c r="AI36" s="152"/>
    </row>
    <row r="37" spans="1:35">
      <c r="A37" s="152"/>
      <c r="B37" s="215"/>
      <c r="C37" s="235"/>
      <c r="D37" s="217"/>
      <c r="E37" s="40"/>
      <c r="F37" s="217"/>
      <c r="G37" s="40"/>
      <c r="H37" s="217"/>
      <c r="I37" s="40"/>
      <c r="J37" s="217"/>
      <c r="K37" s="40"/>
      <c r="L37" s="217"/>
      <c r="M37" s="40"/>
      <c r="N37" s="217"/>
      <c r="O37" s="40"/>
      <c r="P37" s="217"/>
      <c r="Q37" s="40"/>
      <c r="R37" s="217"/>
      <c r="S37" s="40"/>
      <c r="T37" s="217"/>
      <c r="U37" s="40"/>
      <c r="W37" s="203">
        <f>COUNT(D37:U37)</f>
        <v>0</v>
      </c>
      <c r="X37" s="236" t="str">
        <f>IF(W37&lt;3," ",(LARGE(D37:U37,1)+LARGE(D37:U37,2)+LARGE(D37:U37,3))/3)</f>
        <v xml:space="preserve"> </v>
      </c>
      <c r="Y37" s="204" t="str">
        <f>IF(COUNTIF(D37:U37,"(1)")=0," ",COUNTIF(D37:U37,"(1)"))</f>
        <v xml:space="preserve"> </v>
      </c>
      <c r="Z37" s="204" t="str">
        <f>IF(COUNTIF(D37:U37,"(2)")=0," ",COUNTIF(D37:U37,"(2)"))</f>
        <v xml:space="preserve"> </v>
      </c>
      <c r="AA37" s="204" t="str">
        <f>IF(COUNTIF(D37:U37,"(3)")=0," ",COUNTIF(D37:U37,"(3)"))</f>
        <v xml:space="preserve"> </v>
      </c>
      <c r="AB37" s="237" t="str">
        <f>IF(SUM(Y37:AA37)=0," ",SUM(Y37:AA37))</f>
        <v xml:space="preserve"> </v>
      </c>
      <c r="AC37" s="43" t="str">
        <f>IF(W37=0,Var!$B$8,IF(LARGE(D37:U37,1)&gt;=400,Var!$B$4," "))</f>
        <v>---</v>
      </c>
      <c r="AD37" s="43" t="str">
        <f>IF(W37=0,Var!$B$8,IF(LARGE(D37:U37,1)&gt;=625,Var!$B$4," "))</f>
        <v>---</v>
      </c>
      <c r="AE37" s="43" t="str">
        <f>IF(W37=0,Var!$B$8,IF(LARGE(D37:U37,1)&gt;=850,Var!$B$4," "))</f>
        <v>---</v>
      </c>
      <c r="AF37" s="43" t="str">
        <f>IF(W37=0,Var!$B$8,IF(LARGE(D37:U37,1)&gt;=1000,Var!$B$4," "))</f>
        <v>---</v>
      </c>
      <c r="AG37" s="43" t="str">
        <f>IF(W37=0,Var!$B$8,IF(LARGE(D37:U37,1)&gt;=1150,Var!$B$4," "))</f>
        <v>---</v>
      </c>
      <c r="AH37" s="43" t="str">
        <f>IF(W37=0,Var!$B$8,IF(LARGE(D37:U37,1)&gt;=1225,Var!$B$4," "))</f>
        <v>---</v>
      </c>
      <c r="AI37" s="152"/>
    </row>
    <row r="38" spans="1:35">
      <c r="A38" s="152"/>
      <c r="B38" s="215"/>
      <c r="C38" s="235"/>
      <c r="D38" s="217"/>
      <c r="E38" s="40"/>
      <c r="F38" s="217"/>
      <c r="G38" s="40"/>
      <c r="H38" s="217"/>
      <c r="I38" s="40"/>
      <c r="J38" s="217"/>
      <c r="K38" s="40"/>
      <c r="L38" s="217"/>
      <c r="M38" s="40"/>
      <c r="N38" s="217"/>
      <c r="O38" s="40"/>
      <c r="P38" s="217"/>
      <c r="Q38" s="40"/>
      <c r="R38" s="217"/>
      <c r="S38" s="40"/>
      <c r="T38" s="217"/>
      <c r="U38" s="40"/>
      <c r="W38" s="203">
        <f>COUNT(D38:U38)</f>
        <v>0</v>
      </c>
      <c r="X38" s="236" t="str">
        <f>IF(W38&lt;3," ",(LARGE(D38:U38,1)+LARGE(D38:U38,2)+LARGE(D38:U38,3))/3)</f>
        <v xml:space="preserve"> </v>
      </c>
      <c r="Y38" s="204" t="str">
        <f>IF(COUNTIF(D38:U38,"(1)")=0," ",COUNTIF(D38:U38,"(1)"))</f>
        <v xml:space="preserve"> </v>
      </c>
      <c r="Z38" s="204" t="str">
        <f>IF(COUNTIF(D38:U38,"(2)")=0," ",COUNTIF(D38:U38,"(2)"))</f>
        <v xml:space="preserve"> </v>
      </c>
      <c r="AA38" s="204" t="str">
        <f>IF(COUNTIF(D38:U38,"(3)")=0," ",COUNTIF(D38:U38,"(3)"))</f>
        <v xml:space="preserve"> </v>
      </c>
      <c r="AB38" s="237" t="str">
        <f>IF(SUM(Y38:AA38)=0," ",SUM(Y38:AA38))</f>
        <v xml:space="preserve"> </v>
      </c>
      <c r="AC38" s="43" t="str">
        <f>IF(W38=0,Var!$B$8,IF(LARGE(D38:U38,1)&gt;=400,Var!$B$4," "))</f>
        <v>---</v>
      </c>
      <c r="AD38" s="43" t="str">
        <f>IF(W38=0,Var!$B$8,IF(LARGE(D38:U38,1)&gt;=625,Var!$B$4," "))</f>
        <v>---</v>
      </c>
      <c r="AE38" s="43" t="str">
        <f>IF(W38=0,Var!$B$8,IF(LARGE(D38:U38,1)&gt;=850,Var!$B$4," "))</f>
        <v>---</v>
      </c>
      <c r="AF38" s="43" t="str">
        <f>IF(W38=0,Var!$B$8,IF(LARGE(D38:U38,1)&gt;=1000,Var!$B$4," "))</f>
        <v>---</v>
      </c>
      <c r="AG38" s="43" t="str">
        <f>IF(W38=0,Var!$B$8,IF(LARGE(D38:U38,1)&gt;=1150,Var!$B$4," "))</f>
        <v>---</v>
      </c>
      <c r="AH38" s="43" t="str">
        <f>IF(W38=0,Var!$B$8,IF(LARGE(D38:U38,1)&gt;=1225,Var!$B$4," "))</f>
        <v>---</v>
      </c>
      <c r="AI38" s="152"/>
    </row>
    <row r="39" spans="1:35" ht="11.45" customHeight="1">
      <c r="A39" s="152"/>
      <c r="B39" s="239"/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W39"/>
      <c r="X39"/>
      <c r="Y39" s="203"/>
      <c r="Z39" s="203"/>
      <c r="AA39" s="203"/>
      <c r="AB39" s="241"/>
      <c r="AC39" s="203"/>
      <c r="AD39" s="203"/>
      <c r="AE39" s="203"/>
      <c r="AF39" s="203"/>
      <c r="AG39" s="203"/>
      <c r="AH39" s="203"/>
      <c r="AI39" s="152"/>
    </row>
    <row r="40" spans="1:35" s="136" customFormat="1" ht="22.7" customHeight="1">
      <c r="A40" s="152"/>
      <c r="B40" s="232"/>
      <c r="C40" s="242" t="s">
        <v>213</v>
      </c>
      <c r="D40" s="243"/>
      <c r="E40" s="243"/>
      <c r="F40" s="243"/>
      <c r="G40" s="243"/>
      <c r="H40" s="243"/>
      <c r="I40" s="243"/>
      <c r="J40" s="243"/>
      <c r="K40" s="56"/>
      <c r="L40" s="243"/>
      <c r="M40" s="56"/>
      <c r="N40" s="243"/>
      <c r="O40" s="56"/>
      <c r="P40" s="243"/>
      <c r="Q40" s="56"/>
      <c r="R40" s="243"/>
      <c r="S40" s="56"/>
      <c r="T40" s="243"/>
      <c r="U40" s="56"/>
      <c r="X40"/>
      <c r="Y40" s="202"/>
      <c r="Z40" s="202"/>
      <c r="AA40" s="202"/>
      <c r="AB40" s="238"/>
      <c r="AC40" s="202"/>
      <c r="AD40" s="202"/>
      <c r="AE40" s="202"/>
      <c r="AF40" s="202"/>
      <c r="AG40" s="202"/>
      <c r="AH40" s="202"/>
      <c r="AI40" s="152"/>
    </row>
    <row r="41" spans="1:35">
      <c r="A41" s="152"/>
      <c r="B41" s="215"/>
      <c r="C41" s="235"/>
      <c r="D41" s="217"/>
      <c r="E41" s="40"/>
      <c r="F41" s="217"/>
      <c r="G41" s="40"/>
      <c r="H41" s="217"/>
      <c r="I41" s="40"/>
      <c r="J41" s="217"/>
      <c r="K41" s="40"/>
      <c r="L41" s="217"/>
      <c r="M41" s="40"/>
      <c r="N41" s="217"/>
      <c r="O41" s="40"/>
      <c r="P41" s="217"/>
      <c r="Q41" s="40"/>
      <c r="R41" s="217"/>
      <c r="S41" s="40"/>
      <c r="T41" s="217"/>
      <c r="U41" s="40"/>
      <c r="W41" s="203">
        <f>COUNT(D41:U41)</f>
        <v>0</v>
      </c>
      <c r="X41" s="236" t="str">
        <f>IF(W41&lt;3," ",(LARGE(D41:U41,1)+LARGE(D41:U41,2)+LARGE(D41:U41,3))/3)</f>
        <v xml:space="preserve"> </v>
      </c>
      <c r="Y41" s="204" t="str">
        <f>IF(COUNTIF(D41:U41,"(1)")=0," ",COUNTIF(D41:U41,"(1)"))</f>
        <v xml:space="preserve"> </v>
      </c>
      <c r="Z41" s="204" t="str">
        <f>IF(COUNTIF(D41:U41,"(2)")=0," ",COUNTIF(D41:U41,"(2)"))</f>
        <v xml:space="preserve"> </v>
      </c>
      <c r="AA41" s="204" t="str">
        <f>IF(COUNTIF(D41:U41,"(3)")=0," ",COUNTIF(D41:U41,"(3)"))</f>
        <v xml:space="preserve"> </v>
      </c>
      <c r="AB41" s="237" t="str">
        <f>IF(SUM(Y41:AA41)=0," ",SUM(Y41:AA41))</f>
        <v xml:space="preserve"> </v>
      </c>
      <c r="AC41" s="43" t="str">
        <f>IF(W41=0,Var!$B$8,IF(LARGE(D41:U41,1)&gt;=400,Var!$B$4," "))</f>
        <v>---</v>
      </c>
      <c r="AD41" s="43" t="str">
        <f>IF(W41=0,Var!$B$8,IF(LARGE(D41:U41,1)&gt;=625,Var!$B$4," "))</f>
        <v>---</v>
      </c>
      <c r="AE41" s="43" t="str">
        <f>IF(W41=0,Var!$B$8,IF(LARGE(D41:U41,1)&gt;=850,Var!$B$4," "))</f>
        <v>---</v>
      </c>
      <c r="AF41" s="43" t="str">
        <f>IF(W41=0,Var!$B$8,IF(LARGE(D41:U41,1)&gt;=1000,Var!$B$4," "))</f>
        <v>---</v>
      </c>
      <c r="AG41" s="43" t="str">
        <f>IF(W41=0,Var!$B$8,IF(LARGE(D41:U41,1)&gt;=1150,Var!$B$4," "))</f>
        <v>---</v>
      </c>
      <c r="AH41" s="43" t="str">
        <f>IF(W41=0,Var!$B$8,IF(LARGE(D41:U41,1)&gt;=1225,Var!$B$4," "))</f>
        <v>---</v>
      </c>
      <c r="AI41" s="152"/>
    </row>
    <row r="42" spans="1:35" s="136" customFormat="1" ht="22.7" customHeight="1">
      <c r="A42" s="152"/>
      <c r="B42" s="209"/>
      <c r="C42" s="210" t="s">
        <v>215</v>
      </c>
      <c r="D42" s="211"/>
      <c r="E42" s="211"/>
      <c r="F42" s="211"/>
      <c r="G42" s="211"/>
      <c r="H42" s="212"/>
      <c r="I42" s="212"/>
      <c r="J42" s="213"/>
      <c r="K42" s="33"/>
      <c r="L42" s="213"/>
      <c r="M42" s="33"/>
      <c r="N42" s="213"/>
      <c r="O42" s="33"/>
      <c r="P42" s="213"/>
      <c r="Q42" s="33"/>
      <c r="R42" s="213"/>
      <c r="S42" s="33"/>
      <c r="T42" s="213"/>
      <c r="U42" s="33"/>
      <c r="X42"/>
      <c r="Y42" s="232"/>
      <c r="Z42" s="232"/>
      <c r="AA42" s="232"/>
      <c r="AB42" s="233"/>
      <c r="AC42" s="234">
        <v>600</v>
      </c>
      <c r="AD42" s="234">
        <v>825</v>
      </c>
      <c r="AE42" s="234">
        <v>1025</v>
      </c>
      <c r="AF42" s="234">
        <v>1200</v>
      </c>
      <c r="AG42" s="234">
        <v>1350</v>
      </c>
      <c r="AH42" s="234">
        <v>1425</v>
      </c>
      <c r="AI42" s="152"/>
    </row>
    <row r="43" spans="1:35">
      <c r="A43" s="152"/>
      <c r="B43" s="215"/>
      <c r="C43" s="235"/>
      <c r="D43" s="217"/>
      <c r="E43" s="40"/>
      <c r="F43" s="217"/>
      <c r="G43" s="40"/>
      <c r="H43" s="217"/>
      <c r="I43" s="40"/>
      <c r="J43" s="217"/>
      <c r="K43" s="40"/>
      <c r="L43" s="217"/>
      <c r="M43" s="40"/>
      <c r="N43" s="217"/>
      <c r="O43" s="40"/>
      <c r="P43" s="217"/>
      <c r="Q43" s="40"/>
      <c r="R43" s="217"/>
      <c r="S43" s="40"/>
      <c r="T43" s="217"/>
      <c r="U43" s="40"/>
      <c r="W43" s="203">
        <f>COUNT(D43:U43)</f>
        <v>0</v>
      </c>
      <c r="X43" s="236" t="str">
        <f>IF(W43&lt;3," ",(LARGE(D43:U43,1)+LARGE(D43:U43,2)+LARGE(D43:U43,3))/3)</f>
        <v xml:space="preserve"> </v>
      </c>
      <c r="Y43" s="204" t="str">
        <f>IF(COUNTIF(D43:U43,"(1)")=0," ",COUNTIF(D43:U43,"(1)"))</f>
        <v xml:space="preserve"> </v>
      </c>
      <c r="Z43" s="204" t="str">
        <f>IF(COUNTIF(D43:U43,"(2)")=0," ",COUNTIF(D43:U43,"(2)"))</f>
        <v xml:space="preserve"> </v>
      </c>
      <c r="AA43" s="204" t="str">
        <f>IF(COUNTIF(D43:U43,"(3)")=0," ",COUNTIF(D43:U43,"(3)"))</f>
        <v xml:space="preserve"> </v>
      </c>
      <c r="AB43" s="237" t="str">
        <f>IF(SUM(Y43:AA43)=0," ",SUM(Y43:AA43))</f>
        <v xml:space="preserve"> </v>
      </c>
      <c r="AC43" s="43" t="str">
        <f>IF(W43=0,Var!$B$8,IF(LARGE(D43:U43,1)&gt;=600,Var!$B$4," "))</f>
        <v>---</v>
      </c>
      <c r="AD43" s="43" t="str">
        <f>IF(W43=0,Var!$B$8,IF(LARGE(D43:U43,1)&gt;=825,Var!$B$4," "))</f>
        <v>---</v>
      </c>
      <c r="AE43" s="43" t="str">
        <f>IF(W43=0,Var!$B$8,IF(LARGE(D43:U43,1)&gt;=1025,Var!$B$4," "))</f>
        <v>---</v>
      </c>
      <c r="AF43" s="43" t="str">
        <f>IF(W43=0,Var!$B$8,IF(LARGE(D43:U43,1)&gt;=1200,Var!$B$4," "))</f>
        <v>---</v>
      </c>
      <c r="AG43" s="43" t="str">
        <f>IF(W43=0,Var!$B$8,IF(LARGE(D43:U43,1)&gt;=1350,Var!$B$4," "))</f>
        <v>---</v>
      </c>
      <c r="AH43" s="43" t="str">
        <f>IF(W43=0,Var!$B$8,IF(LARGE(D43:U43,1)&gt;=1425,Var!$B$4," "))</f>
        <v>---</v>
      </c>
      <c r="AI43" s="152"/>
    </row>
    <row r="44" spans="1:35" s="136" customFormat="1" ht="22.7" customHeight="1">
      <c r="A44" s="152"/>
      <c r="B44" s="209"/>
      <c r="C44" s="210" t="s">
        <v>214</v>
      </c>
      <c r="D44" s="211"/>
      <c r="E44" s="211"/>
      <c r="F44" s="211"/>
      <c r="G44" s="211"/>
      <c r="H44" s="212"/>
      <c r="I44" s="212"/>
      <c r="J44" s="213"/>
      <c r="K44" s="33"/>
      <c r="L44" s="213"/>
      <c r="M44" s="33"/>
      <c r="N44" s="213"/>
      <c r="O44" s="33"/>
      <c r="P44" s="213"/>
      <c r="Q44" s="33"/>
      <c r="R44" s="213"/>
      <c r="S44" s="33"/>
      <c r="T44" s="213"/>
      <c r="U44" s="33"/>
      <c r="X44"/>
      <c r="Y44" s="202"/>
      <c r="Z44" s="202"/>
      <c r="AA44" s="202"/>
      <c r="AB44" s="238"/>
      <c r="AC44" s="202"/>
      <c r="AD44" s="202"/>
      <c r="AE44" s="202"/>
      <c r="AF44" s="202"/>
      <c r="AG44" s="202"/>
      <c r="AH44" s="152"/>
      <c r="AI44" s="152"/>
    </row>
    <row r="45" spans="1:35">
      <c r="A45" s="152"/>
      <c r="B45" s="215"/>
      <c r="C45" s="235"/>
      <c r="D45" s="217"/>
      <c r="E45" s="40"/>
      <c r="F45" s="217"/>
      <c r="G45" s="40"/>
      <c r="H45" s="217"/>
      <c r="I45" s="40"/>
      <c r="J45" s="217"/>
      <c r="K45" s="40"/>
      <c r="L45" s="217"/>
      <c r="M45" s="40"/>
      <c r="N45" s="217"/>
      <c r="O45" s="40"/>
      <c r="P45" s="217"/>
      <c r="Q45" s="40"/>
      <c r="R45" s="217"/>
      <c r="S45" s="40"/>
      <c r="T45" s="217"/>
      <c r="U45" s="40"/>
      <c r="W45" s="203">
        <f>COUNT(D45:U45)</f>
        <v>0</v>
      </c>
      <c r="X45" s="236" t="str">
        <f>IF(W45&lt;3," ",(LARGE(D45:U45,1)+LARGE(D45:U45,2)+LARGE(D45:U45,3))/3)</f>
        <v xml:space="preserve"> </v>
      </c>
      <c r="Y45" s="204" t="str">
        <f>IF(COUNTIF(D45:U45,"(1)")=0," ",COUNTIF(D45:U45,"(1)"))</f>
        <v xml:space="preserve"> </v>
      </c>
      <c r="Z45" s="204" t="str">
        <f>IF(COUNTIF(D45:U45,"(2)")=0," ",COUNTIF(D45:U45,"(2)"))</f>
        <v xml:space="preserve"> </v>
      </c>
      <c r="AA45" s="204" t="str">
        <f>IF(COUNTIF(D45:U45,"(3)")=0," ",COUNTIF(D45:U45,"(3)"))</f>
        <v xml:space="preserve"> </v>
      </c>
      <c r="AB45" s="237" t="str">
        <f>IF(SUM(Y45:AA45)=0," ",SUM(Y45:AA45))</f>
        <v xml:space="preserve"> </v>
      </c>
      <c r="AC45" s="43" t="str">
        <f>IF(W45=0,Var!$B$8,IF(LARGE(D45:U45,1)&gt;=600,Var!$B$4," "))</f>
        <v>---</v>
      </c>
      <c r="AD45" s="43" t="str">
        <f>IF(W45=0,Var!$B$8,IF(LARGE(D45:U45,1)&gt;=825,Var!$B$4," "))</f>
        <v>---</v>
      </c>
      <c r="AE45" s="43" t="str">
        <f>IF(W45=0,Var!$B$8,IF(LARGE(D45:U45,1)&gt;=1025,Var!$B$4," "))</f>
        <v>---</v>
      </c>
      <c r="AF45" s="43" t="str">
        <f>IF(W45=0,Var!$B$8,IF(LARGE(D45:U45,1)&gt;=1200,Var!$B$4," "))</f>
        <v>---</v>
      </c>
      <c r="AG45" s="43" t="str">
        <f>IF(W45=0,Var!$B$8,IF(LARGE(D45:U45,1)&gt;=1350,Var!$B$4," "))</f>
        <v>---</v>
      </c>
      <c r="AH45" s="43" t="str">
        <f>IF(W45=0,Var!$B$8,IF(LARGE(D45:U45,1)&gt;=1425,Var!$B$4," "))</f>
        <v>---</v>
      </c>
      <c r="AI45" s="152"/>
    </row>
    <row r="46" spans="1:35">
      <c r="A46" s="152"/>
      <c r="B46" s="215"/>
      <c r="C46" s="235"/>
      <c r="D46" s="217"/>
      <c r="E46" s="40"/>
      <c r="F46" s="217"/>
      <c r="G46" s="40"/>
      <c r="H46" s="217"/>
      <c r="I46" s="40"/>
      <c r="J46" s="217"/>
      <c r="K46" s="40"/>
      <c r="L46" s="217"/>
      <c r="M46" s="40"/>
      <c r="N46" s="217"/>
      <c r="O46" s="40"/>
      <c r="P46" s="217"/>
      <c r="Q46" s="40"/>
      <c r="R46" s="217"/>
      <c r="S46" s="40"/>
      <c r="T46" s="217"/>
      <c r="U46" s="40"/>
      <c r="W46" s="203">
        <f>COUNT(D46:U46)</f>
        <v>0</v>
      </c>
      <c r="X46" s="236" t="str">
        <f>IF(W46&lt;3," ",(LARGE(D46:U46,1)+LARGE(D46:U46,2)+LARGE(D46:U46,3))/3)</f>
        <v xml:space="preserve"> </v>
      </c>
      <c r="Y46" s="204" t="str">
        <f>IF(COUNTIF(D46:U46,"(1)")=0," ",COUNTIF(D46:U46,"(1)"))</f>
        <v xml:space="preserve"> </v>
      </c>
      <c r="Z46" s="204" t="str">
        <f>IF(COUNTIF(D46:U46,"(2)")=0," ",COUNTIF(D46:U46,"(2)"))</f>
        <v xml:space="preserve"> </v>
      </c>
      <c r="AA46" s="204" t="str">
        <f>IF(COUNTIF(D46:U46,"(3)")=0," ",COUNTIF(D46:U46,"(3)"))</f>
        <v xml:space="preserve"> </v>
      </c>
      <c r="AB46" s="237" t="str">
        <f>IF(SUM(Y46:AA46)=0," ",SUM(Y46:AA46))</f>
        <v xml:space="preserve"> </v>
      </c>
      <c r="AC46" s="43" t="str">
        <f>IF(W46=0,Var!$B$8,IF(LARGE(D46:U46,1)&gt;=600,Var!$B$4," "))</f>
        <v>---</v>
      </c>
      <c r="AD46" s="43" t="str">
        <f>IF(W46=0,Var!$B$8,IF(LARGE(D46:U46,1)&gt;=825,Var!$B$4," "))</f>
        <v>---</v>
      </c>
      <c r="AE46" s="43" t="str">
        <f>IF(W46=0,Var!$B$8,IF(LARGE(D46:U46,1)&gt;=1025,Var!$B$4," "))</f>
        <v>---</v>
      </c>
      <c r="AF46" s="43" t="str">
        <f>IF(W46=0,Var!$B$8,IF(LARGE(D46:U46,1)&gt;=1200,Var!$B$4," "))</f>
        <v>---</v>
      </c>
      <c r="AG46" s="43" t="str">
        <f>IF(W46=0,Var!$B$8,IF(LARGE(D46:U46,1)&gt;=1350,Var!$B$4," "))</f>
        <v>---</v>
      </c>
      <c r="AH46" s="43" t="str">
        <f>IF(W46=0,Var!$B$8,IF(LARGE(D46:U46,1)&gt;=1425,Var!$B$4," "))</f>
        <v>---</v>
      </c>
      <c r="AI46" s="152"/>
    </row>
    <row r="47" spans="1:35" s="136" customFormat="1" ht="22.7" customHeight="1">
      <c r="A47" s="152"/>
      <c r="B47" s="209"/>
      <c r="C47" s="210" t="s">
        <v>216</v>
      </c>
      <c r="D47" s="211"/>
      <c r="E47" s="211"/>
      <c r="F47" s="211"/>
      <c r="G47" s="211"/>
      <c r="H47" s="212"/>
      <c r="I47" s="212"/>
      <c r="J47" s="213"/>
      <c r="K47" s="33"/>
      <c r="L47" s="213"/>
      <c r="M47" s="33"/>
      <c r="N47" s="213"/>
      <c r="O47" s="33"/>
      <c r="P47" s="213"/>
      <c r="Q47" s="33"/>
      <c r="R47" s="213"/>
      <c r="S47" s="33"/>
      <c r="T47" s="213"/>
      <c r="U47" s="33"/>
      <c r="X47"/>
      <c r="Y47" s="232"/>
      <c r="Z47" s="232"/>
      <c r="AA47" s="232"/>
      <c r="AB47" s="233"/>
      <c r="AC47" s="202"/>
      <c r="AD47" s="202"/>
      <c r="AE47" s="202"/>
      <c r="AF47" s="202"/>
      <c r="AG47" s="202"/>
      <c r="AH47" s="152"/>
      <c r="AI47" s="152"/>
    </row>
    <row r="48" spans="1:35">
      <c r="A48" s="152"/>
      <c r="B48" s="215"/>
      <c r="C48" s="235"/>
      <c r="D48" s="217"/>
      <c r="E48" s="40"/>
      <c r="F48" s="217"/>
      <c r="G48" s="40"/>
      <c r="H48" s="217"/>
      <c r="I48" s="40"/>
      <c r="J48" s="217"/>
      <c r="K48" s="40"/>
      <c r="L48" s="217"/>
      <c r="M48" s="40"/>
      <c r="N48" s="217"/>
      <c r="O48" s="40"/>
      <c r="P48" s="217"/>
      <c r="Q48" s="40"/>
      <c r="R48" s="217"/>
      <c r="S48" s="40"/>
      <c r="T48" s="217"/>
      <c r="U48" s="40"/>
      <c r="W48" s="203">
        <f>COUNT(D48:U48)</f>
        <v>0</v>
      </c>
      <c r="X48" s="236" t="str">
        <f>IF(W48&lt;3," ",(LARGE(D48:U48,1)+LARGE(D48:U48,2)+LARGE(D48:U48,3))/3)</f>
        <v xml:space="preserve"> </v>
      </c>
      <c r="Y48" s="204" t="str">
        <f>IF(COUNTIF(D48:U48,"(1)")=0," ",COUNTIF(D48:U48,"(1)"))</f>
        <v xml:space="preserve"> </v>
      </c>
      <c r="Z48" s="204" t="str">
        <f>IF(COUNTIF(D48:U48,"(2)")=0," ",COUNTIF(D48:U48,"(2)"))</f>
        <v xml:space="preserve"> </v>
      </c>
      <c r="AA48" s="204" t="str">
        <f>IF(COUNTIF(D48:U48,"(3)")=0," ",COUNTIF(D48:U48,"(3)"))</f>
        <v xml:space="preserve"> </v>
      </c>
      <c r="AB48" s="237" t="str">
        <f>IF(SUM(Y48:AA48)=0," ",SUM(Y48:AA48))</f>
        <v xml:space="preserve"> </v>
      </c>
      <c r="AC48" s="43" t="str">
        <f>IF(W48=0,Var!$B$8,IF(LARGE(D48:U48,1)&gt;=600,Var!$B$4," "))</f>
        <v>---</v>
      </c>
      <c r="AD48" s="43" t="str">
        <f>IF(W48=0,Var!$B$8,IF(LARGE(D48:U48,1)&gt;=825,Var!$B$4," "))</f>
        <v>---</v>
      </c>
      <c r="AE48" s="43" t="str">
        <f>IF(W48=0,Var!$B$8,IF(LARGE(D48:U48,1)&gt;=1025,Var!$B$4," "))</f>
        <v>---</v>
      </c>
      <c r="AF48" s="43" t="str">
        <f>IF(W48=0,Var!$B$8,IF(LARGE(D48:U48,1)&gt;=1200,Var!$B$4," "))</f>
        <v>---</v>
      </c>
      <c r="AG48" s="43" t="str">
        <f>IF(W48=0,Var!$B$8,IF(LARGE(D48:U48,1)&gt;=1350,Var!$B$4," "))</f>
        <v>---</v>
      </c>
      <c r="AH48" s="43" t="str">
        <f>IF(W48=0,Var!$B$8,IF(LARGE(D48:U48,1)&gt;=1425,Var!$B$4," "))</f>
        <v>---</v>
      </c>
      <c r="AI48" s="152"/>
    </row>
    <row r="49" spans="1:35">
      <c r="A49" s="152"/>
      <c r="B49" s="215"/>
      <c r="C49" s="235"/>
      <c r="D49" s="217"/>
      <c r="E49" s="40"/>
      <c r="F49" s="217"/>
      <c r="G49" s="40"/>
      <c r="H49" s="217"/>
      <c r="I49" s="40"/>
      <c r="J49" s="217"/>
      <c r="K49" s="40"/>
      <c r="L49" s="217"/>
      <c r="M49" s="40"/>
      <c r="N49" s="217"/>
      <c r="O49" s="40"/>
      <c r="P49" s="217"/>
      <c r="Q49" s="40"/>
      <c r="R49" s="217"/>
      <c r="S49" s="40"/>
      <c r="T49" s="217"/>
      <c r="U49" s="40"/>
      <c r="W49" s="203">
        <f>COUNT(D49:U49)</f>
        <v>0</v>
      </c>
      <c r="X49" s="236" t="str">
        <f>IF(W49&lt;3," ",(LARGE(D49:U49,1)+LARGE(D49:U49,2)+LARGE(D49:U49,3))/3)</f>
        <v xml:space="preserve"> </v>
      </c>
      <c r="Y49" s="204" t="str">
        <f>IF(COUNTIF(D49:U49,"(1)")=0," ",COUNTIF(D49:U49,"(1)"))</f>
        <v xml:space="preserve"> </v>
      </c>
      <c r="Z49" s="204" t="str">
        <f>IF(COUNTIF(D49:U49,"(2)")=0," ",COUNTIF(D49:U49,"(2)"))</f>
        <v xml:space="preserve"> </v>
      </c>
      <c r="AA49" s="204" t="str">
        <f>IF(COUNTIF(D49:U49,"(3)")=0," ",COUNTIF(D49:U49,"(3)"))</f>
        <v xml:space="preserve"> </v>
      </c>
      <c r="AB49" s="237" t="str">
        <f>IF(SUM(Y49:AA49)=0," ",SUM(Y49:AA49))</f>
        <v xml:space="preserve"> </v>
      </c>
      <c r="AC49" s="43" t="str">
        <f>IF(W49=0,Var!$B$8,IF(LARGE(D49:U49,1)&gt;=600,Var!$B$4," "))</f>
        <v>---</v>
      </c>
      <c r="AD49" s="43" t="str">
        <f>IF(W49=0,Var!$B$8,IF(LARGE(D49:U49,1)&gt;=825,Var!$B$4," "))</f>
        <v>---</v>
      </c>
      <c r="AE49" s="43" t="str">
        <f>IF(W49=0,Var!$B$8,IF(LARGE(D49:U49,1)&gt;=1025,Var!$B$4," "))</f>
        <v>---</v>
      </c>
      <c r="AF49" s="43" t="str">
        <f>IF(W49=0,Var!$B$8,IF(LARGE(D49:U49,1)&gt;=1200,Var!$B$4," "))</f>
        <v>---</v>
      </c>
      <c r="AG49" s="43" t="str">
        <f>IF(W49=0,Var!$B$8,IF(LARGE(D49:U49,1)&gt;=1350,Var!$B$4," "))</f>
        <v>---</v>
      </c>
      <c r="AH49" s="43" t="str">
        <f>IF(W49=0,Var!$B$8,IF(LARGE(D49:U49,1)&gt;=1425,Var!$B$4," "))</f>
        <v>---</v>
      </c>
      <c r="AI49" s="152"/>
    </row>
    <row r="50" spans="1:35" ht="11.45" customHeight="1">
      <c r="A50" s="152"/>
      <c r="B50" s="239"/>
      <c r="C50" s="239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W50"/>
      <c r="X50"/>
      <c r="Y50" s="244"/>
      <c r="Z50" s="244"/>
      <c r="AA50" s="244"/>
      <c r="AB50" s="245"/>
      <c r="AC50" s="245"/>
      <c r="AD50" s="245"/>
      <c r="AE50" s="245"/>
      <c r="AF50" s="245"/>
      <c r="AG50" s="245"/>
      <c r="AH50" s="245"/>
      <c r="AI50" s="152"/>
    </row>
    <row r="51" spans="1:35" s="136" customFormat="1" ht="22.7" customHeight="1">
      <c r="A51" s="152"/>
      <c r="B51" s="232"/>
      <c r="C51" s="242" t="s">
        <v>191</v>
      </c>
      <c r="D51" s="243"/>
      <c r="E51" s="243"/>
      <c r="F51" s="243"/>
      <c r="G51" s="243"/>
      <c r="H51" s="243"/>
      <c r="I51" s="243"/>
      <c r="J51" s="243"/>
      <c r="K51" s="56"/>
      <c r="L51" s="243"/>
      <c r="M51" s="56"/>
      <c r="N51" s="243"/>
      <c r="O51" s="56"/>
      <c r="P51" s="243"/>
      <c r="Q51" s="56"/>
      <c r="R51" s="243"/>
      <c r="S51" s="56"/>
      <c r="T51" s="243"/>
      <c r="U51" s="56"/>
      <c r="X51"/>
      <c r="Y51" s="232"/>
      <c r="Z51" s="232"/>
      <c r="AA51" s="232"/>
      <c r="AB51" s="233"/>
      <c r="AC51" s="234">
        <v>450</v>
      </c>
      <c r="AD51" s="234">
        <v>675</v>
      </c>
      <c r="AE51" s="234">
        <v>900</v>
      </c>
      <c r="AF51" s="234">
        <v>1050</v>
      </c>
      <c r="AG51" s="234">
        <v>1200</v>
      </c>
      <c r="AH51" s="234">
        <v>1275</v>
      </c>
      <c r="AI51" s="152"/>
    </row>
    <row r="52" spans="1:35">
      <c r="A52" s="152"/>
      <c r="B52" s="215"/>
      <c r="C52" s="235"/>
      <c r="D52" s="217"/>
      <c r="E52" s="40"/>
      <c r="F52" s="217"/>
      <c r="G52" s="40"/>
      <c r="H52" s="217"/>
      <c r="I52" s="40"/>
      <c r="J52" s="217"/>
      <c r="K52" s="40"/>
      <c r="L52" s="217"/>
      <c r="M52" s="40"/>
      <c r="N52" s="217"/>
      <c r="O52" s="40"/>
      <c r="P52" s="217"/>
      <c r="Q52" s="40"/>
      <c r="R52" s="217"/>
      <c r="S52" s="40"/>
      <c r="T52" s="217"/>
      <c r="U52" s="40"/>
      <c r="W52" s="203">
        <f>COUNT(D52:U52)</f>
        <v>0</v>
      </c>
      <c r="X52" s="236" t="str">
        <f>IF(W52&lt;3," ",(LARGE(D52:U52,1)+LARGE(D52:U52,2)+LARGE(D52:U52,3))/3)</f>
        <v xml:space="preserve"> </v>
      </c>
      <c r="Y52" s="204" t="str">
        <f>IF(COUNTIF(D52:U52,"(1)")=0," ",COUNTIF(D52:U52,"(1)"))</f>
        <v xml:space="preserve"> </v>
      </c>
      <c r="Z52" s="204" t="str">
        <f>IF(COUNTIF(D52:U52,"(2)")=0," ",COUNTIF(D52:U52,"(2)"))</f>
        <v xml:space="preserve"> </v>
      </c>
      <c r="AA52" s="204" t="str">
        <f>IF(COUNTIF(D52:U52,"(3)")=0," ",COUNTIF(D52:U52,"(3)"))</f>
        <v xml:space="preserve"> </v>
      </c>
      <c r="AB52" s="237" t="str">
        <f>IF(SUM(Y52:AA52)=0," ",SUM(Y52:AA52))</f>
        <v xml:space="preserve"> </v>
      </c>
      <c r="AC52" s="43" t="str">
        <f>IF(W52=0,Var!$B$8,IF(LARGE(D52:U52,1)&gt;=450,Var!$B$4," "))</f>
        <v>---</v>
      </c>
      <c r="AD52" s="43" t="str">
        <f>IF(W52=0,Var!$B$8,IF(LARGE(D52:U52,1)&gt;=625,Var!$B$4," "))</f>
        <v>---</v>
      </c>
      <c r="AE52" s="43" t="str">
        <f>IF(W52=0,Var!$B$8,IF(LARGE(D52:U52,1)&gt;=900,Var!$B$4," "))</f>
        <v>---</v>
      </c>
      <c r="AF52" s="43" t="str">
        <f>IF(W52=0,Var!$B$8,IF(LARGE(D52:U52,1)&gt;=1050,Var!$B$4," "))</f>
        <v>---</v>
      </c>
      <c r="AG52" s="43" t="str">
        <f>IF(W52=0,Var!$B$8,IF(LARGE(D52:U52,1)&gt;=1200,Var!$B$4," "))</f>
        <v>---</v>
      </c>
      <c r="AH52" s="43" t="str">
        <f>IF(W52=0,Var!$B$8,IF(LARGE(D52:U52,1)&gt;=1275,Var!$B$4," "))</f>
        <v>---</v>
      </c>
      <c r="AI52" s="152"/>
    </row>
    <row r="53" spans="1:35">
      <c r="A53" s="152"/>
      <c r="B53" s="215"/>
      <c r="C53" s="235"/>
      <c r="D53" s="217"/>
      <c r="E53" s="40"/>
      <c r="F53" s="217"/>
      <c r="G53" s="40"/>
      <c r="H53" s="217"/>
      <c r="I53" s="40"/>
      <c r="J53" s="217"/>
      <c r="K53" s="40"/>
      <c r="L53" s="217"/>
      <c r="M53" s="40"/>
      <c r="N53" s="217"/>
      <c r="O53" s="40"/>
      <c r="P53" s="217"/>
      <c r="Q53" s="40"/>
      <c r="R53" s="217"/>
      <c r="S53" s="40"/>
      <c r="T53" s="217"/>
      <c r="U53" s="40"/>
      <c r="W53" s="203">
        <f>COUNT(D53:U53)</f>
        <v>0</v>
      </c>
      <c r="X53" s="236" t="str">
        <f>IF(W53&lt;3," ",(LARGE(D53:U53,1)+LARGE(D53:U53,2)+LARGE(D53:U53,3))/3)</f>
        <v xml:space="preserve"> </v>
      </c>
      <c r="Y53" s="204" t="str">
        <f>IF(COUNTIF(D53:U53,"(1)")=0," ",COUNTIF(D53:U53,"(1)"))</f>
        <v xml:space="preserve"> </v>
      </c>
      <c r="Z53" s="204" t="str">
        <f>IF(COUNTIF(D53:U53,"(2)")=0," ",COUNTIF(D53:U53,"(2)"))</f>
        <v xml:space="preserve"> </v>
      </c>
      <c r="AA53" s="204" t="str">
        <f>IF(COUNTIF(D53:U53,"(3)")=0," ",COUNTIF(D53:U53,"(3)"))</f>
        <v xml:space="preserve"> </v>
      </c>
      <c r="AB53" s="237" t="str">
        <f>IF(SUM(Y53:AA53)=0," ",SUM(Y53:AA53))</f>
        <v xml:space="preserve"> </v>
      </c>
      <c r="AC53" s="43" t="str">
        <f>IF(W53=0,Var!$B$8,IF(LARGE(D53:U53,1)&gt;=450,Var!$B$4," "))</f>
        <v>---</v>
      </c>
      <c r="AD53" s="43" t="str">
        <f>IF(W53=0,Var!$B$8,IF(LARGE(D53:U53,1)&gt;=625,Var!$B$4," "))</f>
        <v>---</v>
      </c>
      <c r="AE53" s="43" t="str">
        <f>IF(W53=0,Var!$B$8,IF(LARGE(D53:U53,1)&gt;=900,Var!$B$4," "))</f>
        <v>---</v>
      </c>
      <c r="AF53" s="43" t="str">
        <f>IF(W53=0,Var!$B$8,IF(LARGE(D53:U53,1)&gt;=1050,Var!$B$4," "))</f>
        <v>---</v>
      </c>
      <c r="AG53" s="43" t="str">
        <f>IF(W53=0,Var!$B$8,IF(LARGE(D53:U53,1)&gt;=1200,Var!$B$4," "))</f>
        <v>---</v>
      </c>
      <c r="AH53" s="43" t="str">
        <f>IF(W53=0,Var!$B$8,IF(LARGE(D53:U53,1)&gt;=1275,Var!$B$4," "))</f>
        <v>---</v>
      </c>
      <c r="AI53" s="152"/>
    </row>
    <row r="54" spans="1:35">
      <c r="A54" s="152"/>
      <c r="B54" s="239"/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W54" s="202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I54" s="152"/>
    </row>
    <row r="55" spans="1:35" ht="15.75">
      <c r="A55" s="152"/>
      <c r="B55" s="202"/>
      <c r="C55" s="152" t="s">
        <v>127</v>
      </c>
      <c r="D55" s="218"/>
      <c r="E55" s="218"/>
      <c r="F55" s="218"/>
      <c r="G55" s="218"/>
      <c r="H55" s="201"/>
      <c r="I55" s="201"/>
      <c r="J55" s="218"/>
      <c r="K55" s="218"/>
      <c r="L55" s="218"/>
      <c r="M55" s="201"/>
      <c r="N55" s="587">
        <f>COUNT(B8:B53)</f>
        <v>0</v>
      </c>
      <c r="O55" s="587"/>
      <c r="P55" s="588"/>
      <c r="Q55" s="588"/>
      <c r="R55" s="201"/>
      <c r="S55" s="201"/>
      <c r="T55" s="201"/>
      <c r="U55" s="201"/>
      <c r="W55" s="202">
        <f>SUM(W8:W53)</f>
        <v>0</v>
      </c>
      <c r="X55" s="203"/>
      <c r="Y55" s="246">
        <f>SUM(Y8:Y53)</f>
        <v>0</v>
      </c>
      <c r="Z55" s="247">
        <f>SUM(Z8:Z53)</f>
        <v>0</v>
      </c>
      <c r="AA55" s="248">
        <f>SUM(AA8:AA53)</f>
        <v>0</v>
      </c>
      <c r="AB55" s="249">
        <f>SUM(AB8:AB53)</f>
        <v>0</v>
      </c>
      <c r="AC55" s="608">
        <f ca="1">TODAY()</f>
        <v>43381</v>
      </c>
      <c r="AD55" s="608"/>
      <c r="AE55" s="608"/>
      <c r="AF55" s="608"/>
      <c r="AG55" s="608"/>
      <c r="AI55" s="152"/>
    </row>
    <row r="56" spans="1:35">
      <c r="A56" s="152"/>
      <c r="B56" s="202"/>
      <c r="C56" s="152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W56" s="202"/>
      <c r="AI56" s="152"/>
    </row>
    <row r="57" spans="1:35">
      <c r="A57" s="152"/>
      <c r="B57" s="202"/>
      <c r="C57" s="152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W57" s="202"/>
      <c r="AI57" s="152"/>
    </row>
    <row r="58" spans="1:35">
      <c r="A58" s="152"/>
      <c r="B58" s="202"/>
      <c r="C58" s="152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W58" s="202"/>
      <c r="AI58" s="152"/>
    </row>
  </sheetData>
  <sheetProtection selectLockedCells="1" selectUnlockedCells="1"/>
  <mergeCells count="51">
    <mergeCell ref="N55:O55"/>
    <mergeCell ref="P55:Q55"/>
    <mergeCell ref="AC55:AG55"/>
    <mergeCell ref="L6:M6"/>
    <mergeCell ref="N6:O6"/>
    <mergeCell ref="P6:Q6"/>
    <mergeCell ref="R6:S6"/>
    <mergeCell ref="T6:U6"/>
    <mergeCell ref="Y4:AB4"/>
    <mergeCell ref="AC4:AH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L2:M2"/>
    <mergeCell ref="P3:Q3"/>
    <mergeCell ref="R3:S3"/>
    <mergeCell ref="T3:U3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6:E6"/>
    <mergeCell ref="F6:G6"/>
    <mergeCell ref="H6:I6"/>
    <mergeCell ref="J6:K6"/>
  </mergeCells>
  <conditionalFormatting sqref="AC8:AE8 AC10:AE10 AC12:AE13 AC15:AE15 AC18:AH18 AC20:AH20 AC22:AH23 AC26:AH26 AC28:AH29 AC32:AH33 AC35:AH35 AC37:AH38 AC41:AH41 AC43:AH43 AC45:AH46 AC48:AH49 AC52:AH53">
    <cfRule type="cellIs" dxfId="4" priority="5" stopIfTrue="1" operator="greaterThan">
      <formula>0</formula>
    </cfRule>
  </conditionalFormatting>
  <conditionalFormatting sqref="AC7:AE7 AC17:AH17 AC25:AH25 AC31:AH31 AC42:AH42 AC51:AH51">
    <cfRule type="cellIs" priority="6" stopIfTrue="1" operator="equal">
      <formula>#N/A</formula>
    </cfRule>
  </conditionalFormatting>
  <conditionalFormatting sqref="AC9:AH9 AC11:AH11 AC30 AC39:AH39 AC50:AH50 AF8:AH13 AF15 AF30:AH30">
    <cfRule type="cellIs" priority="7" stopIfTrue="1" operator="equal">
      <formula>"04"</formula>
    </cfRule>
  </conditionalFormatting>
  <conditionalFormatting sqref="AC14:AG14 AC24:AH24 AC40:AH40 AF7:AH7">
    <cfRule type="cellIs" priority="8" stopIfTrue="1" operator="equal">
      <formula>"03"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DF261701-09FC-44A3-824C-9460F47D753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85CC48BA-34CF-4606-A8BD-BC6BAB2F9D4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B2C91A6A-0A98-4E8C-AA36-8450AAE8A5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E18 E20 E22:E23 E26 E28:E29 E32:E33 E35 E37:E38 E41 E43 E45:E46 E48:E49 E52:E53 G8 G10 G12:G13 G15 G18 G20 G22:G23 G26 G28:G29 G32:G33 G35 G37:G38 G41 G43 G45:G46 G48:G49 G52:G53 I8 I10 I12:I13 I15 I18 I20 I22:I23 I26 I28:I29 I32:I33 I35 I37:I38 I41 I43 I45:I46 I48:I49 I52:I53 K8 K10 K12:K13 K15 K18 K20 K22:K23 K26 K28:K29 K32:K33 K35 K37:K38 K41 K43 K45:K46 K48:K49 K52:K53 M8 M10 M12:M13 M15 M18 M20 M22:M23 M26 M28:M29 M32:M33 M35 M37:M38 M41 M43 M45:M46 M48:M49 M52:M53 O8 O10 O12:O13 O15 O18 O20 O22:O23 O26 O28:O29 O32:O33 O35 O37:O38 O41 O43 O45:O46 O48:O49 O52:O53 Q8 Q10 Q12:Q13 Q15 Q18 Q20 Q22:Q23 Q26 Q28:Q29 Q32:Q33 Q35 Q37:Q38 Q41 Q43 Q45:Q46 Q48:Q49 Q52:Q53 S8 S10 S12:S13 S15 S18 S20 S22:S23 S26 S28:S29 S32:S33 S35 S37:S38 S41 S43 S45:S46 S48:S49 S52:S53 U8 U10 U12:U13 U15 U18 U20 U22:U23 U26 U28:U29 U32:U33 U35 U37:U38 U41 U43 U45:U46 U48:U49 U52:U53</xm:sqref>
        </x14:conditionalFormatting>
        <x14:conditionalFormatting xmlns:xm="http://schemas.microsoft.com/office/excel/2006/main">
          <x14:cfRule type="cellIs" priority="4" stopIfTrue="1" operator="equal" id="{F37ED732-F177-445A-B4D3-33A7FD7FEE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AC8:AE8 AC10:AE10 AC12:AE13 AC15:AE15 AC18:AH18 AC20:AH20 AC22:AH23 AC26:AH26 AC28:AH29 AC32:AH33 AC35:AH35 AC37:AH38 AC41:AH41 AC43:AH43 AC45:AH46 AC48:AH49 AC52:AH53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5" zoomScaleNormal="85" workbookViewId="0">
      <selection activeCell="P42" sqref="P42"/>
    </sheetView>
  </sheetViews>
  <sheetFormatPr baseColWidth="10" defaultRowHeight="12.75"/>
  <cols>
    <col min="1" max="1" width="11.42578125" style="250"/>
    <col min="2" max="2" width="11.42578125" style="200"/>
    <col min="3" max="3" width="13.140625" style="219" customWidth="1"/>
    <col min="4" max="4" width="13.28515625" style="200" customWidth="1"/>
    <col min="5" max="5" width="12.5703125" style="219" customWidth="1"/>
    <col min="6" max="8" width="11.42578125" style="219"/>
    <col min="9" max="9" width="11.42578125" style="200"/>
    <col min="10" max="15" width="11.42578125" style="219"/>
    <col min="16" max="16" width="12.42578125" style="219" customWidth="1"/>
    <col min="17" max="16384" width="11.42578125" style="219"/>
  </cols>
  <sheetData>
    <row r="1" spans="1:16" ht="69.7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</row>
    <row r="2" spans="1:16" ht="16.5" customHeight="1">
      <c r="A2" s="254"/>
      <c r="B2" s="255" t="s">
        <v>222</v>
      </c>
      <c r="C2" s="256" t="s">
        <v>223</v>
      </c>
      <c r="D2" s="256" t="s">
        <v>224</v>
      </c>
      <c r="E2" s="256" t="s">
        <v>225</v>
      </c>
      <c r="F2" s="256" t="s">
        <v>226</v>
      </c>
      <c r="G2" s="256" t="s">
        <v>227</v>
      </c>
      <c r="H2" s="256" t="s">
        <v>228</v>
      </c>
      <c r="I2" s="256" t="s">
        <v>229</v>
      </c>
      <c r="J2" s="256" t="s">
        <v>230</v>
      </c>
      <c r="K2" s="256" t="s">
        <v>231</v>
      </c>
      <c r="L2" s="256" t="s">
        <v>232</v>
      </c>
      <c r="M2" s="257" t="s">
        <v>233</v>
      </c>
      <c r="N2" s="258" t="s">
        <v>234</v>
      </c>
      <c r="O2" s="255" t="s">
        <v>235</v>
      </c>
      <c r="P2" s="256" t="s">
        <v>236</v>
      </c>
    </row>
    <row r="3" spans="1:16" ht="15" customHeight="1">
      <c r="A3" s="612" t="s">
        <v>237</v>
      </c>
      <c r="B3" s="452">
        <v>581</v>
      </c>
      <c r="C3" s="260">
        <v>620</v>
      </c>
      <c r="D3" s="260">
        <v>608</v>
      </c>
      <c r="E3" s="260"/>
      <c r="F3" s="260"/>
      <c r="G3" s="260">
        <v>623</v>
      </c>
      <c r="H3" s="260">
        <v>630</v>
      </c>
      <c r="I3" s="260">
        <v>644</v>
      </c>
      <c r="J3" s="260">
        <v>659</v>
      </c>
      <c r="K3" s="260">
        <v>693</v>
      </c>
      <c r="L3" s="260">
        <v>676</v>
      </c>
      <c r="M3" s="261"/>
      <c r="N3" s="262"/>
      <c r="O3" s="263"/>
      <c r="P3" s="264"/>
    </row>
    <row r="4" spans="1:16">
      <c r="A4" s="612"/>
      <c r="B4" s="453" t="s">
        <v>239</v>
      </c>
      <c r="C4" s="266" t="s">
        <v>239</v>
      </c>
      <c r="D4" s="267" t="s">
        <v>240</v>
      </c>
      <c r="E4" s="265"/>
      <c r="F4" s="266"/>
      <c r="G4" s="268" t="s">
        <v>241</v>
      </c>
      <c r="H4" s="269" t="s">
        <v>241</v>
      </c>
      <c r="I4" s="265" t="s">
        <v>242</v>
      </c>
      <c r="J4" s="266" t="s">
        <v>242</v>
      </c>
      <c r="K4" s="267" t="s">
        <v>243</v>
      </c>
      <c r="L4" s="265" t="s">
        <v>244</v>
      </c>
      <c r="M4" s="261"/>
      <c r="N4" s="262"/>
      <c r="O4" s="263"/>
      <c r="P4" s="264"/>
    </row>
    <row r="5" spans="1:16" ht="16.5" customHeight="1">
      <c r="A5" s="612"/>
      <c r="B5" s="454" t="s">
        <v>474</v>
      </c>
      <c r="C5" s="271" t="s">
        <v>245</v>
      </c>
      <c r="D5" s="272" t="s">
        <v>246</v>
      </c>
      <c r="E5" s="270"/>
      <c r="F5" s="271"/>
      <c r="G5" s="271" t="s">
        <v>247</v>
      </c>
      <c r="H5" s="271" t="s">
        <v>248</v>
      </c>
      <c r="I5" s="271" t="s">
        <v>249</v>
      </c>
      <c r="J5" s="271" t="s">
        <v>250</v>
      </c>
      <c r="K5" s="271" t="s">
        <v>251</v>
      </c>
      <c r="L5" s="271" t="s">
        <v>252</v>
      </c>
      <c r="M5" s="273"/>
      <c r="N5" s="274"/>
      <c r="O5" s="275"/>
      <c r="P5" s="276"/>
    </row>
    <row r="6" spans="1:16" ht="12.75" customHeight="1">
      <c r="A6" s="612" t="s">
        <v>253</v>
      </c>
      <c r="B6" s="277">
        <v>659</v>
      </c>
      <c r="C6" s="278">
        <v>673</v>
      </c>
      <c r="D6" s="279">
        <v>673</v>
      </c>
      <c r="E6" s="279"/>
      <c r="F6" s="279">
        <v>578</v>
      </c>
      <c r="G6" s="279"/>
      <c r="H6" s="279">
        <v>698</v>
      </c>
      <c r="I6" s="279">
        <v>693</v>
      </c>
      <c r="J6" s="279">
        <v>696</v>
      </c>
      <c r="K6" s="279">
        <v>714</v>
      </c>
      <c r="L6" s="279">
        <v>703</v>
      </c>
      <c r="M6" s="280"/>
      <c r="N6" s="281"/>
      <c r="O6" s="282"/>
      <c r="P6" s="283"/>
    </row>
    <row r="7" spans="1:16">
      <c r="A7" s="612"/>
      <c r="B7" s="265" t="s">
        <v>238</v>
      </c>
      <c r="C7" s="266" t="s">
        <v>239</v>
      </c>
      <c r="D7" s="267" t="s">
        <v>240</v>
      </c>
      <c r="E7" s="265"/>
      <c r="F7" s="266" t="s">
        <v>254</v>
      </c>
      <c r="G7" s="266"/>
      <c r="H7" s="266" t="s">
        <v>255</v>
      </c>
      <c r="I7" s="266" t="s">
        <v>242</v>
      </c>
      <c r="J7" s="266" t="s">
        <v>242</v>
      </c>
      <c r="K7" s="266" t="s">
        <v>244</v>
      </c>
      <c r="L7" s="266" t="s">
        <v>244</v>
      </c>
      <c r="M7" s="284"/>
      <c r="N7" s="262"/>
      <c r="O7" s="263"/>
      <c r="P7" s="264"/>
    </row>
    <row r="8" spans="1:16" ht="24" customHeight="1">
      <c r="A8" s="612"/>
      <c r="B8" s="285" t="s">
        <v>256</v>
      </c>
      <c r="C8" s="270" t="s">
        <v>245</v>
      </c>
      <c r="D8" s="272" t="s">
        <v>257</v>
      </c>
      <c r="E8" s="270"/>
      <c r="F8" s="271" t="s">
        <v>258</v>
      </c>
      <c r="G8" s="272"/>
      <c r="H8" s="286" t="s">
        <v>259</v>
      </c>
      <c r="I8" s="287" t="s">
        <v>260</v>
      </c>
      <c r="J8" s="270" t="s">
        <v>250</v>
      </c>
      <c r="K8" s="271" t="s">
        <v>261</v>
      </c>
      <c r="L8" s="272" t="s">
        <v>252</v>
      </c>
      <c r="M8" s="273"/>
      <c r="N8" s="274"/>
      <c r="O8" s="275"/>
      <c r="P8" s="276"/>
    </row>
    <row r="9" spans="1:16">
      <c r="A9" s="611" t="s">
        <v>262</v>
      </c>
      <c r="B9" s="277">
        <v>554</v>
      </c>
      <c r="C9" s="278">
        <v>562</v>
      </c>
      <c r="D9" s="279">
        <v>577</v>
      </c>
      <c r="E9" s="279">
        <v>564</v>
      </c>
      <c r="F9" s="279">
        <v>559</v>
      </c>
      <c r="G9" s="279">
        <v>561</v>
      </c>
      <c r="H9" s="279">
        <v>571</v>
      </c>
      <c r="I9" s="279">
        <v>575</v>
      </c>
      <c r="J9" s="279">
        <v>572</v>
      </c>
      <c r="K9" s="279">
        <v>589</v>
      </c>
      <c r="L9" s="279">
        <v>584</v>
      </c>
      <c r="M9" s="288">
        <v>521</v>
      </c>
      <c r="N9" s="289">
        <v>527</v>
      </c>
      <c r="O9" s="290"/>
      <c r="P9" s="291"/>
    </row>
    <row r="10" spans="1:16">
      <c r="A10" s="611"/>
      <c r="B10" s="292" t="s">
        <v>263</v>
      </c>
      <c r="C10" s="265" t="s">
        <v>239</v>
      </c>
      <c r="D10" s="267" t="s">
        <v>240</v>
      </c>
      <c r="E10" s="265" t="s">
        <v>264</v>
      </c>
      <c r="F10" s="268" t="s">
        <v>241</v>
      </c>
      <c r="G10" s="269" t="s">
        <v>241</v>
      </c>
      <c r="H10" s="265" t="s">
        <v>255</v>
      </c>
      <c r="I10" s="266" t="s">
        <v>242</v>
      </c>
      <c r="J10" s="266" t="s">
        <v>265</v>
      </c>
      <c r="K10" s="266" t="s">
        <v>266</v>
      </c>
      <c r="L10" s="266" t="s">
        <v>244</v>
      </c>
      <c r="M10" s="293" t="s">
        <v>267</v>
      </c>
      <c r="N10" s="294" t="s">
        <v>268</v>
      </c>
      <c r="O10" s="295"/>
      <c r="P10" s="296"/>
    </row>
    <row r="11" spans="1:16" ht="22.5" customHeight="1">
      <c r="A11" s="611"/>
      <c r="B11" s="285" t="s">
        <v>269</v>
      </c>
      <c r="C11" s="270" t="s">
        <v>270</v>
      </c>
      <c r="D11" s="270" t="s">
        <v>271</v>
      </c>
      <c r="E11" s="271" t="s">
        <v>272</v>
      </c>
      <c r="F11" s="271" t="s">
        <v>273</v>
      </c>
      <c r="G11" s="271" t="s">
        <v>274</v>
      </c>
      <c r="H11" s="271" t="s">
        <v>275</v>
      </c>
      <c r="I11" s="271" t="s">
        <v>276</v>
      </c>
      <c r="J11" s="271" t="s">
        <v>277</v>
      </c>
      <c r="K11" s="271" t="s">
        <v>278</v>
      </c>
      <c r="L11" s="271" t="s">
        <v>279</v>
      </c>
      <c r="M11" s="297" t="s">
        <v>280</v>
      </c>
      <c r="N11" s="298" t="s">
        <v>281</v>
      </c>
      <c r="O11" s="299"/>
      <c r="P11" s="300"/>
    </row>
    <row r="12" spans="1:16">
      <c r="A12" s="611" t="s">
        <v>282</v>
      </c>
      <c r="B12" s="277">
        <v>267</v>
      </c>
      <c r="C12" s="278">
        <v>347</v>
      </c>
      <c r="D12" s="279">
        <v>354</v>
      </c>
      <c r="E12" s="279">
        <v>317</v>
      </c>
      <c r="F12" s="279">
        <v>301</v>
      </c>
      <c r="G12" s="279">
        <v>229</v>
      </c>
      <c r="H12" s="279"/>
      <c r="I12" s="279"/>
      <c r="J12" s="301">
        <v>392</v>
      </c>
      <c r="K12" s="279">
        <v>411</v>
      </c>
      <c r="L12" s="279">
        <v>396</v>
      </c>
      <c r="M12" s="288"/>
      <c r="N12" s="302">
        <v>288</v>
      </c>
      <c r="O12" s="303">
        <v>272</v>
      </c>
      <c r="P12" s="289">
        <v>261</v>
      </c>
    </row>
    <row r="13" spans="1:16">
      <c r="A13" s="611"/>
      <c r="B13" s="292" t="s">
        <v>263</v>
      </c>
      <c r="C13" s="265" t="s">
        <v>283</v>
      </c>
      <c r="D13" s="267" t="s">
        <v>240</v>
      </c>
      <c r="E13" s="265" t="s">
        <v>284</v>
      </c>
      <c r="F13" s="266" t="s">
        <v>285</v>
      </c>
      <c r="G13" s="266" t="s">
        <v>286</v>
      </c>
      <c r="H13" s="266"/>
      <c r="I13" s="266"/>
      <c r="J13" s="304" t="s">
        <v>265</v>
      </c>
      <c r="K13" s="266" t="s">
        <v>287</v>
      </c>
      <c r="L13" s="266" t="s">
        <v>244</v>
      </c>
      <c r="M13" s="293"/>
      <c r="N13" s="294" t="s">
        <v>288</v>
      </c>
      <c r="O13" s="305" t="s">
        <v>263</v>
      </c>
      <c r="P13" s="294" t="s">
        <v>263</v>
      </c>
    </row>
    <row r="14" spans="1:16" ht="27" customHeight="1">
      <c r="A14" s="611"/>
      <c r="B14" s="285" t="s">
        <v>289</v>
      </c>
      <c r="C14" s="270" t="s">
        <v>290</v>
      </c>
      <c r="D14" s="271" t="s">
        <v>291</v>
      </c>
      <c r="E14" s="271" t="s">
        <v>292</v>
      </c>
      <c r="F14" s="271" t="s">
        <v>293</v>
      </c>
      <c r="G14" s="271" t="s">
        <v>294</v>
      </c>
      <c r="H14" s="271"/>
      <c r="I14" s="271"/>
      <c r="J14" s="306">
        <v>43204</v>
      </c>
      <c r="K14" s="271" t="s">
        <v>252</v>
      </c>
      <c r="L14" s="272" t="s">
        <v>295</v>
      </c>
      <c r="M14" s="297"/>
      <c r="N14" s="298" t="s">
        <v>296</v>
      </c>
      <c r="O14" s="307" t="s">
        <v>297</v>
      </c>
      <c r="P14" s="298" t="s">
        <v>298</v>
      </c>
    </row>
    <row r="15" spans="1:16">
      <c r="A15" s="308"/>
      <c r="B15" s="309"/>
      <c r="C15" s="310"/>
      <c r="D15" s="311"/>
      <c r="E15" s="310"/>
      <c r="F15" s="310"/>
      <c r="G15" s="310"/>
      <c r="H15" s="310"/>
      <c r="I15" s="311"/>
      <c r="J15" s="310"/>
      <c r="K15" s="310"/>
      <c r="L15" s="310"/>
      <c r="M15" s="310"/>
      <c r="N15" s="312"/>
      <c r="O15" s="312"/>
      <c r="P15" s="313"/>
    </row>
    <row r="16" spans="1:16">
      <c r="A16" s="314"/>
      <c r="B16" s="610" t="s">
        <v>299</v>
      </c>
      <c r="C16" s="610"/>
      <c r="D16" s="610"/>
      <c r="E16" s="610"/>
      <c r="F16" s="312"/>
      <c r="G16" s="312"/>
      <c r="H16" s="312"/>
      <c r="I16" s="315"/>
      <c r="J16" s="312"/>
      <c r="K16" s="312"/>
      <c r="L16" s="312"/>
      <c r="M16" s="312"/>
      <c r="N16" s="312"/>
      <c r="O16" s="312"/>
      <c r="P16" s="316"/>
    </row>
    <row r="17" spans="1:16">
      <c r="A17" s="314"/>
      <c r="B17" s="317" t="s">
        <v>300</v>
      </c>
      <c r="C17" s="315">
        <v>1613</v>
      </c>
      <c r="D17" s="315" t="s">
        <v>301</v>
      </c>
      <c r="E17" s="312" t="s">
        <v>302</v>
      </c>
      <c r="F17" s="312"/>
      <c r="G17" s="312"/>
      <c r="H17" s="312"/>
      <c r="I17" s="315"/>
      <c r="J17" s="312"/>
      <c r="K17" s="312"/>
      <c r="L17" s="312"/>
      <c r="M17" s="312"/>
      <c r="N17" s="312"/>
      <c r="O17" s="312"/>
      <c r="P17" s="316"/>
    </row>
    <row r="18" spans="1:16">
      <c r="A18" s="314"/>
      <c r="B18" s="317" t="s">
        <v>303</v>
      </c>
      <c r="C18" s="315">
        <v>1712</v>
      </c>
      <c r="D18" s="315" t="s">
        <v>304</v>
      </c>
      <c r="E18" s="312" t="s">
        <v>305</v>
      </c>
      <c r="F18" s="312"/>
      <c r="G18" s="312"/>
      <c r="H18" s="318"/>
      <c r="I18" s="315"/>
      <c r="J18" s="312"/>
      <c r="K18" s="312"/>
      <c r="L18" s="312"/>
      <c r="M18" s="312"/>
      <c r="N18" s="312"/>
      <c r="O18" s="312"/>
      <c r="P18" s="316"/>
    </row>
    <row r="19" spans="1:16">
      <c r="A19" s="314"/>
      <c r="B19" s="317" t="s">
        <v>306</v>
      </c>
      <c r="C19" s="315">
        <v>1643</v>
      </c>
      <c r="D19" s="315" t="s">
        <v>307</v>
      </c>
      <c r="E19" s="312" t="s">
        <v>308</v>
      </c>
      <c r="F19" s="312"/>
      <c r="G19" s="312"/>
      <c r="H19" s="318"/>
      <c r="I19" s="315"/>
      <c r="J19" s="312"/>
      <c r="K19" s="312"/>
      <c r="L19" s="312"/>
      <c r="M19" s="312"/>
      <c r="N19" s="312"/>
      <c r="O19" s="312"/>
      <c r="P19" s="316"/>
    </row>
    <row r="20" spans="1:16">
      <c r="A20" s="314"/>
      <c r="B20" s="317" t="s">
        <v>309</v>
      </c>
      <c r="C20" s="315">
        <v>1777</v>
      </c>
      <c r="D20" s="315" t="s">
        <v>310</v>
      </c>
      <c r="E20" s="312" t="s">
        <v>311</v>
      </c>
      <c r="F20" s="312"/>
      <c r="G20" s="312"/>
      <c r="H20" s="312"/>
      <c r="I20" s="315"/>
      <c r="J20" s="312"/>
      <c r="K20" s="312"/>
      <c r="L20" s="312"/>
      <c r="M20" s="312"/>
      <c r="N20" s="312"/>
      <c r="O20" s="312"/>
      <c r="P20" s="316"/>
    </row>
    <row r="21" spans="1:16">
      <c r="A21" s="314"/>
      <c r="B21" s="317" t="s">
        <v>282</v>
      </c>
      <c r="C21" s="315">
        <v>995</v>
      </c>
      <c r="D21" s="315" t="s">
        <v>312</v>
      </c>
      <c r="E21" s="312" t="s">
        <v>313</v>
      </c>
      <c r="F21" s="312"/>
      <c r="G21" s="312"/>
      <c r="H21" s="312"/>
      <c r="I21" s="315"/>
      <c r="J21" s="312"/>
      <c r="K21" s="312"/>
      <c r="L21" s="312"/>
      <c r="M21" s="312"/>
      <c r="N21" s="312"/>
      <c r="O21" s="312"/>
      <c r="P21" s="316"/>
    </row>
    <row r="22" spans="1:16">
      <c r="A22" s="314"/>
      <c r="B22" s="317" t="s">
        <v>314</v>
      </c>
      <c r="C22" s="315">
        <v>1938</v>
      </c>
      <c r="D22" s="315" t="s">
        <v>315</v>
      </c>
      <c r="E22" s="312" t="s">
        <v>316</v>
      </c>
      <c r="F22" s="312"/>
      <c r="G22" s="312"/>
      <c r="H22" s="312"/>
      <c r="I22" s="315"/>
      <c r="J22" s="312"/>
      <c r="K22" s="312"/>
      <c r="L22" s="312"/>
      <c r="M22" s="312"/>
      <c r="N22" s="312"/>
      <c r="O22" s="312"/>
      <c r="P22" s="316"/>
    </row>
    <row r="23" spans="1:16">
      <c r="A23" s="314"/>
      <c r="B23" s="317" t="s">
        <v>317</v>
      </c>
      <c r="C23" s="315">
        <v>1999</v>
      </c>
      <c r="D23" s="315" t="s">
        <v>318</v>
      </c>
      <c r="E23" s="312" t="s">
        <v>319</v>
      </c>
      <c r="F23" s="312"/>
      <c r="G23" s="312"/>
      <c r="H23" s="312"/>
      <c r="I23" s="315"/>
      <c r="J23" s="312"/>
      <c r="K23" s="312"/>
      <c r="L23" s="312"/>
      <c r="M23" s="312"/>
      <c r="N23" s="312"/>
      <c r="O23" s="312"/>
      <c r="P23" s="316"/>
    </row>
    <row r="24" spans="1:16">
      <c r="A24" s="314"/>
      <c r="B24" s="317" t="s">
        <v>320</v>
      </c>
      <c r="C24" s="315">
        <v>1895</v>
      </c>
      <c r="D24" s="315" t="s">
        <v>321</v>
      </c>
      <c r="E24" s="312" t="s">
        <v>322</v>
      </c>
      <c r="F24" s="312"/>
      <c r="G24" s="312"/>
      <c r="H24" s="312"/>
      <c r="I24" s="315"/>
      <c r="J24" s="312"/>
      <c r="K24" s="312"/>
      <c r="L24" s="312"/>
      <c r="M24" s="312"/>
      <c r="N24" s="312"/>
      <c r="O24" s="312"/>
      <c r="P24" s="316"/>
    </row>
    <row r="25" spans="1:16">
      <c r="A25" s="314"/>
      <c r="B25" s="317" t="s">
        <v>323</v>
      </c>
      <c r="C25" s="315">
        <v>1835</v>
      </c>
      <c r="D25" s="315" t="s">
        <v>318</v>
      </c>
      <c r="E25" s="312" t="s">
        <v>324</v>
      </c>
      <c r="F25" s="312"/>
      <c r="G25" s="312"/>
      <c r="H25" s="312"/>
      <c r="I25" s="315"/>
      <c r="J25" s="312"/>
      <c r="K25" s="312"/>
      <c r="L25" s="312"/>
      <c r="M25" s="312"/>
      <c r="N25" s="312"/>
      <c r="O25" s="312"/>
      <c r="P25" s="316"/>
    </row>
    <row r="26" spans="1:16">
      <c r="A26" s="314"/>
      <c r="B26" s="317" t="s">
        <v>325</v>
      </c>
      <c r="C26" s="315">
        <v>1213</v>
      </c>
      <c r="D26" s="315" t="s">
        <v>326</v>
      </c>
      <c r="E26" s="312" t="s">
        <v>327</v>
      </c>
      <c r="F26" s="312"/>
      <c r="G26" s="312"/>
      <c r="H26" s="312"/>
      <c r="I26" s="315"/>
      <c r="J26" s="312"/>
      <c r="K26" s="312"/>
      <c r="L26" s="312"/>
      <c r="M26" s="312"/>
      <c r="N26" s="312"/>
      <c r="O26" s="312"/>
      <c r="P26" s="316"/>
    </row>
    <row r="27" spans="1:16">
      <c r="A27" s="314"/>
      <c r="B27" s="317" t="s">
        <v>328</v>
      </c>
      <c r="C27" s="315">
        <v>835</v>
      </c>
      <c r="D27" s="315" t="s">
        <v>329</v>
      </c>
      <c r="E27" s="312" t="s">
        <v>330</v>
      </c>
      <c r="F27" s="312"/>
      <c r="G27" s="312"/>
      <c r="H27" s="312"/>
      <c r="I27" s="315"/>
      <c r="J27" s="312"/>
      <c r="K27" s="312"/>
      <c r="L27" s="312"/>
      <c r="M27" s="312"/>
      <c r="N27" s="312"/>
      <c r="O27" s="312"/>
      <c r="P27" s="316"/>
    </row>
    <row r="28" spans="1:16">
      <c r="A28" s="319"/>
      <c r="B28" s="320"/>
      <c r="C28" s="321"/>
      <c r="D28" s="322"/>
      <c r="E28" s="321"/>
      <c r="F28" s="321"/>
      <c r="G28" s="321"/>
      <c r="H28" s="321"/>
      <c r="I28" s="322"/>
      <c r="J28" s="321"/>
      <c r="K28" s="321"/>
      <c r="L28" s="323"/>
      <c r="M28" s="323"/>
      <c r="N28" s="324"/>
      <c r="O28" s="324"/>
      <c r="P28" s="325"/>
    </row>
    <row r="29" spans="1:16">
      <c r="B29" s="326" t="s">
        <v>331</v>
      </c>
      <c r="C29" s="327" t="s">
        <v>332</v>
      </c>
      <c r="D29" s="328" t="s">
        <v>333</v>
      </c>
      <c r="E29" s="328" t="s">
        <v>334</v>
      </c>
      <c r="F29" s="328" t="s">
        <v>335</v>
      </c>
      <c r="G29" s="328" t="s">
        <v>336</v>
      </c>
      <c r="H29" s="328" t="s">
        <v>337</v>
      </c>
      <c r="I29" s="327" t="s">
        <v>338</v>
      </c>
      <c r="J29" s="328" t="s">
        <v>339</v>
      </c>
      <c r="K29" s="327" t="s">
        <v>340</v>
      </c>
      <c r="L29" s="328" t="s">
        <v>341</v>
      </c>
      <c r="M29" s="327" t="s">
        <v>342</v>
      </c>
      <c r="N29" s="328" t="s">
        <v>343</v>
      </c>
      <c r="O29" s="329"/>
      <c r="P29" s="328"/>
    </row>
    <row r="30" spans="1:16">
      <c r="A30" s="611" t="s">
        <v>344</v>
      </c>
      <c r="B30" s="330">
        <v>473</v>
      </c>
      <c r="C30" s="331">
        <v>499</v>
      </c>
      <c r="D30" s="332">
        <v>241</v>
      </c>
      <c r="E30" s="470">
        <v>371</v>
      </c>
      <c r="F30" s="330">
        <v>357</v>
      </c>
      <c r="G30" s="289"/>
      <c r="H30" s="289"/>
      <c r="I30" s="333">
        <v>249</v>
      </c>
      <c r="J30" s="289"/>
      <c r="K30" s="288"/>
      <c r="L30" s="334"/>
      <c r="M30" s="288"/>
      <c r="N30" s="334"/>
      <c r="O30" s="335"/>
      <c r="P30" s="303"/>
    </row>
    <row r="31" spans="1:16">
      <c r="A31" s="611"/>
      <c r="B31" s="336" t="s">
        <v>287</v>
      </c>
      <c r="C31" s="337" t="s">
        <v>265</v>
      </c>
      <c r="D31" s="294" t="s">
        <v>345</v>
      </c>
      <c r="E31" s="471" t="s">
        <v>346</v>
      </c>
      <c r="F31" s="336" t="s">
        <v>345</v>
      </c>
      <c r="G31" s="294"/>
      <c r="H31" s="294"/>
      <c r="I31" s="336" t="s">
        <v>346</v>
      </c>
      <c r="J31" s="294"/>
      <c r="K31" s="293"/>
      <c r="L31" s="338"/>
      <c r="M31" s="293"/>
      <c r="N31" s="338"/>
      <c r="O31" s="339"/>
      <c r="P31" s="340"/>
    </row>
    <row r="32" spans="1:16" ht="25.5" customHeight="1">
      <c r="A32" s="611"/>
      <c r="B32" s="341">
        <v>43296</v>
      </c>
      <c r="C32" s="342">
        <v>43190</v>
      </c>
      <c r="D32" s="343">
        <v>42827</v>
      </c>
      <c r="E32" s="472">
        <v>43296</v>
      </c>
      <c r="F32" s="342">
        <v>43190</v>
      </c>
      <c r="G32" s="298"/>
      <c r="H32" s="298"/>
      <c r="I32" s="342">
        <v>43190</v>
      </c>
      <c r="J32" s="298"/>
      <c r="K32" s="297"/>
      <c r="L32" s="344"/>
      <c r="M32" s="297"/>
      <c r="N32" s="344"/>
      <c r="O32" s="345"/>
      <c r="P32" s="307"/>
    </row>
    <row r="33" spans="1:16">
      <c r="B33" s="326" t="s">
        <v>331</v>
      </c>
      <c r="C33" s="346" t="s">
        <v>332</v>
      </c>
      <c r="D33" s="328" t="s">
        <v>333</v>
      </c>
      <c r="E33" s="328" t="s">
        <v>334</v>
      </c>
      <c r="F33" s="328" t="s">
        <v>335</v>
      </c>
      <c r="G33" s="328" t="s">
        <v>336</v>
      </c>
      <c r="H33" s="328" t="s">
        <v>337</v>
      </c>
      <c r="I33" s="346" t="s">
        <v>338</v>
      </c>
      <c r="J33" s="328" t="s">
        <v>339</v>
      </c>
      <c r="K33" s="346" t="s">
        <v>340</v>
      </c>
      <c r="L33" s="347" t="s">
        <v>341</v>
      </c>
      <c r="M33" s="346" t="s">
        <v>342</v>
      </c>
      <c r="N33" s="347" t="s">
        <v>343</v>
      </c>
      <c r="O33" s="348"/>
      <c r="P33" s="347"/>
    </row>
    <row r="34" spans="1:16">
      <c r="A34" s="611" t="s">
        <v>348</v>
      </c>
      <c r="B34" s="289"/>
      <c r="C34" s="288"/>
      <c r="D34" s="332"/>
      <c r="E34" s="289"/>
      <c r="F34" s="289">
        <v>815</v>
      </c>
      <c r="G34" s="289"/>
      <c r="H34" s="289"/>
      <c r="I34" s="288"/>
      <c r="J34" s="289"/>
      <c r="K34" s="288"/>
      <c r="L34" s="334"/>
      <c r="M34" s="288"/>
      <c r="N34" s="334"/>
      <c r="O34" s="335"/>
      <c r="P34" s="303"/>
    </row>
    <row r="35" spans="1:16">
      <c r="A35" s="611"/>
      <c r="B35" s="294"/>
      <c r="C35" s="293"/>
      <c r="D35" s="294"/>
      <c r="E35" s="294"/>
      <c r="F35" s="294" t="s">
        <v>349</v>
      </c>
      <c r="G35" s="294"/>
      <c r="H35" s="294"/>
      <c r="I35" s="293"/>
      <c r="J35" s="294"/>
      <c r="K35" s="293"/>
      <c r="L35" s="338"/>
      <c r="M35" s="293"/>
      <c r="N35" s="338"/>
      <c r="O35" s="339"/>
      <c r="P35" s="340"/>
    </row>
    <row r="36" spans="1:16">
      <c r="A36" s="611"/>
      <c r="B36" s="298"/>
      <c r="C36" s="297"/>
      <c r="D36" s="298"/>
      <c r="E36" s="298"/>
      <c r="F36" s="343">
        <v>41735</v>
      </c>
      <c r="G36" s="298"/>
      <c r="H36" s="298"/>
      <c r="I36" s="297"/>
      <c r="J36" s="298"/>
      <c r="K36" s="297"/>
      <c r="L36" s="344"/>
      <c r="M36" s="297"/>
      <c r="N36" s="344"/>
      <c r="O36" s="345"/>
      <c r="P36" s="307"/>
    </row>
  </sheetData>
  <sheetProtection selectLockedCells="1" selectUnlockedCells="1"/>
  <mergeCells count="7">
    <mergeCell ref="B16:E16"/>
    <mergeCell ref="A30:A32"/>
    <mergeCell ref="A34:A36"/>
    <mergeCell ref="A3:A5"/>
    <mergeCell ref="A6:A8"/>
    <mergeCell ref="A9:A11"/>
    <mergeCell ref="A12:A14"/>
  </mergeCells>
  <printOptions horizontalCentered="1" verticalCentered="1"/>
  <pageMargins left="0.7" right="0.7" top="0.75" bottom="0.75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6" sqref="P6"/>
    </sheetView>
  </sheetViews>
  <sheetFormatPr baseColWidth="10" defaultRowHeight="20.100000000000001" customHeight="1"/>
  <cols>
    <col min="1" max="1" width="11.42578125" style="250"/>
    <col min="2" max="3" width="11.42578125" style="219"/>
    <col min="4" max="4" width="13" style="200" customWidth="1"/>
    <col min="5" max="5" width="13" style="219" customWidth="1"/>
    <col min="6" max="16384" width="11.42578125" style="219"/>
  </cols>
  <sheetData>
    <row r="1" spans="1:13" ht="78" customHeight="1">
      <c r="A1" s="349"/>
      <c r="B1" s="350"/>
      <c r="C1" s="351"/>
      <c r="D1" s="350"/>
      <c r="E1" s="350"/>
      <c r="F1" s="350"/>
      <c r="G1" s="350"/>
      <c r="H1" s="350"/>
      <c r="I1" s="350"/>
      <c r="J1" s="350"/>
      <c r="K1" s="350"/>
      <c r="L1" s="350"/>
      <c r="M1" s="352"/>
    </row>
    <row r="2" spans="1:13" s="250" customFormat="1" ht="15" customHeight="1">
      <c r="A2" s="254"/>
      <c r="B2" s="255" t="s">
        <v>350</v>
      </c>
      <c r="C2" s="256" t="s">
        <v>351</v>
      </c>
      <c r="D2" s="256" t="s">
        <v>352</v>
      </c>
      <c r="E2" s="256" t="s">
        <v>353</v>
      </c>
      <c r="F2" s="256" t="s">
        <v>40</v>
      </c>
      <c r="G2" s="256" t="s">
        <v>354</v>
      </c>
      <c r="H2" s="256" t="s">
        <v>355</v>
      </c>
      <c r="I2" s="256" t="s">
        <v>356</v>
      </c>
      <c r="J2" s="256" t="s">
        <v>357</v>
      </c>
      <c r="K2" s="256" t="s">
        <v>358</v>
      </c>
      <c r="L2" s="256" t="s">
        <v>359</v>
      </c>
      <c r="M2" s="256" t="s">
        <v>360</v>
      </c>
    </row>
    <row r="3" spans="1:13" s="356" customFormat="1" ht="20.100000000000001" customHeight="1">
      <c r="A3" s="612" t="s">
        <v>237</v>
      </c>
      <c r="B3" s="353"/>
      <c r="C3" s="259">
        <v>475</v>
      </c>
      <c r="D3" s="260">
        <v>578</v>
      </c>
      <c r="E3" s="260"/>
      <c r="F3" s="260">
        <v>566</v>
      </c>
      <c r="G3" s="260">
        <v>460</v>
      </c>
      <c r="H3" s="260"/>
      <c r="I3" s="353"/>
      <c r="J3" s="354"/>
      <c r="K3" s="259"/>
      <c r="L3" s="353"/>
      <c r="M3" s="355"/>
    </row>
    <row r="4" spans="1:13" s="356" customFormat="1" ht="20.100000000000001" customHeight="1">
      <c r="A4" s="612"/>
      <c r="B4" s="357"/>
      <c r="C4" s="358" t="s">
        <v>361</v>
      </c>
      <c r="D4" s="265" t="s">
        <v>362</v>
      </c>
      <c r="E4" s="358"/>
      <c r="F4" s="359" t="s">
        <v>363</v>
      </c>
      <c r="G4" s="359" t="s">
        <v>364</v>
      </c>
      <c r="H4" s="359"/>
      <c r="I4" s="357"/>
      <c r="J4" s="360"/>
      <c r="K4" s="358"/>
      <c r="L4" s="357"/>
      <c r="M4" s="355"/>
    </row>
    <row r="5" spans="1:13" s="356" customFormat="1" ht="20.100000000000001" customHeight="1">
      <c r="A5" s="612"/>
      <c r="B5" s="361"/>
      <c r="C5" s="272" t="s">
        <v>295</v>
      </c>
      <c r="D5" s="270" t="s">
        <v>246</v>
      </c>
      <c r="E5" s="270"/>
      <c r="F5" s="271" t="s">
        <v>365</v>
      </c>
      <c r="G5" s="271" t="s">
        <v>366</v>
      </c>
      <c r="H5" s="271"/>
      <c r="I5" s="361"/>
      <c r="J5" s="362"/>
      <c r="K5" s="270"/>
      <c r="L5" s="361"/>
      <c r="M5" s="363"/>
    </row>
    <row r="6" spans="1:13" s="356" customFormat="1" ht="20.100000000000001" customHeight="1">
      <c r="A6" s="612" t="s">
        <v>367</v>
      </c>
      <c r="B6" s="259">
        <v>473</v>
      </c>
      <c r="C6" s="260">
        <v>632</v>
      </c>
      <c r="D6" s="260">
        <v>636</v>
      </c>
      <c r="E6" s="456">
        <v>609</v>
      </c>
      <c r="F6" s="260">
        <v>580</v>
      </c>
      <c r="G6" s="260">
        <v>583</v>
      </c>
      <c r="H6" s="260">
        <v>437</v>
      </c>
      <c r="I6" s="353"/>
      <c r="J6" s="354"/>
      <c r="K6" s="259"/>
      <c r="L6" s="353"/>
      <c r="M6" s="355"/>
    </row>
    <row r="7" spans="1:13" s="356" customFormat="1" ht="20.100000000000001" customHeight="1">
      <c r="A7" s="612"/>
      <c r="B7" s="265" t="s">
        <v>368</v>
      </c>
      <c r="C7" s="358" t="s">
        <v>361</v>
      </c>
      <c r="D7" s="359" t="s">
        <v>362</v>
      </c>
      <c r="E7" s="457" t="s">
        <v>376</v>
      </c>
      <c r="F7" s="359" t="s">
        <v>363</v>
      </c>
      <c r="G7" s="359" t="s">
        <v>364</v>
      </c>
      <c r="H7" s="359" t="s">
        <v>369</v>
      </c>
      <c r="I7" s="357"/>
      <c r="J7" s="360"/>
      <c r="K7" s="358"/>
      <c r="L7" s="357"/>
      <c r="M7" s="355"/>
    </row>
    <row r="8" spans="1:13" s="356" customFormat="1" ht="20.100000000000001" customHeight="1">
      <c r="A8" s="612"/>
      <c r="B8" s="364" t="s">
        <v>370</v>
      </c>
      <c r="C8" s="365" t="s">
        <v>371</v>
      </c>
      <c r="D8" s="358" t="s">
        <v>372</v>
      </c>
      <c r="E8" s="458" t="s">
        <v>474</v>
      </c>
      <c r="F8" s="270" t="s">
        <v>365</v>
      </c>
      <c r="G8" s="358" t="s">
        <v>366</v>
      </c>
      <c r="H8" s="359" t="s">
        <v>373</v>
      </c>
      <c r="I8" s="357"/>
      <c r="J8" s="360"/>
      <c r="K8" s="358"/>
      <c r="L8" s="357"/>
      <c r="M8" s="355"/>
    </row>
    <row r="9" spans="1:13" s="356" customFormat="1" ht="20.100000000000001" customHeight="1">
      <c r="A9" s="366"/>
      <c r="B9" s="278">
        <v>526</v>
      </c>
      <c r="C9" s="279">
        <v>538</v>
      </c>
      <c r="D9" s="279">
        <v>547</v>
      </c>
      <c r="E9" s="301">
        <v>543</v>
      </c>
      <c r="F9" s="279">
        <v>508</v>
      </c>
      <c r="G9" s="279">
        <v>524</v>
      </c>
      <c r="H9" s="279">
        <v>534</v>
      </c>
      <c r="I9" s="279">
        <v>461</v>
      </c>
      <c r="J9" s="279"/>
      <c r="K9" s="279">
        <v>503</v>
      </c>
      <c r="L9" s="279">
        <v>489</v>
      </c>
      <c r="M9" s="367"/>
    </row>
    <row r="10" spans="1:13" s="356" customFormat="1" ht="20.100000000000001" customHeight="1">
      <c r="A10" s="302" t="s">
        <v>262</v>
      </c>
      <c r="B10" s="265" t="s">
        <v>374</v>
      </c>
      <c r="C10" s="266" t="s">
        <v>361</v>
      </c>
      <c r="D10" s="266" t="s">
        <v>375</v>
      </c>
      <c r="E10" s="304" t="s">
        <v>376</v>
      </c>
      <c r="F10" s="358" t="s">
        <v>377</v>
      </c>
      <c r="G10" s="265" t="s">
        <v>378</v>
      </c>
      <c r="H10" s="266" t="s">
        <v>379</v>
      </c>
      <c r="I10" s="266" t="s">
        <v>380</v>
      </c>
      <c r="J10" s="266"/>
      <c r="K10" s="266" t="s">
        <v>381</v>
      </c>
      <c r="L10" s="266" t="s">
        <v>382</v>
      </c>
      <c r="M10" s="355"/>
    </row>
    <row r="11" spans="1:13" s="356" customFormat="1" ht="20.100000000000001" customHeight="1">
      <c r="A11" s="368"/>
      <c r="B11" s="270" t="s">
        <v>383</v>
      </c>
      <c r="C11" s="271" t="s">
        <v>274</v>
      </c>
      <c r="D11" s="271" t="s">
        <v>384</v>
      </c>
      <c r="E11" s="369" t="s">
        <v>385</v>
      </c>
      <c r="F11" s="271" t="s">
        <v>386</v>
      </c>
      <c r="G11" s="271" t="s">
        <v>387</v>
      </c>
      <c r="H11" s="271">
        <v>1982</v>
      </c>
      <c r="I11" s="271" t="s">
        <v>388</v>
      </c>
      <c r="J11" s="270"/>
      <c r="K11" s="271" t="s">
        <v>389</v>
      </c>
      <c r="L11" s="271" t="s">
        <v>390</v>
      </c>
      <c r="M11" s="363"/>
    </row>
    <row r="12" spans="1:13" s="356" customFormat="1" ht="20.100000000000001" customHeight="1">
      <c r="A12" s="302"/>
      <c r="B12" s="357"/>
      <c r="C12" s="259">
        <v>224</v>
      </c>
      <c r="D12" s="260">
        <v>254</v>
      </c>
      <c r="E12" s="260">
        <v>242</v>
      </c>
      <c r="F12" s="260">
        <v>269</v>
      </c>
      <c r="G12" s="260">
        <v>277</v>
      </c>
      <c r="H12" s="260"/>
      <c r="I12" s="260"/>
      <c r="J12" s="260"/>
      <c r="K12" s="260">
        <v>332</v>
      </c>
      <c r="L12" s="260"/>
      <c r="M12" s="370"/>
    </row>
    <row r="13" spans="1:13" s="261" customFormat="1" ht="20.100000000000001" customHeight="1">
      <c r="A13" s="302" t="s">
        <v>282</v>
      </c>
      <c r="B13" s="357"/>
      <c r="C13" s="358" t="s">
        <v>391</v>
      </c>
      <c r="D13" s="359" t="s">
        <v>362</v>
      </c>
      <c r="E13" s="359" t="s">
        <v>392</v>
      </c>
      <c r="F13" s="359" t="s">
        <v>393</v>
      </c>
      <c r="G13" s="359" t="s">
        <v>393</v>
      </c>
      <c r="H13" s="359"/>
      <c r="I13" s="359"/>
      <c r="J13" s="359"/>
      <c r="K13" s="359" t="s">
        <v>394</v>
      </c>
      <c r="L13" s="359"/>
      <c r="M13" s="340"/>
    </row>
    <row r="14" spans="1:13" s="356" customFormat="1" ht="20.100000000000001" customHeight="1">
      <c r="A14" s="371"/>
      <c r="B14" s="357"/>
      <c r="C14" s="358" t="s">
        <v>395</v>
      </c>
      <c r="D14" s="359" t="s">
        <v>396</v>
      </c>
      <c r="E14" s="359" t="s">
        <v>397</v>
      </c>
      <c r="F14" s="359" t="s">
        <v>398</v>
      </c>
      <c r="G14" s="359" t="s">
        <v>399</v>
      </c>
      <c r="H14" s="359"/>
      <c r="I14" s="359"/>
      <c r="J14" s="359"/>
      <c r="K14" s="359" t="s">
        <v>400</v>
      </c>
      <c r="L14" s="359"/>
      <c r="M14" s="340"/>
    </row>
    <row r="15" spans="1:13" ht="12.75">
      <c r="A15" s="308"/>
      <c r="B15" s="310"/>
      <c r="C15" s="310"/>
      <c r="D15" s="311"/>
      <c r="E15" s="310"/>
      <c r="F15" s="310"/>
      <c r="G15" s="310"/>
      <c r="H15" s="310"/>
      <c r="I15" s="310"/>
      <c r="J15" s="310"/>
      <c r="K15" s="372"/>
      <c r="L15" s="372"/>
      <c r="M15" s="373"/>
    </row>
    <row r="16" spans="1:13" ht="12.75">
      <c r="A16" s="314"/>
      <c r="B16" s="312"/>
      <c r="C16" s="312"/>
      <c r="D16" s="315"/>
      <c r="E16" s="312"/>
      <c r="F16" s="312"/>
      <c r="G16" s="312"/>
      <c r="H16" s="312"/>
      <c r="I16" s="312"/>
      <c r="J16" s="312"/>
      <c r="K16" s="312"/>
      <c r="L16" s="312"/>
      <c r="M16" s="316"/>
    </row>
    <row r="17" spans="1:13" ht="12.75">
      <c r="A17" s="314"/>
      <c r="B17" s="613" t="s">
        <v>299</v>
      </c>
      <c r="C17" s="613"/>
      <c r="D17" s="613"/>
      <c r="E17" s="613"/>
      <c r="F17" s="312"/>
      <c r="G17" s="312"/>
      <c r="H17" s="312"/>
      <c r="I17" s="312"/>
      <c r="J17" s="312"/>
      <c r="K17" s="312"/>
      <c r="L17" s="312"/>
      <c r="M17" s="316"/>
    </row>
    <row r="18" spans="1:13" ht="12.75">
      <c r="A18" s="314"/>
      <c r="B18" s="374" t="s">
        <v>300</v>
      </c>
      <c r="C18" s="375">
        <v>1532</v>
      </c>
      <c r="D18" s="375" t="s">
        <v>401</v>
      </c>
      <c r="E18" s="312" t="s">
        <v>402</v>
      </c>
      <c r="F18" s="312"/>
      <c r="G18" s="312"/>
      <c r="H18" s="312"/>
      <c r="I18" s="312"/>
      <c r="J18" s="312"/>
      <c r="K18" s="312"/>
      <c r="L18" s="312"/>
      <c r="M18" s="316"/>
    </row>
    <row r="19" spans="1:13" ht="12.75">
      <c r="A19" s="314"/>
      <c r="B19" s="312"/>
      <c r="C19" s="312"/>
      <c r="D19" s="315"/>
      <c r="E19" s="312"/>
      <c r="F19" s="312"/>
      <c r="G19" s="312"/>
      <c r="H19" s="312"/>
      <c r="I19" s="312"/>
      <c r="J19" s="312"/>
      <c r="K19" s="312"/>
      <c r="L19" s="312"/>
      <c r="M19" s="316"/>
    </row>
    <row r="20" spans="1:13" ht="12.75">
      <c r="A20" s="314"/>
      <c r="B20" s="374"/>
      <c r="C20" s="312"/>
      <c r="D20" s="315"/>
      <c r="E20" s="312"/>
      <c r="F20" s="312"/>
      <c r="G20" s="312"/>
      <c r="H20" s="312"/>
      <c r="I20" s="312"/>
      <c r="J20" s="312"/>
      <c r="K20" s="312"/>
      <c r="L20" s="312"/>
      <c r="M20" s="316"/>
    </row>
    <row r="21" spans="1:13" ht="12.75">
      <c r="A21" s="314"/>
      <c r="B21" s="374"/>
      <c r="C21" s="312"/>
      <c r="D21" s="315"/>
      <c r="E21" s="312"/>
      <c r="F21" s="312"/>
      <c r="G21" s="312"/>
      <c r="H21" s="312"/>
      <c r="I21" s="312"/>
      <c r="J21" s="312"/>
      <c r="K21" s="312"/>
      <c r="L21" s="312"/>
      <c r="M21" s="316"/>
    </row>
    <row r="22" spans="1:13" ht="12.75">
      <c r="A22" s="319"/>
      <c r="B22" s="321"/>
      <c r="C22" s="321"/>
      <c r="D22" s="322"/>
      <c r="E22" s="321"/>
      <c r="F22" s="321"/>
      <c r="G22" s="321"/>
      <c r="H22" s="321"/>
      <c r="I22" s="321"/>
      <c r="J22" s="321"/>
      <c r="K22" s="321"/>
      <c r="L22" s="321"/>
      <c r="M22" s="376"/>
    </row>
    <row r="23" spans="1:13" s="250" customFormat="1" ht="12.75">
      <c r="B23" s="250" t="s">
        <v>403</v>
      </c>
      <c r="C23" s="377" t="s">
        <v>404</v>
      </c>
      <c r="D23" s="9" t="s">
        <v>405</v>
      </c>
      <c r="E23" s="378" t="s">
        <v>406</v>
      </c>
      <c r="G23" s="379" t="s">
        <v>407</v>
      </c>
      <c r="I23" s="379"/>
      <c r="K23" s="379"/>
      <c r="M23" s="380"/>
    </row>
    <row r="24" spans="1:13" s="356" customFormat="1" ht="20.100000000000001" customHeight="1">
      <c r="A24" s="366"/>
      <c r="B24" s="381"/>
      <c r="C24" s="382"/>
      <c r="D24" s="383">
        <v>376</v>
      </c>
      <c r="E24" s="382"/>
      <c r="F24" s="384"/>
      <c r="G24" s="384"/>
      <c r="H24" s="384"/>
      <c r="I24" s="384"/>
      <c r="J24" s="384"/>
      <c r="K24" s="384"/>
      <c r="L24" s="384"/>
      <c r="M24" s="367"/>
    </row>
    <row r="25" spans="1:13" s="356" customFormat="1" ht="20.100000000000001" customHeight="1">
      <c r="A25" s="302" t="s">
        <v>344</v>
      </c>
      <c r="B25" s="385"/>
      <c r="C25" s="358"/>
      <c r="D25" s="359" t="s">
        <v>408</v>
      </c>
      <c r="E25" s="265"/>
      <c r="F25" s="358"/>
      <c r="G25" s="265"/>
      <c r="H25" s="358"/>
      <c r="I25" s="359"/>
      <c r="J25" s="359"/>
      <c r="K25" s="359"/>
      <c r="L25" s="359"/>
      <c r="M25" s="355"/>
    </row>
    <row r="26" spans="1:13" s="356" customFormat="1" ht="20.100000000000001" customHeight="1">
      <c r="A26" s="368"/>
      <c r="B26" s="285"/>
      <c r="C26" s="270"/>
      <c r="D26" s="271" t="s">
        <v>347</v>
      </c>
      <c r="E26" s="270"/>
      <c r="F26" s="271"/>
      <c r="G26" s="271"/>
      <c r="H26" s="271"/>
      <c r="I26" s="271"/>
      <c r="J26" s="271"/>
      <c r="K26" s="271"/>
      <c r="L26" s="271"/>
      <c r="M26" s="386"/>
    </row>
  </sheetData>
  <sheetProtection selectLockedCells="1" selectUnlockedCells="1"/>
  <mergeCells count="3">
    <mergeCell ref="A3:A5"/>
    <mergeCell ref="A6:A8"/>
    <mergeCell ref="B17:E17"/>
  </mergeCells>
  <printOptions horizontalCentered="1" verticalCentered="1"/>
  <pageMargins left="0.7" right="0.7" top="0.75" bottom="0.75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18</vt:i4>
      </vt:variant>
    </vt:vector>
  </HeadingPairs>
  <TitlesOfParts>
    <vt:vector size="29" baseType="lpstr">
      <vt:lpstr>Salle</vt:lpstr>
      <vt:lpstr>Federal</vt:lpstr>
      <vt:lpstr>FITA</vt:lpstr>
      <vt:lpstr>Field</vt:lpstr>
      <vt:lpstr>Beursault</vt:lpstr>
      <vt:lpstr>3D</vt:lpstr>
      <vt:lpstr>Nature</vt:lpstr>
      <vt:lpstr>RecordsH</vt:lpstr>
      <vt:lpstr>RecordsF</vt:lpstr>
      <vt:lpstr>Palmarés</vt:lpstr>
      <vt:lpstr>Var</vt:lpstr>
      <vt:lpstr>__xlnm.Print_Area</vt:lpstr>
      <vt:lpstr>__xlnm.Print_Area_1</vt:lpstr>
      <vt:lpstr>__xlnm.Print_Area_2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'3D'!Zone_d_impression</vt:lpstr>
      <vt:lpstr>Beursault!Zone_d_impression</vt:lpstr>
      <vt:lpstr>Federal!Zone_d_impression</vt:lpstr>
      <vt:lpstr>Field!Zone_d_impression</vt:lpstr>
      <vt:lpstr>FITA!Zone_d_impression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2018-10-08T11:58:21Z</cp:lastPrinted>
  <dcterms:created xsi:type="dcterms:W3CDTF">2018-05-01T18:57:22Z</dcterms:created>
  <dcterms:modified xsi:type="dcterms:W3CDTF">2018-10-08T12:02:22Z</dcterms:modified>
</cp:coreProperties>
</file>