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05" firstSheet="4" activeTab="9"/>
  </bookViews>
  <sheets>
    <sheet name="Salle" sheetId="1" r:id="rId1"/>
    <sheet name="50m-122" sheetId="2" r:id="rId2"/>
    <sheet name="EXT-INTERNAT" sheetId="3" r:id="rId3"/>
    <sheet name="Field" sheetId="4" r:id="rId4"/>
    <sheet name="Beursault" sheetId="5" r:id="rId5"/>
    <sheet name="3D" sheetId="6" r:id="rId6"/>
    <sheet name="Nature" sheetId="7" r:id="rId7"/>
    <sheet name="RecordsH" sheetId="8" r:id="rId8"/>
    <sheet name="RecordsF" sheetId="9" r:id="rId9"/>
    <sheet name="Palmarés" sheetId="10" r:id="rId10"/>
    <sheet name="Var" sheetId="11" r:id="rId11"/>
  </sheets>
  <definedNames>
    <definedName name="__xlnm.Print_Area">'3D'!$A$1:$BQ$70</definedName>
    <definedName name="__xlnm.Print_Area_1">Beursault!$A$1:$AM$56</definedName>
    <definedName name="__xlnm.Print_Area_2">'50m-122'!$A$1:$AP$68</definedName>
    <definedName name="__xlnm.Print_Area_3">Field!$B$1:$AY$61</definedName>
    <definedName name="__xlnm.Print_Area_4">'EXT-INTERNAT'!$A$1:$AO$56</definedName>
    <definedName name="__xlnm.Print_Area_5">Palmarés!$A$1:$I$85</definedName>
    <definedName name="__xlnm.Print_Area_6">RecordsF!$A$1:$M$26</definedName>
    <definedName name="__xlnm.Print_Area_7">RecordsH!$A$1:$P$35</definedName>
    <definedName name="__xlnm.Print_Area_8">Salle!$A$1:$BI$104</definedName>
    <definedName name="__xlnm.Print_Titles">#N/A</definedName>
    <definedName name="_xlnm.Print_Area" localSheetId="5">'3D'!$A$1:$BQ$70</definedName>
    <definedName name="_xlnm.Print_Area" localSheetId="1">'50m-122'!$A$1:$AP$68</definedName>
    <definedName name="_xlnm.Print_Area" localSheetId="4">Beursault!$A$1:$AM$56</definedName>
    <definedName name="_xlnm.Print_Area" localSheetId="2">'EXT-INTERNAT'!$A$1:$AO$56</definedName>
    <definedName name="_xlnm.Print_Area" localSheetId="3">Field!$B$1:$AY$61</definedName>
    <definedName name="_xlnm.Print_Area" localSheetId="9">Palmarés!$A$1:$I$85</definedName>
    <definedName name="_xlnm.Print_Area" localSheetId="8">RecordsF!$A$1:$M$26</definedName>
    <definedName name="_xlnm.Print_Area" localSheetId="7">RecordsH!$A$1:$P$35</definedName>
    <definedName name="_xlnm.Print_Area" localSheetId="0">Salle!$A$1:$BI$104</definedName>
  </definedNames>
  <calcPr calcId="145621"/>
</workbook>
</file>

<file path=xl/calcChain.xml><?xml version="1.0" encoding="utf-8"?>
<calcChain xmlns="http://schemas.openxmlformats.org/spreadsheetml/2006/main">
  <c r="BP44" i="6" l="1"/>
  <c r="BP43" i="6"/>
  <c r="BO44" i="6"/>
  <c r="BO43" i="6"/>
  <c r="BN44" i="6"/>
  <c r="BM44" i="6"/>
  <c r="BP41" i="6"/>
  <c r="BO41" i="6"/>
  <c r="BN41" i="6"/>
  <c r="BM41" i="6"/>
  <c r="BL41" i="6"/>
  <c r="BK41" i="6"/>
  <c r="BP40" i="6"/>
  <c r="BO40" i="6"/>
  <c r="BN40" i="6"/>
  <c r="BM40" i="6"/>
  <c r="BL40" i="6"/>
  <c r="BK40" i="6"/>
  <c r="BP38" i="6"/>
  <c r="BP31" i="6"/>
  <c r="BP37" i="6"/>
  <c r="BO38" i="6"/>
  <c r="BO37" i="6"/>
  <c r="BN38" i="6"/>
  <c r="BN37" i="6"/>
  <c r="BM38" i="6"/>
  <c r="BM37" i="6"/>
  <c r="BL38" i="6"/>
  <c r="BL37" i="6"/>
  <c r="BK38" i="6"/>
  <c r="BK37" i="6"/>
  <c r="BO31" i="6"/>
  <c r="BN31" i="6"/>
  <c r="BM31" i="6"/>
  <c r="BP28" i="6"/>
  <c r="BO28" i="6"/>
  <c r="BN28" i="6"/>
  <c r="BM28" i="6"/>
  <c r="BM15" i="6"/>
  <c r="BL15" i="6"/>
  <c r="BK15" i="6"/>
  <c r="BM13" i="6"/>
  <c r="BL13" i="6"/>
  <c r="BK13" i="6"/>
  <c r="BM12" i="6"/>
  <c r="BL12" i="6"/>
  <c r="BK12" i="6"/>
  <c r="BM10" i="6"/>
  <c r="BL10" i="6"/>
  <c r="BK10" i="6"/>
  <c r="BM8" i="6"/>
  <c r="BL8" i="6"/>
  <c r="AE29" i="3" l="1"/>
  <c r="AE30" i="3"/>
  <c r="AE31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63" i="3"/>
  <c r="AE62" i="3"/>
  <c r="AE60" i="3"/>
  <c r="AE59" i="3"/>
  <c r="AE58" i="3"/>
  <c r="AE56" i="3"/>
  <c r="AE53" i="3"/>
  <c r="AE52" i="3"/>
  <c r="AE51" i="3"/>
  <c r="AE28" i="3"/>
  <c r="AE27" i="3"/>
  <c r="AE25" i="3"/>
  <c r="AE24" i="3"/>
  <c r="AE22" i="3"/>
  <c r="AE21" i="3"/>
  <c r="AE19" i="3"/>
  <c r="AE17" i="3"/>
  <c r="AE16" i="3"/>
  <c r="AE14" i="3"/>
  <c r="AE13" i="3"/>
  <c r="AE11" i="3"/>
  <c r="AE10" i="3"/>
  <c r="AE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E32" i="3" s="1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8" i="3"/>
  <c r="AE55" i="2" l="1"/>
  <c r="BE31" i="6" l="1"/>
  <c r="BE60" i="6" l="1"/>
  <c r="BE44" i="6"/>
  <c r="AM49" i="4"/>
  <c r="BE41" i="6"/>
  <c r="BE43" i="6"/>
  <c r="BE46" i="6"/>
  <c r="BE48" i="6"/>
  <c r="BE49" i="6"/>
  <c r="BE51" i="6"/>
  <c r="BE53" i="6"/>
  <c r="BE54" i="6"/>
  <c r="BE55" i="6"/>
  <c r="BE56" i="6"/>
  <c r="BE58" i="6"/>
  <c r="BE59" i="6"/>
  <c r="BE62" i="6"/>
  <c r="BE63" i="6"/>
  <c r="BE65" i="6"/>
  <c r="BE66" i="6"/>
  <c r="BE40" i="6"/>
  <c r="BE38" i="6"/>
  <c r="BE37" i="6"/>
  <c r="BE30" i="6" l="1"/>
  <c r="BI63" i="6" l="1"/>
  <c r="BH63" i="6"/>
  <c r="BG63" i="6"/>
  <c r="BF63" i="6"/>
  <c r="BP63" i="6"/>
  <c r="BI62" i="6"/>
  <c r="BH62" i="6"/>
  <c r="BG62" i="6"/>
  <c r="BP62" i="6"/>
  <c r="BI44" i="6"/>
  <c r="BH44" i="6"/>
  <c r="BG44" i="6"/>
  <c r="BJ63" i="6" l="1"/>
  <c r="BF62" i="6"/>
  <c r="BN62" i="6"/>
  <c r="BJ62" i="6"/>
  <c r="BM63" i="6"/>
  <c r="BN63" i="6"/>
  <c r="BK63" i="6"/>
  <c r="BO63" i="6"/>
  <c r="BO62" i="6"/>
  <c r="BL63" i="6"/>
  <c r="BJ44" i="6"/>
  <c r="BL44" i="6"/>
  <c r="BF44" i="6"/>
  <c r="BK44" i="6"/>
  <c r="AG61" i="2"/>
  <c r="AH61" i="2"/>
  <c r="AI61" i="2"/>
  <c r="AE61" i="2"/>
  <c r="AO61" i="2" s="1"/>
  <c r="AO55" i="2"/>
  <c r="AN55" i="2"/>
  <c r="AM55" i="2"/>
  <c r="AL55" i="2"/>
  <c r="AK55" i="2"/>
  <c r="AG55" i="2"/>
  <c r="AH55" i="2"/>
  <c r="AI55" i="2"/>
  <c r="AI52" i="2"/>
  <c r="AH52" i="2"/>
  <c r="AG52" i="2"/>
  <c r="AE52" i="2"/>
  <c r="AF52" i="2" s="1"/>
  <c r="AI43" i="2"/>
  <c r="AH43" i="2"/>
  <c r="AG43" i="2"/>
  <c r="AE43" i="2"/>
  <c r="AM43" i="2" s="1"/>
  <c r="AI58" i="2"/>
  <c r="AH58" i="2"/>
  <c r="AG58" i="2"/>
  <c r="AE58" i="2"/>
  <c r="AO58" i="2" s="1"/>
  <c r="AK61" i="2" l="1"/>
  <c r="AL61" i="2"/>
  <c r="AJ52" i="2"/>
  <c r="AL43" i="2"/>
  <c r="AJ43" i="2"/>
  <c r="AF43" i="2"/>
  <c r="AO43" i="2"/>
  <c r="AK43" i="2"/>
  <c r="AN43" i="2"/>
  <c r="AM61" i="2"/>
  <c r="AN61" i="2"/>
  <c r="AJ58" i="2"/>
  <c r="AF58" i="2"/>
  <c r="AJ61" i="2"/>
  <c r="AJ55" i="2"/>
  <c r="BI59" i="6"/>
  <c r="BH59" i="6"/>
  <c r="BG59" i="6"/>
  <c r="BP59" i="6"/>
  <c r="BJ59" i="6" l="1"/>
  <c r="BM59" i="6"/>
  <c r="BF59" i="6"/>
  <c r="BN59" i="6"/>
  <c r="BK59" i="6"/>
  <c r="BO59" i="6"/>
  <c r="BL59" i="6"/>
  <c r="AB19" i="5"/>
  <c r="AB20" i="5"/>
  <c r="AB21" i="5"/>
  <c r="AB22" i="5"/>
  <c r="AB23" i="5"/>
  <c r="AB24" i="5"/>
  <c r="AB26" i="5"/>
  <c r="AB25" i="5"/>
  <c r="AB27" i="5"/>
  <c r="AB28" i="5"/>
  <c r="AB30" i="5"/>
  <c r="AB31" i="5"/>
  <c r="AB33" i="5"/>
  <c r="AB35" i="5"/>
  <c r="AB37" i="5"/>
  <c r="AB38" i="5"/>
  <c r="AB39" i="5"/>
  <c r="AB41" i="5"/>
  <c r="AB43" i="5"/>
  <c r="AB44" i="5"/>
  <c r="AB46" i="5"/>
  <c r="AB47" i="5"/>
  <c r="AB48" i="5"/>
  <c r="AB49" i="5"/>
  <c r="AB50" i="5"/>
  <c r="AB51" i="5"/>
  <c r="AB18" i="5"/>
  <c r="H53" i="5"/>
  <c r="T59" i="4"/>
  <c r="AI26" i="5" l="1"/>
  <c r="AH26" i="5"/>
  <c r="AK26" i="5"/>
  <c r="AJ26" i="5"/>
  <c r="AH28" i="5"/>
  <c r="AI28" i="5"/>
  <c r="AF30" i="5"/>
  <c r="AE30" i="5"/>
  <c r="AD30" i="5"/>
  <c r="AF31" i="5"/>
  <c r="AE31" i="5"/>
  <c r="AD31" i="5"/>
  <c r="AK31" i="5"/>
  <c r="AG31" i="5" l="1"/>
  <c r="AG30" i="5"/>
  <c r="AH31" i="5"/>
  <c r="AI31" i="5"/>
  <c r="AJ31" i="5"/>
  <c r="AK23" i="3" l="1"/>
  <c r="AJ23" i="3"/>
  <c r="AJ13" i="3"/>
  <c r="AK13" i="3"/>
  <c r="AL13" i="3"/>
  <c r="AK14" i="3"/>
  <c r="AJ14" i="3"/>
  <c r="AQ55" i="4" l="1"/>
  <c r="AP55" i="4"/>
  <c r="AO55" i="4"/>
  <c r="AR55" i="4" s="1"/>
  <c r="AM55" i="4"/>
  <c r="AX55" i="4" s="1"/>
  <c r="AN55" i="4" l="1"/>
  <c r="AW55" i="4"/>
  <c r="BI30" i="6"/>
  <c r="BH30" i="6"/>
  <c r="BG30" i="6"/>
  <c r="BP30" i="6"/>
  <c r="BI31" i="6"/>
  <c r="BH31" i="6"/>
  <c r="BG31" i="6"/>
  <c r="BI26" i="6"/>
  <c r="BH26" i="6"/>
  <c r="BG26" i="6"/>
  <c r="BE26" i="6"/>
  <c r="BP26" i="6" s="1"/>
  <c r="BI25" i="6"/>
  <c r="BH25" i="6"/>
  <c r="BG25" i="6"/>
  <c r="BE25" i="6"/>
  <c r="BP25" i="6" s="1"/>
  <c r="BJ30" i="6" l="1"/>
  <c r="BJ31" i="6"/>
  <c r="BN25" i="6"/>
  <c r="BJ25" i="6"/>
  <c r="BM25" i="6"/>
  <c r="BK25" i="6"/>
  <c r="BO25" i="6"/>
  <c r="BJ26" i="6"/>
  <c r="BL25" i="6"/>
  <c r="BF30" i="6"/>
  <c r="BF31" i="6"/>
  <c r="BF25" i="6"/>
  <c r="BM26" i="6"/>
  <c r="BN26" i="6"/>
  <c r="BO26" i="6"/>
  <c r="BF26" i="6"/>
  <c r="AW29" i="1"/>
  <c r="AX29" i="1"/>
  <c r="AY29" i="1"/>
  <c r="BI29" i="1"/>
  <c r="BH29" i="1"/>
  <c r="BG29" i="1"/>
  <c r="BF29" i="1"/>
  <c r="BE29" i="1"/>
  <c r="BD29" i="1"/>
  <c r="BC29" i="1"/>
  <c r="BB29" i="1"/>
  <c r="BA29" i="1"/>
  <c r="AY33" i="1"/>
  <c r="AX33" i="1"/>
  <c r="AW33" i="1"/>
  <c r="AU33" i="1"/>
  <c r="BI33" i="1" s="1"/>
  <c r="AZ29" i="1" l="1"/>
  <c r="AZ33" i="1"/>
  <c r="BG33" i="1"/>
  <c r="BF33" i="1"/>
  <c r="BH33" i="1"/>
  <c r="AV33" i="1"/>
  <c r="AY64" i="1"/>
  <c r="AX64" i="1"/>
  <c r="AW64" i="1"/>
  <c r="AU64" i="1"/>
  <c r="BI64" i="1" s="1"/>
  <c r="AY57" i="1"/>
  <c r="AX57" i="1"/>
  <c r="AW57" i="1"/>
  <c r="AU57" i="1"/>
  <c r="BI57" i="1" s="1"/>
  <c r="AY56" i="1"/>
  <c r="AX56" i="1"/>
  <c r="AW56" i="1"/>
  <c r="AU56" i="1"/>
  <c r="BI56" i="1" s="1"/>
  <c r="AY17" i="1"/>
  <c r="AX17" i="1"/>
  <c r="AW17" i="1"/>
  <c r="AY16" i="1"/>
  <c r="AX16" i="1"/>
  <c r="AW16" i="1"/>
  <c r="AV16" i="1"/>
  <c r="AU16" i="1"/>
  <c r="AU17" i="1"/>
  <c r="BI17" i="1" s="1"/>
  <c r="BH17" i="1"/>
  <c r="BE17" i="1"/>
  <c r="BA17" i="1"/>
  <c r="AY26" i="1"/>
  <c r="AX26" i="1"/>
  <c r="AW26" i="1"/>
  <c r="AU26" i="1"/>
  <c r="BI26" i="1" s="1"/>
  <c r="BI16" i="1"/>
  <c r="BH16" i="1"/>
  <c r="BG16" i="1"/>
  <c r="BF16" i="1"/>
  <c r="BE16" i="1"/>
  <c r="BD16" i="1"/>
  <c r="BC16" i="1"/>
  <c r="BB16" i="1"/>
  <c r="BA16" i="1"/>
  <c r="AY25" i="1"/>
  <c r="AX25" i="1"/>
  <c r="AW25" i="1"/>
  <c r="AU25" i="1"/>
  <c r="BI25" i="1" s="1"/>
  <c r="AY22" i="1"/>
  <c r="AX22" i="1"/>
  <c r="AW22" i="1"/>
  <c r="AU22" i="1"/>
  <c r="BF22" i="1" s="1"/>
  <c r="AY23" i="1"/>
  <c r="AX23" i="1"/>
  <c r="AW23" i="1"/>
  <c r="AU23" i="1"/>
  <c r="BG23" i="1" s="1"/>
  <c r="AY15" i="1"/>
  <c r="AX15" i="1"/>
  <c r="AW15" i="1"/>
  <c r="AU15" i="1"/>
  <c r="BI15" i="1" s="1"/>
  <c r="AZ25" i="1" l="1"/>
  <c r="BD17" i="1"/>
  <c r="AZ22" i="1"/>
  <c r="AZ56" i="1"/>
  <c r="AZ16" i="1"/>
  <c r="AZ17" i="1"/>
  <c r="AZ57" i="1"/>
  <c r="AZ64" i="1"/>
  <c r="BB64" i="1"/>
  <c r="BF64" i="1"/>
  <c r="BC64" i="1"/>
  <c r="BG64" i="1"/>
  <c r="AV64" i="1"/>
  <c r="BD64" i="1"/>
  <c r="BH64" i="1"/>
  <c r="BA64" i="1"/>
  <c r="BE64" i="1"/>
  <c r="BB57" i="1"/>
  <c r="BF57" i="1"/>
  <c r="BC57" i="1"/>
  <c r="BG57" i="1"/>
  <c r="BD57" i="1"/>
  <c r="BH57" i="1"/>
  <c r="AV57" i="1"/>
  <c r="BE57" i="1"/>
  <c r="BB56" i="1"/>
  <c r="BF56" i="1"/>
  <c r="BC56" i="1"/>
  <c r="BG56" i="1"/>
  <c r="AV56" i="1"/>
  <c r="BD56" i="1"/>
  <c r="BH56" i="1"/>
  <c r="BA56" i="1"/>
  <c r="BE56" i="1"/>
  <c r="BC22" i="1"/>
  <c r="BH22" i="1"/>
  <c r="BC17" i="1"/>
  <c r="BG17" i="1"/>
  <c r="AV17" i="1"/>
  <c r="BD22" i="1"/>
  <c r="BG22" i="1"/>
  <c r="BB17" i="1"/>
  <c r="BF17" i="1"/>
  <c r="AZ26" i="1"/>
  <c r="BB26" i="1"/>
  <c r="BF26" i="1"/>
  <c r="BC26" i="1"/>
  <c r="BG26" i="1"/>
  <c r="BD26" i="1"/>
  <c r="BH26" i="1"/>
  <c r="AV26" i="1"/>
  <c r="BE26" i="1"/>
  <c r="BB25" i="1"/>
  <c r="BF25" i="1"/>
  <c r="BC25" i="1"/>
  <c r="BG25" i="1"/>
  <c r="AV25" i="1"/>
  <c r="BD25" i="1"/>
  <c r="BH25" i="1"/>
  <c r="BA25" i="1"/>
  <c r="BE25" i="1"/>
  <c r="BA23" i="1"/>
  <c r="BB23" i="1"/>
  <c r="AZ23" i="1"/>
  <c r="BE22" i="1"/>
  <c r="BI22" i="1"/>
  <c r="AV22" i="1"/>
  <c r="BH23" i="1"/>
  <c r="BD23" i="1"/>
  <c r="BE23" i="1"/>
  <c r="BI23" i="1"/>
  <c r="AV23" i="1"/>
  <c r="BF23" i="1"/>
  <c r="BC23" i="1"/>
  <c r="AZ15" i="1"/>
  <c r="BB15" i="1"/>
  <c r="BF15" i="1"/>
  <c r="BC15" i="1"/>
  <c r="BG15" i="1"/>
  <c r="AV15" i="1"/>
  <c r="BD15" i="1"/>
  <c r="BH15" i="1"/>
  <c r="BA15" i="1"/>
  <c r="BE15" i="1"/>
  <c r="AY92" i="1"/>
  <c r="AX92" i="1"/>
  <c r="AW92" i="1"/>
  <c r="AU92" i="1"/>
  <c r="AV92" i="1" s="1"/>
  <c r="AZ92" i="1" l="1"/>
  <c r="AY85" i="1"/>
  <c r="AX85" i="1"/>
  <c r="AW85" i="1"/>
  <c r="AU85" i="1"/>
  <c r="BI85" i="1" s="1"/>
  <c r="AZ85" i="1" l="1"/>
  <c r="BF85" i="1"/>
  <c r="BG85" i="1"/>
  <c r="AV85" i="1"/>
  <c r="BH85" i="1"/>
  <c r="BE85" i="1"/>
  <c r="BH92" i="1"/>
  <c r="BI92" i="1"/>
  <c r="BE92" i="1"/>
  <c r="BF92" i="1" l="1"/>
  <c r="BC92" i="1"/>
  <c r="BG92" i="1"/>
  <c r="BD92" i="1"/>
  <c r="AF35" i="5"/>
  <c r="AE35" i="5"/>
  <c r="AD35" i="5"/>
  <c r="AK35" i="5"/>
  <c r="AF39" i="5"/>
  <c r="AE39" i="5"/>
  <c r="AD39" i="5"/>
  <c r="AK39" i="5"/>
  <c r="AF38" i="5"/>
  <c r="AE38" i="5"/>
  <c r="AD38" i="5"/>
  <c r="AH38" i="5"/>
  <c r="AG35" i="5" l="1"/>
  <c r="AG38" i="5"/>
  <c r="AJ38" i="5"/>
  <c r="AI39" i="5"/>
  <c r="AG39" i="5"/>
  <c r="AJ39" i="5"/>
  <c r="AI38" i="5"/>
  <c r="AH39" i="5"/>
  <c r="AK38" i="5"/>
  <c r="AH11" i="3"/>
  <c r="AG11" i="3"/>
  <c r="AF11" i="3"/>
  <c r="AR11" i="3"/>
  <c r="AI11" i="3" l="1"/>
  <c r="AK11" i="3"/>
  <c r="AO11" i="3"/>
  <c r="AL11" i="3"/>
  <c r="AP11" i="3"/>
  <c r="AM11" i="3"/>
  <c r="AQ11" i="3"/>
  <c r="AJ11" i="3"/>
  <c r="AN11" i="3"/>
  <c r="AI10" i="2" l="1"/>
  <c r="AH10" i="2"/>
  <c r="AG10" i="2"/>
  <c r="AE10" i="2"/>
  <c r="AF10" i="2" s="1"/>
  <c r="AJ10" i="2" l="1"/>
  <c r="AL10" i="2"/>
  <c r="AM10" i="2"/>
  <c r="AN10" i="2"/>
  <c r="AK10" i="2"/>
  <c r="AO10" i="2"/>
  <c r="AH32" i="3"/>
  <c r="AG32" i="3"/>
  <c r="AF32" i="3"/>
  <c r="AR32" i="3"/>
  <c r="AH34" i="3"/>
  <c r="AG34" i="3"/>
  <c r="AF34" i="3"/>
  <c r="AR34" i="3"/>
  <c r="AI32" i="3" l="1"/>
  <c r="AI34" i="3"/>
  <c r="AO32" i="3"/>
  <c r="AP32" i="3"/>
  <c r="AQ32" i="3"/>
  <c r="AN32" i="3"/>
  <c r="AK34" i="3"/>
  <c r="AO34" i="3"/>
  <c r="AL34" i="3"/>
  <c r="AP34" i="3"/>
  <c r="AM34" i="3"/>
  <c r="AQ34" i="3"/>
  <c r="AJ34" i="3"/>
  <c r="AN34" i="3"/>
  <c r="AF51" i="5" l="1"/>
  <c r="AE51" i="5"/>
  <c r="AD51" i="5"/>
  <c r="AK51" i="5" l="1"/>
  <c r="AG51" i="5"/>
  <c r="AJ51" i="5"/>
  <c r="AN37" i="2"/>
  <c r="AM37" i="2"/>
  <c r="AL37" i="2"/>
  <c r="AK37" i="2"/>
  <c r="AH33" i="3" l="1"/>
  <c r="AG33" i="3"/>
  <c r="AF33" i="3"/>
  <c r="AO52" i="2"/>
  <c r="AN52" i="2"/>
  <c r="AM52" i="2"/>
  <c r="AL52" i="2"/>
  <c r="AK52" i="2"/>
  <c r="AI41" i="2"/>
  <c r="AH41" i="2"/>
  <c r="AG41" i="2"/>
  <c r="AE41" i="2"/>
  <c r="AO41" i="2" s="1"/>
  <c r="AR33" i="3" l="1"/>
  <c r="AL33" i="3"/>
  <c r="AK33" i="3"/>
  <c r="AJ33" i="3"/>
  <c r="AI33" i="3"/>
  <c r="AO33" i="3"/>
  <c r="AP33" i="3"/>
  <c r="AM33" i="3"/>
  <c r="AQ33" i="3"/>
  <c r="AN33" i="3"/>
  <c r="AJ41" i="2"/>
  <c r="AF41" i="2"/>
  <c r="BE8" i="6"/>
  <c r="BG8" i="6"/>
  <c r="BH8" i="6"/>
  <c r="BI8" i="6"/>
  <c r="BE10" i="6"/>
  <c r="BF10" i="6" s="1"/>
  <c r="BG10" i="6"/>
  <c r="BH10" i="6"/>
  <c r="BI10" i="6"/>
  <c r="BE12" i="6"/>
  <c r="BF12" i="6" s="1"/>
  <c r="BG12" i="6"/>
  <c r="BH12" i="6"/>
  <c r="BI12" i="6"/>
  <c r="BE13" i="6"/>
  <c r="BF13" i="6" s="1"/>
  <c r="BG13" i="6"/>
  <c r="BH13" i="6"/>
  <c r="BI13" i="6"/>
  <c r="BE15" i="6"/>
  <c r="BF15" i="6" s="1"/>
  <c r="BG15" i="6"/>
  <c r="BH15" i="6"/>
  <c r="BI15" i="6"/>
  <c r="BE17" i="6"/>
  <c r="BF17" i="6" s="1"/>
  <c r="BG17" i="6"/>
  <c r="BH17" i="6"/>
  <c r="BI17" i="6"/>
  <c r="BE19" i="6"/>
  <c r="BF19" i="6" s="1"/>
  <c r="BG19" i="6"/>
  <c r="BH19" i="6"/>
  <c r="BI19" i="6"/>
  <c r="BE20" i="6"/>
  <c r="BF20" i="6" s="1"/>
  <c r="BG20" i="6"/>
  <c r="BH20" i="6"/>
  <c r="BI20" i="6"/>
  <c r="BE22" i="6"/>
  <c r="BF22" i="6" s="1"/>
  <c r="BG22" i="6"/>
  <c r="BH22" i="6"/>
  <c r="BI22" i="6"/>
  <c r="BE23" i="6"/>
  <c r="BG23" i="6"/>
  <c r="BH23" i="6"/>
  <c r="BI23" i="6"/>
  <c r="BE28" i="6"/>
  <c r="BG28" i="6"/>
  <c r="BH28" i="6"/>
  <c r="BI28" i="6"/>
  <c r="BE34" i="6"/>
  <c r="BP34" i="6" s="1"/>
  <c r="BG34" i="6"/>
  <c r="BH34" i="6"/>
  <c r="BI34" i="6"/>
  <c r="BE33" i="6"/>
  <c r="BF33" i="6" s="1"/>
  <c r="BG33" i="6"/>
  <c r="BH33" i="6"/>
  <c r="BI33" i="6"/>
  <c r="BO33" i="6"/>
  <c r="BE35" i="6"/>
  <c r="BF35" i="6" s="1"/>
  <c r="BG35" i="6"/>
  <c r="BH35" i="6"/>
  <c r="BI35" i="6"/>
  <c r="BG37" i="6"/>
  <c r="BH37" i="6"/>
  <c r="BI37" i="6"/>
  <c r="BG38" i="6"/>
  <c r="BH38" i="6"/>
  <c r="BI38" i="6"/>
  <c r="BG40" i="6"/>
  <c r="BH40" i="6"/>
  <c r="BI40" i="6"/>
  <c r="BG41" i="6"/>
  <c r="BH41" i="6"/>
  <c r="BI41" i="6"/>
  <c r="BG43" i="6"/>
  <c r="BH43" i="6"/>
  <c r="BI43" i="6"/>
  <c r="BL46" i="6"/>
  <c r="BG46" i="6"/>
  <c r="BH46" i="6"/>
  <c r="BI46" i="6"/>
  <c r="BL48" i="6"/>
  <c r="BG48" i="6"/>
  <c r="BH48" i="6"/>
  <c r="BI48" i="6"/>
  <c r="BM48" i="6"/>
  <c r="BL49" i="6"/>
  <c r="BG49" i="6"/>
  <c r="BH49" i="6"/>
  <c r="BI49" i="6"/>
  <c r="BK49" i="6"/>
  <c r="BP51" i="6"/>
  <c r="BG51" i="6"/>
  <c r="BH51" i="6"/>
  <c r="BI51" i="6"/>
  <c r="BF53" i="6"/>
  <c r="BG53" i="6"/>
  <c r="BH53" i="6"/>
  <c r="BI53" i="6"/>
  <c r="BF54" i="6"/>
  <c r="BG54" i="6"/>
  <c r="BH54" i="6"/>
  <c r="BI54" i="6"/>
  <c r="BF55" i="6"/>
  <c r="BG55" i="6"/>
  <c r="BH55" i="6"/>
  <c r="BI55" i="6"/>
  <c r="BF56" i="6"/>
  <c r="BG56" i="6"/>
  <c r="BH56" i="6"/>
  <c r="BI56" i="6"/>
  <c r="BF58" i="6"/>
  <c r="BG58" i="6"/>
  <c r="BH58" i="6"/>
  <c r="BI58" i="6"/>
  <c r="BG60" i="6"/>
  <c r="BH60" i="6"/>
  <c r="BI60" i="6"/>
  <c r="BL65" i="6"/>
  <c r="BG65" i="6"/>
  <c r="BH65" i="6"/>
  <c r="BI65" i="6"/>
  <c r="BF66" i="6"/>
  <c r="BG66" i="6"/>
  <c r="BH66" i="6"/>
  <c r="BI66" i="6"/>
  <c r="R68" i="6"/>
  <c r="AB9" i="5"/>
  <c r="AD9" i="5"/>
  <c r="AE9" i="5"/>
  <c r="AF9" i="5"/>
  <c r="AB11" i="5"/>
  <c r="AD11" i="5"/>
  <c r="AE11" i="5"/>
  <c r="AF11" i="5"/>
  <c r="AB13" i="5"/>
  <c r="AH13" i="5" s="1"/>
  <c r="AD13" i="5"/>
  <c r="AE13" i="5"/>
  <c r="AF13" i="5"/>
  <c r="AB15" i="5"/>
  <c r="AK15" i="5" s="1"/>
  <c r="AD15" i="5"/>
  <c r="AE15" i="5"/>
  <c r="AF15" i="5"/>
  <c r="AB16" i="5"/>
  <c r="AI16" i="5" s="1"/>
  <c r="AD16" i="5"/>
  <c r="AE16" i="5"/>
  <c r="AF16" i="5"/>
  <c r="AH16" i="5"/>
  <c r="AD18" i="5"/>
  <c r="AE18" i="5"/>
  <c r="AF18" i="5"/>
  <c r="AD21" i="5"/>
  <c r="AE21" i="5"/>
  <c r="AF21" i="5"/>
  <c r="AD20" i="5"/>
  <c r="AE20" i="5"/>
  <c r="AF20" i="5"/>
  <c r="AJ23" i="5"/>
  <c r="AD23" i="5"/>
  <c r="AE23" i="5"/>
  <c r="AF23" i="5"/>
  <c r="AI23" i="5"/>
  <c r="AD22" i="5"/>
  <c r="AE22" i="5"/>
  <c r="AF22" i="5"/>
  <c r="AK28" i="5"/>
  <c r="AD28" i="5"/>
  <c r="AE28" i="5"/>
  <c r="AF28" i="5"/>
  <c r="AJ28" i="5"/>
  <c r="AD27" i="5"/>
  <c r="AE27" i="5"/>
  <c r="AF27" i="5"/>
  <c r="AI27" i="5"/>
  <c r="AD25" i="5"/>
  <c r="AE25" i="5"/>
  <c r="AF25" i="5"/>
  <c r="AD26" i="5"/>
  <c r="AE26" i="5"/>
  <c r="AF26" i="5"/>
  <c r="AJ33" i="5"/>
  <c r="AD33" i="5"/>
  <c r="AE33" i="5"/>
  <c r="AF33" i="5"/>
  <c r="AD37" i="5"/>
  <c r="AE37" i="5"/>
  <c r="AF37" i="5"/>
  <c r="AJ41" i="5"/>
  <c r="AD41" i="5"/>
  <c r="AE41" i="5"/>
  <c r="AF41" i="5"/>
  <c r="AD43" i="5"/>
  <c r="AE43" i="5"/>
  <c r="AF43" i="5"/>
  <c r="AD44" i="5"/>
  <c r="AE44" i="5"/>
  <c r="AF44" i="5"/>
  <c r="AK47" i="5"/>
  <c r="AD47" i="5"/>
  <c r="AE47" i="5"/>
  <c r="AF47" i="5"/>
  <c r="AK49" i="5"/>
  <c r="AD49" i="5"/>
  <c r="AE49" i="5"/>
  <c r="AF49" i="5"/>
  <c r="AD48" i="5"/>
  <c r="AE48" i="5"/>
  <c r="AF48" i="5"/>
  <c r="AD50" i="5"/>
  <c r="AE50" i="5"/>
  <c r="AF50" i="5"/>
  <c r="AE8" i="2"/>
  <c r="AF8" i="2" s="1"/>
  <c r="AG8" i="2"/>
  <c r="AH8" i="2"/>
  <c r="AI8" i="2"/>
  <c r="AE11" i="2"/>
  <c r="AG11" i="2"/>
  <c r="AH11" i="2"/>
  <c r="AI11" i="2"/>
  <c r="AE13" i="2"/>
  <c r="AF13" i="2" s="1"/>
  <c r="AG13" i="2"/>
  <c r="AH13" i="2"/>
  <c r="AI13" i="2"/>
  <c r="AM13" i="2"/>
  <c r="AE14" i="2"/>
  <c r="AK14" i="2" s="1"/>
  <c r="AG14" i="2"/>
  <c r="AH14" i="2"/>
  <c r="AI14" i="2"/>
  <c r="AM14" i="2"/>
  <c r="AE16" i="2"/>
  <c r="AG16" i="2"/>
  <c r="AH16" i="2"/>
  <c r="AI16" i="2"/>
  <c r="AO16" i="2"/>
  <c r="AE17" i="2"/>
  <c r="AF17" i="2" s="1"/>
  <c r="AG17" i="2"/>
  <c r="AH17" i="2"/>
  <c r="AI17" i="2"/>
  <c r="AL17" i="2"/>
  <c r="AE19" i="2"/>
  <c r="AG19" i="2"/>
  <c r="AH19" i="2"/>
  <c r="AI19" i="2"/>
  <c r="AO19" i="2"/>
  <c r="AE22" i="2"/>
  <c r="AG22" i="2"/>
  <c r="AH22" i="2"/>
  <c r="AI22" i="2"/>
  <c r="AN22" i="2"/>
  <c r="AE21" i="2"/>
  <c r="AF21" i="2" s="1"/>
  <c r="AG21" i="2"/>
  <c r="AH21" i="2"/>
  <c r="AI21" i="2"/>
  <c r="AE24" i="2"/>
  <c r="AF24" i="2" s="1"/>
  <c r="AG24" i="2"/>
  <c r="AH24" i="2"/>
  <c r="AI24" i="2"/>
  <c r="AL24" i="2"/>
  <c r="AE25" i="2"/>
  <c r="AF25" i="2" s="1"/>
  <c r="AG25" i="2"/>
  <c r="AH25" i="2"/>
  <c r="AI25" i="2"/>
  <c r="AE27" i="2"/>
  <c r="AO27" i="2" s="1"/>
  <c r="AG27" i="2"/>
  <c r="AH27" i="2"/>
  <c r="AI27" i="2"/>
  <c r="AE29" i="2"/>
  <c r="AF29" i="2" s="1"/>
  <c r="AG29" i="2"/>
  <c r="AH29" i="2"/>
  <c r="AI29" i="2"/>
  <c r="AE28" i="2"/>
  <c r="AM28" i="2" s="1"/>
  <c r="AG28" i="2"/>
  <c r="AH28" i="2"/>
  <c r="AI28" i="2"/>
  <c r="AE31" i="2"/>
  <c r="AF31" i="2" s="1"/>
  <c r="AG31" i="2"/>
  <c r="AH31" i="2"/>
  <c r="AI31" i="2"/>
  <c r="AM31" i="2"/>
  <c r="AE30" i="2"/>
  <c r="AG30" i="2"/>
  <c r="AH30" i="2"/>
  <c r="AI30" i="2"/>
  <c r="AE33" i="2"/>
  <c r="AF33" i="2" s="1"/>
  <c r="AG33" i="2"/>
  <c r="AH33" i="2"/>
  <c r="AI33" i="2"/>
  <c r="AN33" i="2"/>
  <c r="AE34" i="2"/>
  <c r="AN34" i="2" s="1"/>
  <c r="AG34" i="2"/>
  <c r="AH34" i="2"/>
  <c r="AI34" i="2"/>
  <c r="AM34" i="2"/>
  <c r="AE36" i="2"/>
  <c r="AF36" i="2" s="1"/>
  <c r="AG36" i="2"/>
  <c r="AH36" i="2"/>
  <c r="AI36" i="2"/>
  <c r="AO36" i="2"/>
  <c r="AE38" i="2"/>
  <c r="AO38" i="2" s="1"/>
  <c r="AG38" i="2"/>
  <c r="AH38" i="2"/>
  <c r="AI38" i="2"/>
  <c r="AN38" i="2"/>
  <c r="AE42" i="2"/>
  <c r="AF42" i="2" s="1"/>
  <c r="AG42" i="2"/>
  <c r="AH42" i="2"/>
  <c r="AI42" i="2"/>
  <c r="AE47" i="2"/>
  <c r="AF47" i="2" s="1"/>
  <c r="AG47" i="2"/>
  <c r="AH47" i="2"/>
  <c r="AI47" i="2"/>
  <c r="AM47" i="2"/>
  <c r="AE49" i="2"/>
  <c r="AF49" i="2" s="1"/>
  <c r="AG49" i="2"/>
  <c r="AH49" i="2"/>
  <c r="AI49" i="2"/>
  <c r="AE53" i="2"/>
  <c r="AF53" i="2" s="1"/>
  <c r="AG53" i="2"/>
  <c r="AH53" i="2"/>
  <c r="AI53" i="2"/>
  <c r="AE51" i="2"/>
  <c r="AF51" i="2" s="1"/>
  <c r="AG51" i="2"/>
  <c r="AH51" i="2"/>
  <c r="AI51" i="2"/>
  <c r="AE56" i="2"/>
  <c r="AF56" i="2" s="1"/>
  <c r="AG56" i="2"/>
  <c r="AH56" i="2"/>
  <c r="AI56" i="2"/>
  <c r="AE60" i="2"/>
  <c r="AF60" i="2" s="1"/>
  <c r="AG60" i="2"/>
  <c r="AH60" i="2"/>
  <c r="AI60" i="2"/>
  <c r="AE62" i="2"/>
  <c r="AF62" i="2" s="1"/>
  <c r="AG62" i="2"/>
  <c r="AH62" i="2"/>
  <c r="AI62" i="2"/>
  <c r="AO62" i="2"/>
  <c r="AE63" i="2"/>
  <c r="AO63" i="2" s="1"/>
  <c r="AG63" i="2"/>
  <c r="AH63" i="2"/>
  <c r="AI63" i="2"/>
  <c r="AE59" i="2"/>
  <c r="AO59" i="2" s="1"/>
  <c r="AG59" i="2"/>
  <c r="AH59" i="2"/>
  <c r="AI59" i="2"/>
  <c r="J66" i="2"/>
  <c r="AM7" i="4"/>
  <c r="AN7" i="4" s="1"/>
  <c r="AO7" i="4"/>
  <c r="AP7" i="4"/>
  <c r="AQ7" i="4"/>
  <c r="AS7" i="4"/>
  <c r="AT7" i="4"/>
  <c r="AU7" i="4"/>
  <c r="AM8" i="4"/>
  <c r="AN8" i="4" s="1"/>
  <c r="AO8" i="4"/>
  <c r="AP8" i="4"/>
  <c r="AQ8" i="4"/>
  <c r="AT8" i="4"/>
  <c r="AM10" i="4"/>
  <c r="AN10" i="4" s="1"/>
  <c r="AO10" i="4"/>
  <c r="AP10" i="4"/>
  <c r="AQ10" i="4"/>
  <c r="AM11" i="4"/>
  <c r="AN11" i="4" s="1"/>
  <c r="AO11" i="4"/>
  <c r="AP11" i="4"/>
  <c r="AQ11" i="4"/>
  <c r="AS11" i="4"/>
  <c r="AM13" i="4"/>
  <c r="AO13" i="4"/>
  <c r="AP13" i="4"/>
  <c r="AQ13" i="4"/>
  <c r="AM14" i="4"/>
  <c r="AO14" i="4"/>
  <c r="AP14" i="4"/>
  <c r="AQ14" i="4"/>
  <c r="AM15" i="4"/>
  <c r="AM17" i="4"/>
  <c r="AO17" i="4"/>
  <c r="AP17" i="4"/>
  <c r="AQ17" i="4"/>
  <c r="AU17" i="4"/>
  <c r="AM18" i="4"/>
  <c r="AO18" i="4"/>
  <c r="AP18" i="4"/>
  <c r="AQ18" i="4"/>
  <c r="AU18" i="4"/>
  <c r="AM20" i="4"/>
  <c r="AS20" i="4" s="1"/>
  <c r="AO20" i="4"/>
  <c r="AP20" i="4"/>
  <c r="AQ20" i="4"/>
  <c r="AV20" i="4"/>
  <c r="AM21" i="4"/>
  <c r="AT21" i="4" s="1"/>
  <c r="AO21" i="4"/>
  <c r="AP21" i="4"/>
  <c r="AQ21" i="4"/>
  <c r="AU21" i="4"/>
  <c r="AM24" i="4"/>
  <c r="AT24" i="4" s="1"/>
  <c r="AO24" i="4"/>
  <c r="AP24" i="4"/>
  <c r="AQ24" i="4"/>
  <c r="AU24" i="4"/>
  <c r="AM23" i="4"/>
  <c r="AS23" i="4" s="1"/>
  <c r="AO23" i="4"/>
  <c r="AP23" i="4"/>
  <c r="AQ23" i="4"/>
  <c r="AV23" i="4"/>
  <c r="AM28" i="4"/>
  <c r="AT28" i="4" s="1"/>
  <c r="AO28" i="4"/>
  <c r="AP28" i="4"/>
  <c r="AQ28" i="4"/>
  <c r="AU28" i="4"/>
  <c r="AM27" i="4"/>
  <c r="AN27" i="4" s="1"/>
  <c r="AO27" i="4"/>
  <c r="AP27" i="4"/>
  <c r="AQ27" i="4"/>
  <c r="AM33" i="4"/>
  <c r="AN33" i="4" s="1"/>
  <c r="AO33" i="4"/>
  <c r="AP33" i="4"/>
  <c r="AQ33" i="4"/>
  <c r="AM32" i="4"/>
  <c r="AN32" i="4" s="1"/>
  <c r="AO32" i="4"/>
  <c r="AP32" i="4"/>
  <c r="AQ32" i="4"/>
  <c r="AM30" i="4"/>
  <c r="AN30" i="4" s="1"/>
  <c r="AO30" i="4"/>
  <c r="AP30" i="4"/>
  <c r="AQ30" i="4"/>
  <c r="AM31" i="4"/>
  <c r="AO31" i="4"/>
  <c r="AP31" i="4"/>
  <c r="AQ31" i="4"/>
  <c r="AM34" i="4"/>
  <c r="AO34" i="4"/>
  <c r="AP34" i="4"/>
  <c r="AQ34" i="4"/>
  <c r="AM37" i="4"/>
  <c r="AN37" i="4" s="1"/>
  <c r="AO37" i="4"/>
  <c r="AP37" i="4"/>
  <c r="AQ37" i="4"/>
  <c r="AM36" i="4"/>
  <c r="AN36" i="4" s="1"/>
  <c r="AO36" i="4"/>
  <c r="AP36" i="4"/>
  <c r="AQ36" i="4"/>
  <c r="AM38" i="4"/>
  <c r="AU38" i="4" s="1"/>
  <c r="AO38" i="4"/>
  <c r="AP38" i="4"/>
  <c r="AQ38" i="4"/>
  <c r="AM39" i="4"/>
  <c r="AO39" i="4"/>
  <c r="AP39" i="4"/>
  <c r="AQ39" i="4"/>
  <c r="AU39" i="4"/>
  <c r="AM42" i="4"/>
  <c r="AO42" i="4"/>
  <c r="AP42" i="4"/>
  <c r="AQ42" i="4"/>
  <c r="AX42" i="4"/>
  <c r="AM44" i="4"/>
  <c r="AN44" i="4" s="1"/>
  <c r="AO44" i="4"/>
  <c r="AP44" i="4"/>
  <c r="AQ44" i="4"/>
  <c r="AX44" i="4"/>
  <c r="AM47" i="4"/>
  <c r="AN47" i="4" s="1"/>
  <c r="AO47" i="4"/>
  <c r="AP47" i="4"/>
  <c r="AQ47" i="4"/>
  <c r="AN49" i="4"/>
  <c r="AO49" i="4"/>
  <c r="AP49" i="4"/>
  <c r="AQ49" i="4"/>
  <c r="AM51" i="4"/>
  <c r="AX51" i="4" s="1"/>
  <c r="AO51" i="4"/>
  <c r="AP51" i="4"/>
  <c r="AQ51" i="4"/>
  <c r="AW51" i="4"/>
  <c r="AM52" i="4"/>
  <c r="AN52" i="4" s="1"/>
  <c r="AO52" i="4"/>
  <c r="AP52" i="4"/>
  <c r="AQ52" i="4"/>
  <c r="AS52" i="4"/>
  <c r="AM56" i="4"/>
  <c r="AO56" i="4"/>
  <c r="AP56" i="4"/>
  <c r="AQ56" i="4"/>
  <c r="AV56" i="4"/>
  <c r="AM57" i="4"/>
  <c r="AU57" i="4" s="1"/>
  <c r="AO57" i="4"/>
  <c r="AP57" i="4"/>
  <c r="AQ57" i="4"/>
  <c r="AT57" i="4"/>
  <c r="AF8" i="3"/>
  <c r="AG8" i="3"/>
  <c r="AH8" i="3"/>
  <c r="AJ9" i="3"/>
  <c r="AF9" i="3"/>
  <c r="AG9" i="3"/>
  <c r="AH9" i="3"/>
  <c r="AM14" i="3"/>
  <c r="AF14" i="3"/>
  <c r="AG14" i="3"/>
  <c r="AH14" i="3"/>
  <c r="AN14" i="3"/>
  <c r="AM13" i="3"/>
  <c r="AF13" i="3"/>
  <c r="AG13" i="3"/>
  <c r="AH13" i="3"/>
  <c r="AO13" i="3"/>
  <c r="AO16" i="3"/>
  <c r="AF16" i="3"/>
  <c r="AG16" i="3"/>
  <c r="AH16" i="3"/>
  <c r="AR16" i="3"/>
  <c r="AJ18" i="3"/>
  <c r="AF18" i="3"/>
  <c r="AG18" i="3"/>
  <c r="AH18" i="3"/>
  <c r="AK19" i="3"/>
  <c r="AF19" i="3"/>
  <c r="AG19" i="3"/>
  <c r="AH19" i="3"/>
  <c r="AL19" i="3"/>
  <c r="AK20" i="3"/>
  <c r="AF20" i="3"/>
  <c r="AG20" i="3"/>
  <c r="AH20" i="3"/>
  <c r="AL20" i="3"/>
  <c r="AP20" i="3"/>
  <c r="AF23" i="3"/>
  <c r="AG23" i="3"/>
  <c r="AH23" i="3"/>
  <c r="AL23" i="3"/>
  <c r="AF22" i="3"/>
  <c r="AG22" i="3"/>
  <c r="AH22" i="3"/>
  <c r="AK22" i="3"/>
  <c r="AJ25" i="3"/>
  <c r="AF25" i="3"/>
  <c r="AG25" i="3"/>
  <c r="AH25" i="3"/>
  <c r="AK26" i="3"/>
  <c r="AF26" i="3"/>
  <c r="AG26" i="3"/>
  <c r="AH26" i="3"/>
  <c r="AL26" i="3"/>
  <c r="AO29" i="3"/>
  <c r="AF29" i="3"/>
  <c r="AG29" i="3"/>
  <c r="AH29" i="3"/>
  <c r="AF28" i="3"/>
  <c r="AG28" i="3"/>
  <c r="AH28" i="3"/>
  <c r="AF30" i="3"/>
  <c r="AG30" i="3"/>
  <c r="AH30" i="3"/>
  <c r="AJ30" i="3"/>
  <c r="AF38" i="3"/>
  <c r="AG38" i="3"/>
  <c r="AH38" i="3"/>
  <c r="AR38" i="3"/>
  <c r="AJ39" i="3"/>
  <c r="AF39" i="3"/>
  <c r="AG39" i="3"/>
  <c r="AH39" i="3"/>
  <c r="AK39" i="3"/>
  <c r="AF42" i="3"/>
  <c r="AG42" i="3"/>
  <c r="AH42" i="3"/>
  <c r="AO42" i="3"/>
  <c r="AR41" i="3"/>
  <c r="AF41" i="3"/>
  <c r="AG41" i="3"/>
  <c r="AH41" i="3"/>
  <c r="AK44" i="3"/>
  <c r="AF44" i="3"/>
  <c r="AG44" i="3"/>
  <c r="AH44" i="3"/>
  <c r="AL45" i="3"/>
  <c r="AF45" i="3"/>
  <c r="AG45" i="3"/>
  <c r="AH45" i="3"/>
  <c r="AF47" i="3"/>
  <c r="AG47" i="3"/>
  <c r="AH47" i="3"/>
  <c r="AM48" i="3"/>
  <c r="AF48" i="3"/>
  <c r="AG48" i="3"/>
  <c r="AH48" i="3"/>
  <c r="AO48" i="3"/>
  <c r="J52" i="3"/>
  <c r="AJ52" i="3"/>
  <c r="W8" i="7"/>
  <c r="X8" i="7"/>
  <c r="Y8" i="7"/>
  <c r="Z8" i="7"/>
  <c r="AA8" i="7"/>
  <c r="AB8" i="7"/>
  <c r="AC8" i="7"/>
  <c r="AD8" i="7"/>
  <c r="AE8" i="7"/>
  <c r="W10" i="7"/>
  <c r="Y10" i="7"/>
  <c r="Z10" i="7"/>
  <c r="AA10" i="7"/>
  <c r="AE10" i="7"/>
  <c r="W12" i="7"/>
  <c r="AC12" i="7" s="1"/>
  <c r="X12" i="7"/>
  <c r="Y12" i="7"/>
  <c r="Z12" i="7"/>
  <c r="AB12" i="7" s="1"/>
  <c r="AA12" i="7"/>
  <c r="AD12" i="7"/>
  <c r="AE12" i="7"/>
  <c r="W13" i="7"/>
  <c r="X13" i="7" s="1"/>
  <c r="Y13" i="7"/>
  <c r="AB13" i="7" s="1"/>
  <c r="Z13" i="7"/>
  <c r="AA13" i="7"/>
  <c r="AC13" i="7"/>
  <c r="AE13" i="7"/>
  <c r="W15" i="7"/>
  <c r="X15" i="7"/>
  <c r="Y15" i="7"/>
  <c r="Z15" i="7"/>
  <c r="AA15" i="7"/>
  <c r="AB15" i="7"/>
  <c r="AC15" i="7"/>
  <c r="AD15" i="7"/>
  <c r="AE15" i="7"/>
  <c r="W18" i="7"/>
  <c r="Y18" i="7"/>
  <c r="AB18" i="7" s="1"/>
  <c r="Z18" i="7"/>
  <c r="AA18" i="7"/>
  <c r="AE18" i="7"/>
  <c r="W20" i="7"/>
  <c r="Y20" i="7"/>
  <c r="Z20" i="7"/>
  <c r="AA20" i="7"/>
  <c r="AE20" i="7"/>
  <c r="W22" i="7"/>
  <c r="Y22" i="7"/>
  <c r="Z22" i="7"/>
  <c r="AA22" i="7"/>
  <c r="AE22" i="7"/>
  <c r="W23" i="7"/>
  <c r="Y23" i="7"/>
  <c r="AB23" i="7" s="1"/>
  <c r="Z23" i="7"/>
  <c r="AA23" i="7"/>
  <c r="AF23" i="7"/>
  <c r="AH23" i="7"/>
  <c r="W26" i="7"/>
  <c r="AC26" i="7" s="1"/>
  <c r="X26" i="7"/>
  <c r="Y26" i="7"/>
  <c r="Z26" i="7"/>
  <c r="AB26" i="7" s="1"/>
  <c r="AA26" i="7"/>
  <c r="AD26" i="7"/>
  <c r="AE26" i="7"/>
  <c r="AF26" i="7"/>
  <c r="AH26" i="7"/>
  <c r="W28" i="7"/>
  <c r="AC28" i="7" s="1"/>
  <c r="X28" i="7"/>
  <c r="Y28" i="7"/>
  <c r="Z28" i="7"/>
  <c r="AA28" i="7"/>
  <c r="AB28" i="7"/>
  <c r="AD28" i="7"/>
  <c r="AE28" i="7"/>
  <c r="AF28" i="7"/>
  <c r="AH28" i="7"/>
  <c r="W29" i="7"/>
  <c r="AC29" i="7" s="1"/>
  <c r="X29" i="7"/>
  <c r="Y29" i="7"/>
  <c r="Z29" i="7"/>
  <c r="AB29" i="7" s="1"/>
  <c r="AA29" i="7"/>
  <c r="AD29" i="7"/>
  <c r="AE29" i="7"/>
  <c r="AF29" i="7"/>
  <c r="AH29" i="7"/>
  <c r="W32" i="7"/>
  <c r="X32" i="7"/>
  <c r="Y32" i="7"/>
  <c r="Z32" i="7"/>
  <c r="AA32" i="7"/>
  <c r="AB32" i="7"/>
  <c r="AD32" i="7"/>
  <c r="AE32" i="7"/>
  <c r="AF32" i="7"/>
  <c r="AH32" i="7"/>
  <c r="W33" i="7"/>
  <c r="X33" i="7" s="1"/>
  <c r="Y33" i="7"/>
  <c r="Z33" i="7"/>
  <c r="AB33" i="7" s="1"/>
  <c r="AA33" i="7"/>
  <c r="AF33" i="7"/>
  <c r="W35" i="7"/>
  <c r="X35" i="7"/>
  <c r="Y35" i="7"/>
  <c r="Z35" i="7"/>
  <c r="AA35" i="7"/>
  <c r="AB35" i="7"/>
  <c r="AD35" i="7"/>
  <c r="AE35" i="7"/>
  <c r="AF35" i="7"/>
  <c r="AH35" i="7"/>
  <c r="W37" i="7"/>
  <c r="X37" i="7" s="1"/>
  <c r="Y37" i="7"/>
  <c r="Z37" i="7"/>
  <c r="AB37" i="7" s="1"/>
  <c r="AA37" i="7"/>
  <c r="AF37" i="7"/>
  <c r="W38" i="7"/>
  <c r="X38" i="7"/>
  <c r="Y38" i="7"/>
  <c r="Z38" i="7"/>
  <c r="AA38" i="7"/>
  <c r="AB38" i="7"/>
  <c r="AD38" i="7"/>
  <c r="AE38" i="7"/>
  <c r="AF38" i="7"/>
  <c r="AH38" i="7"/>
  <c r="W41" i="7"/>
  <c r="X41" i="7" s="1"/>
  <c r="Y41" i="7"/>
  <c r="Z41" i="7"/>
  <c r="AB41" i="7" s="1"/>
  <c r="AA41" i="7"/>
  <c r="AF41" i="7"/>
  <c r="W43" i="7"/>
  <c r="X43" i="7"/>
  <c r="Y43" i="7"/>
  <c r="Z43" i="7"/>
  <c r="AA43" i="7"/>
  <c r="AB43" i="7"/>
  <c r="AD43" i="7"/>
  <c r="AE43" i="7"/>
  <c r="AF43" i="7"/>
  <c r="AH43" i="7"/>
  <c r="W45" i="7"/>
  <c r="AC45" i="7" s="1"/>
  <c r="Y45" i="7"/>
  <c r="Z45" i="7"/>
  <c r="AB45" i="7" s="1"/>
  <c r="AA45" i="7"/>
  <c r="AF45" i="7"/>
  <c r="W46" i="7"/>
  <c r="AD46" i="7" s="1"/>
  <c r="X46" i="7"/>
  <c r="Y46" i="7"/>
  <c r="Z46" i="7"/>
  <c r="AA46" i="7"/>
  <c r="AB46" i="7"/>
  <c r="AE46" i="7"/>
  <c r="AF46" i="7"/>
  <c r="W48" i="7"/>
  <c r="AD48" i="7" s="1"/>
  <c r="X48" i="7"/>
  <c r="Y48" i="7"/>
  <c r="Z48" i="7"/>
  <c r="AA48" i="7"/>
  <c r="AB48" i="7"/>
  <c r="AE48" i="7"/>
  <c r="AF48" i="7"/>
  <c r="W49" i="7"/>
  <c r="AD49" i="7" s="1"/>
  <c r="X49" i="7"/>
  <c r="Y49" i="7"/>
  <c r="Z49" i="7"/>
  <c r="AA49" i="7"/>
  <c r="AB49" i="7"/>
  <c r="AE49" i="7"/>
  <c r="AF49" i="7"/>
  <c r="W52" i="7"/>
  <c r="AD52" i="7" s="1"/>
  <c r="X52" i="7"/>
  <c r="Y52" i="7"/>
  <c r="Z52" i="7"/>
  <c r="AA52" i="7"/>
  <c r="AB52" i="7"/>
  <c r="AE52" i="7"/>
  <c r="AF52" i="7"/>
  <c r="W53" i="7"/>
  <c r="AD53" i="7" s="1"/>
  <c r="X53" i="7"/>
  <c r="Y53" i="7"/>
  <c r="Z53" i="7"/>
  <c r="AA53" i="7"/>
  <c r="AB53" i="7"/>
  <c r="AE53" i="7"/>
  <c r="AF53" i="7"/>
  <c r="N55" i="7"/>
  <c r="W55" i="7"/>
  <c r="Y55" i="7"/>
  <c r="AA55" i="7"/>
  <c r="AC55" i="7"/>
  <c r="AU8" i="1"/>
  <c r="AV8" i="1" s="1"/>
  <c r="AW8" i="1"/>
  <c r="AX8" i="1"/>
  <c r="AY8" i="1"/>
  <c r="BD8" i="1"/>
  <c r="BH8" i="1"/>
  <c r="AU9" i="1"/>
  <c r="AV9" i="1" s="1"/>
  <c r="AW9" i="1"/>
  <c r="AX9" i="1"/>
  <c r="AY9" i="1"/>
  <c r="BA9" i="1"/>
  <c r="BB9" i="1"/>
  <c r="BG9" i="1"/>
  <c r="BI9" i="1"/>
  <c r="AU11" i="1"/>
  <c r="BA11" i="1" s="1"/>
  <c r="AW11" i="1"/>
  <c r="AX11" i="1"/>
  <c r="AY11" i="1"/>
  <c r="BC11" i="1"/>
  <c r="AU13" i="1"/>
  <c r="AW13" i="1"/>
  <c r="AX13" i="1"/>
  <c r="AY13" i="1"/>
  <c r="BC13" i="1"/>
  <c r="AU19" i="1"/>
  <c r="BA19" i="1" s="1"/>
  <c r="AW19" i="1"/>
  <c r="AX19" i="1"/>
  <c r="AY19" i="1"/>
  <c r="BC19" i="1"/>
  <c r="BG19" i="1"/>
  <c r="AU21" i="1"/>
  <c r="BC21" i="1" s="1"/>
  <c r="AW21" i="1"/>
  <c r="AX21" i="1"/>
  <c r="AY21" i="1"/>
  <c r="BD21" i="1"/>
  <c r="AU28" i="1"/>
  <c r="BB28" i="1" s="1"/>
  <c r="AW28" i="1"/>
  <c r="AX28" i="1"/>
  <c r="AY28" i="1"/>
  <c r="BG28" i="1"/>
  <c r="AU31" i="1"/>
  <c r="AV31" i="1" s="1"/>
  <c r="AW31" i="1"/>
  <c r="AX31" i="1"/>
  <c r="AY31" i="1"/>
  <c r="BA31" i="1"/>
  <c r="AU39" i="1"/>
  <c r="AV39" i="1" s="1"/>
  <c r="AW39" i="1"/>
  <c r="AX39" i="1"/>
  <c r="AY39" i="1"/>
  <c r="BB39" i="1"/>
  <c r="AU35" i="1"/>
  <c r="AW35" i="1"/>
  <c r="AX35" i="1"/>
  <c r="AY35" i="1"/>
  <c r="AU38" i="1"/>
  <c r="BG38" i="1" s="1"/>
  <c r="AW38" i="1"/>
  <c r="AX38" i="1"/>
  <c r="AY38" i="1"/>
  <c r="BC38" i="1"/>
  <c r="AU36" i="1"/>
  <c r="BB36" i="1" s="1"/>
  <c r="AW36" i="1"/>
  <c r="AX36" i="1"/>
  <c r="AY36" i="1"/>
  <c r="BH36" i="1"/>
  <c r="AU40" i="1"/>
  <c r="BB40" i="1" s="1"/>
  <c r="AW40" i="1"/>
  <c r="AX40" i="1"/>
  <c r="AY40" i="1"/>
  <c r="BD40" i="1"/>
  <c r="BE40" i="1"/>
  <c r="AU41" i="1"/>
  <c r="AV41" i="1" s="1"/>
  <c r="AW41" i="1"/>
  <c r="AX41" i="1"/>
  <c r="AY41" i="1"/>
  <c r="BE41" i="1"/>
  <c r="AU37" i="1"/>
  <c r="BG37" i="1" s="1"/>
  <c r="AW37" i="1"/>
  <c r="AX37" i="1"/>
  <c r="AY37" i="1"/>
  <c r="BC37" i="1"/>
  <c r="AU43" i="1"/>
  <c r="BB43" i="1" s="1"/>
  <c r="AW43" i="1"/>
  <c r="AX43" i="1"/>
  <c r="AY43" i="1"/>
  <c r="BC43" i="1"/>
  <c r="AU44" i="1"/>
  <c r="BA44" i="1" s="1"/>
  <c r="AW44" i="1"/>
  <c r="AX44" i="1"/>
  <c r="AY44" i="1"/>
  <c r="BC44" i="1"/>
  <c r="AU45" i="1"/>
  <c r="AV45" i="1" s="1"/>
  <c r="AW45" i="1"/>
  <c r="AX45" i="1"/>
  <c r="AY45" i="1"/>
  <c r="BA45" i="1"/>
  <c r="AU47" i="1"/>
  <c r="BF47" i="1" s="1"/>
  <c r="AW47" i="1"/>
  <c r="AX47" i="1"/>
  <c r="AY47" i="1"/>
  <c r="AU48" i="1"/>
  <c r="BC48" i="1" s="1"/>
  <c r="AW48" i="1"/>
  <c r="AX48" i="1"/>
  <c r="AY48" i="1"/>
  <c r="BG48" i="1"/>
  <c r="AU50" i="1"/>
  <c r="AV50" i="1" s="1"/>
  <c r="AW50" i="1"/>
  <c r="AX50" i="1"/>
  <c r="AY50" i="1"/>
  <c r="BD50" i="1"/>
  <c r="AU51" i="1"/>
  <c r="AV51" i="1" s="1"/>
  <c r="AW51" i="1"/>
  <c r="AX51" i="1"/>
  <c r="AY51" i="1"/>
  <c r="BA51" i="1"/>
  <c r="BC51" i="1"/>
  <c r="BI51" i="1"/>
  <c r="AU53" i="1"/>
  <c r="BF53" i="1" s="1"/>
  <c r="AW53" i="1"/>
  <c r="AX53" i="1"/>
  <c r="AY53" i="1"/>
  <c r="BB53" i="1"/>
  <c r="AU55" i="1"/>
  <c r="BH55" i="1" s="1"/>
  <c r="AW55" i="1"/>
  <c r="AX55" i="1"/>
  <c r="AY55" i="1"/>
  <c r="AU54" i="1"/>
  <c r="BC54" i="1" s="1"/>
  <c r="AW54" i="1"/>
  <c r="AX54" i="1"/>
  <c r="AY54" i="1"/>
  <c r="AU62" i="1"/>
  <c r="AW62" i="1"/>
  <c r="AX62" i="1"/>
  <c r="AY62" i="1"/>
  <c r="BG62" i="1"/>
  <c r="BH62" i="1"/>
  <c r="AU63" i="1"/>
  <c r="BC63" i="1" s="1"/>
  <c r="AW63" i="1"/>
  <c r="AX63" i="1"/>
  <c r="AY63" i="1"/>
  <c r="BA63" i="1"/>
  <c r="AU65" i="1"/>
  <c r="AV65" i="1" s="1"/>
  <c r="AW65" i="1"/>
  <c r="AX65" i="1"/>
  <c r="AY65" i="1"/>
  <c r="BA65" i="1"/>
  <c r="AU67" i="1"/>
  <c r="BE67" i="1" s="1"/>
  <c r="AW67" i="1"/>
  <c r="AX67" i="1"/>
  <c r="AY67" i="1"/>
  <c r="BA67" i="1"/>
  <c r="BG67" i="1"/>
  <c r="AU68" i="1"/>
  <c r="AV68" i="1" s="1"/>
  <c r="AW68" i="1"/>
  <c r="AX68" i="1"/>
  <c r="AY68" i="1"/>
  <c r="BC68" i="1"/>
  <c r="AU60" i="1"/>
  <c r="AV60" i="1" s="1"/>
  <c r="AW60" i="1"/>
  <c r="AX60" i="1"/>
  <c r="AY60" i="1"/>
  <c r="AU61" i="1"/>
  <c r="BA61" i="1" s="1"/>
  <c r="AW61" i="1"/>
  <c r="AX61" i="1"/>
  <c r="AY61" i="1"/>
  <c r="AU66" i="1"/>
  <c r="AW66" i="1"/>
  <c r="AX66" i="1"/>
  <c r="AY66" i="1"/>
  <c r="BG66" i="1"/>
  <c r="AU59" i="1"/>
  <c r="AW59" i="1"/>
  <c r="AX59" i="1"/>
  <c r="AY59" i="1"/>
  <c r="BE59" i="1"/>
  <c r="AU72" i="1"/>
  <c r="AV72" i="1" s="1"/>
  <c r="AW72" i="1"/>
  <c r="AX72" i="1"/>
  <c r="AY72" i="1"/>
  <c r="BB72" i="1"/>
  <c r="AU74" i="1"/>
  <c r="BA74" i="1" s="1"/>
  <c r="AW74" i="1"/>
  <c r="AX74" i="1"/>
  <c r="AY74" i="1"/>
  <c r="BC74" i="1"/>
  <c r="AU76" i="1"/>
  <c r="BB76" i="1" s="1"/>
  <c r="AW76" i="1"/>
  <c r="AX76" i="1"/>
  <c r="AY76" i="1"/>
  <c r="BC76" i="1"/>
  <c r="BG76" i="1"/>
  <c r="AU77" i="1"/>
  <c r="BB77" i="1" s="1"/>
  <c r="AW77" i="1"/>
  <c r="AX77" i="1"/>
  <c r="AY77" i="1"/>
  <c r="BE77" i="1"/>
  <c r="AU81" i="1"/>
  <c r="AV81" i="1" s="1"/>
  <c r="AW81" i="1"/>
  <c r="AX81" i="1"/>
  <c r="AY81" i="1"/>
  <c r="AU79" i="1"/>
  <c r="AW79" i="1"/>
  <c r="AX79" i="1"/>
  <c r="AY79" i="1"/>
  <c r="BG79" i="1"/>
  <c r="AU82" i="1"/>
  <c r="BB82" i="1" s="1"/>
  <c r="AW82" i="1"/>
  <c r="AX82" i="1"/>
  <c r="AY82" i="1"/>
  <c r="BD82" i="1"/>
  <c r="AU80" i="1"/>
  <c r="BB80" i="1" s="1"/>
  <c r="AW80" i="1"/>
  <c r="AX80" i="1"/>
  <c r="AY80" i="1"/>
  <c r="BC80" i="1"/>
  <c r="AU87" i="1"/>
  <c r="AV87" i="1" s="1"/>
  <c r="AW87" i="1"/>
  <c r="AX87" i="1"/>
  <c r="AY87" i="1"/>
  <c r="AU84" i="1"/>
  <c r="AW84" i="1"/>
  <c r="AX84" i="1"/>
  <c r="AY84" i="1"/>
  <c r="AU86" i="1"/>
  <c r="BB86" i="1" s="1"/>
  <c r="AW86" i="1"/>
  <c r="AX86" i="1"/>
  <c r="AY86" i="1"/>
  <c r="BH86" i="1"/>
  <c r="AU89" i="1"/>
  <c r="BB89" i="1" s="1"/>
  <c r="AW89" i="1"/>
  <c r="AX89" i="1"/>
  <c r="AY89" i="1"/>
  <c r="BE89" i="1"/>
  <c r="AU90" i="1"/>
  <c r="BB90" i="1" s="1"/>
  <c r="AW90" i="1"/>
  <c r="AX90" i="1"/>
  <c r="AY90" i="1"/>
  <c r="BD90" i="1"/>
  <c r="AU93" i="1"/>
  <c r="BA93" i="1" s="1"/>
  <c r="AW93" i="1"/>
  <c r="AX93" i="1"/>
  <c r="AY93" i="1"/>
  <c r="AU94" i="1"/>
  <c r="BH94" i="1" s="1"/>
  <c r="AW94" i="1"/>
  <c r="AX94" i="1"/>
  <c r="AY94" i="1"/>
  <c r="AU95" i="1"/>
  <c r="BB95" i="1" s="1"/>
  <c r="AW95" i="1"/>
  <c r="AX95" i="1"/>
  <c r="AY95" i="1"/>
  <c r="AU96" i="1"/>
  <c r="BA96" i="1" s="1"/>
  <c r="AW96" i="1"/>
  <c r="AX96" i="1"/>
  <c r="AY96" i="1"/>
  <c r="BC96" i="1"/>
  <c r="AU99" i="1"/>
  <c r="BA99" i="1" s="1"/>
  <c r="AW99" i="1"/>
  <c r="AX99" i="1"/>
  <c r="AY99" i="1"/>
  <c r="AU98" i="1"/>
  <c r="BE98" i="1" s="1"/>
  <c r="AW98" i="1"/>
  <c r="AX98" i="1"/>
  <c r="AY98" i="1"/>
  <c r="BG98" i="1"/>
  <c r="J101" i="1"/>
  <c r="BF8" i="6" l="1"/>
  <c r="BK8" i="6"/>
  <c r="AH11" i="5"/>
  <c r="AK11" i="5"/>
  <c r="AJ11" i="5"/>
  <c r="AI11" i="5"/>
  <c r="AH9" i="5"/>
  <c r="AK9" i="5"/>
  <c r="AJ9" i="5"/>
  <c r="AI9" i="5"/>
  <c r="AV57" i="4"/>
  <c r="AV21" i="4"/>
  <c r="AV47" i="4"/>
  <c r="AW47" i="4"/>
  <c r="AN56" i="4"/>
  <c r="AU56" i="4"/>
  <c r="AT56" i="4"/>
  <c r="AS56" i="4"/>
  <c r="AN14" i="4"/>
  <c r="AU14" i="4"/>
  <c r="AT14" i="4"/>
  <c r="AS14" i="4"/>
  <c r="AV14" i="4"/>
  <c r="AU13" i="4"/>
  <c r="AT13" i="4"/>
  <c r="AS13" i="4"/>
  <c r="AV13" i="4"/>
  <c r="AP29" i="3"/>
  <c r="AJ8" i="3"/>
  <c r="AF19" i="2"/>
  <c r="AL19" i="2"/>
  <c r="AK19" i="2"/>
  <c r="AF11" i="2"/>
  <c r="AK11" i="2"/>
  <c r="AL11" i="2"/>
  <c r="BF28" i="6"/>
  <c r="AA53" i="5"/>
  <c r="AJ27" i="5"/>
  <c r="AH27" i="5"/>
  <c r="AJ22" i="3"/>
  <c r="AF22" i="2"/>
  <c r="AL22" i="2"/>
  <c r="AK22" i="2"/>
  <c r="BG59" i="1"/>
  <c r="BB59" i="1"/>
  <c r="BA59" i="1"/>
  <c r="BD68" i="1"/>
  <c r="BG65" i="1"/>
  <c r="BG44" i="1"/>
  <c r="AZ86" i="1"/>
  <c r="BB47" i="1"/>
  <c r="AZ9" i="1"/>
  <c r="BG8" i="1"/>
  <c r="BC8" i="1"/>
  <c r="AZ44" i="1"/>
  <c r="BG45" i="1"/>
  <c r="BF45" i="1"/>
  <c r="BF8" i="1"/>
  <c r="BB8" i="1"/>
  <c r="BI8" i="1"/>
  <c r="BE8" i="1"/>
  <c r="BA8" i="1"/>
  <c r="BG94" i="1"/>
  <c r="AV94" i="1"/>
  <c r="BH90" i="1"/>
  <c r="BG80" i="1"/>
  <c r="BE51" i="1"/>
  <c r="BD43" i="1"/>
  <c r="AZ43" i="1"/>
  <c r="BI40" i="1"/>
  <c r="BE31" i="1"/>
  <c r="BC9" i="1"/>
  <c r="BE95" i="1"/>
  <c r="AZ28" i="1"/>
  <c r="AZ11" i="1"/>
  <c r="BA79" i="1"/>
  <c r="BD79" i="1"/>
  <c r="BC79" i="1"/>
  <c r="BB79" i="1"/>
  <c r="BF51" i="1"/>
  <c r="AZ48" i="1"/>
  <c r="BG43" i="1"/>
  <c r="BF31" i="1"/>
  <c r="AV13" i="1"/>
  <c r="BA13" i="1"/>
  <c r="BB13" i="1"/>
  <c r="BF9" i="1"/>
  <c r="AV35" i="1"/>
  <c r="BB35" i="1"/>
  <c r="BA35" i="1"/>
  <c r="BF35" i="1"/>
  <c r="BC60" i="1"/>
  <c r="BF60" i="1"/>
  <c r="BI54" i="1"/>
  <c r="BE54" i="1"/>
  <c r="BD54" i="1"/>
  <c r="BH54" i="1"/>
  <c r="BB54" i="1"/>
  <c r="BF54" i="1"/>
  <c r="BA54" i="1"/>
  <c r="AV54" i="1"/>
  <c r="BI90" i="1"/>
  <c r="BE90" i="1"/>
  <c r="BA90" i="1"/>
  <c r="AV90" i="1"/>
  <c r="BG89" i="1"/>
  <c r="BA89" i="1"/>
  <c r="AV89" i="1"/>
  <c r="BF50" i="1"/>
  <c r="BH72" i="1"/>
  <c r="BG90" i="1"/>
  <c r="BC90" i="1"/>
  <c r="BI89" i="1"/>
  <c r="BD89" i="1"/>
  <c r="AZ76" i="1"/>
  <c r="BF72" i="1"/>
  <c r="BH68" i="1"/>
  <c r="BI63" i="1"/>
  <c r="BE45" i="1"/>
  <c r="BI31" i="1"/>
  <c r="BC31" i="1"/>
  <c r="BF90" i="1"/>
  <c r="BH89" i="1"/>
  <c r="BC89" i="1"/>
  <c r="BG86" i="1"/>
  <c r="AV86" i="1"/>
  <c r="BD72" i="1"/>
  <c r="AZ72" i="1"/>
  <c r="BH60" i="1"/>
  <c r="BF68" i="1"/>
  <c r="BD63" i="1"/>
  <c r="BG55" i="1"/>
  <c r="AV55" i="1"/>
  <c r="BI50" i="1"/>
  <c r="BB45" i="1"/>
  <c r="BH43" i="1"/>
  <c r="BH39" i="1"/>
  <c r="BG31" i="1"/>
  <c r="BB31" i="1"/>
  <c r="AZ31" i="1"/>
  <c r="BH21" i="1"/>
  <c r="BE9" i="1"/>
  <c r="BH98" i="1"/>
  <c r="BG96" i="1"/>
  <c r="AZ79" i="1"/>
  <c r="AZ81" i="1"/>
  <c r="BG77" i="1"/>
  <c r="BA77" i="1"/>
  <c r="AV77" i="1"/>
  <c r="BD76" i="1"/>
  <c r="BG74" i="1"/>
  <c r="AZ74" i="1"/>
  <c r="BG72" i="1"/>
  <c r="BC72" i="1"/>
  <c r="BH59" i="1"/>
  <c r="AZ68" i="1"/>
  <c r="BI67" i="1"/>
  <c r="BI65" i="1"/>
  <c r="BC53" i="1"/>
  <c r="BH50" i="1"/>
  <c r="BH48" i="1"/>
  <c r="AV48" i="1"/>
  <c r="BC47" i="1"/>
  <c r="BI36" i="1"/>
  <c r="BD39" i="1"/>
  <c r="AZ39" i="1"/>
  <c r="BH28" i="1"/>
  <c r="AV28" i="1"/>
  <c r="AZ19" i="1"/>
  <c r="BD13" i="1"/>
  <c r="AZ13" i="1"/>
  <c r="BC98" i="1"/>
  <c r="AV98" i="1"/>
  <c r="AZ99" i="1"/>
  <c r="BE80" i="1"/>
  <c r="AZ80" i="1"/>
  <c r="BI77" i="1"/>
  <c r="BD77" i="1"/>
  <c r="BH76" i="1"/>
  <c r="AV76" i="1"/>
  <c r="BI72" i="1"/>
  <c r="BE72" i="1"/>
  <c r="BA72" i="1"/>
  <c r="BC59" i="1"/>
  <c r="AV59" i="1"/>
  <c r="BG60" i="1"/>
  <c r="BG68" i="1"/>
  <c r="BB68" i="1"/>
  <c r="BF67" i="1"/>
  <c r="BC65" i="1"/>
  <c r="AZ55" i="1"/>
  <c r="BE50" i="1"/>
  <c r="AZ50" i="1"/>
  <c r="BD48" i="1"/>
  <c r="BG47" i="1"/>
  <c r="BI45" i="1"/>
  <c r="BC45" i="1"/>
  <c r="BG40" i="1"/>
  <c r="BF39" i="1"/>
  <c r="BD28" i="1"/>
  <c r="BG11" i="1"/>
  <c r="AZ8" i="1"/>
  <c r="AZ82" i="1"/>
  <c r="BH77" i="1"/>
  <c r="BC77" i="1"/>
  <c r="AZ77" i="1"/>
  <c r="BG53" i="1"/>
  <c r="BE39" i="1"/>
  <c r="BC28" i="1"/>
  <c r="BG13" i="1"/>
  <c r="AR8" i="4"/>
  <c r="AL39" i="3"/>
  <c r="AL22" i="3"/>
  <c r="AO22" i="3"/>
  <c r="BI87" i="1"/>
  <c r="AZ90" i="1"/>
  <c r="BH87" i="1"/>
  <c r="BG82" i="1"/>
  <c r="AZ98" i="1"/>
  <c r="AZ94" i="1"/>
  <c r="BH80" i="1"/>
  <c r="BA80" i="1"/>
  <c r="AV80" i="1"/>
  <c r="BD60" i="1"/>
  <c r="BB67" i="1"/>
  <c r="BE65" i="1"/>
  <c r="BG63" i="1"/>
  <c r="BG54" i="1"/>
  <c r="BG51" i="1"/>
  <c r="BB51" i="1"/>
  <c r="BG50" i="1"/>
  <c r="AZ59" i="1"/>
  <c r="AZ65" i="1"/>
  <c r="AZ54" i="1"/>
  <c r="AZ66" i="1"/>
  <c r="BG41" i="1"/>
  <c r="BH40" i="1"/>
  <c r="BC40" i="1"/>
  <c r="AV40" i="1"/>
  <c r="BD36" i="1"/>
  <c r="BF41" i="1"/>
  <c r="BC36" i="1"/>
  <c r="AV36" i="1"/>
  <c r="BI41" i="1"/>
  <c r="BG36" i="1"/>
  <c r="AZ36" i="1"/>
  <c r="BH13" i="1"/>
  <c r="AI33" i="5"/>
  <c r="AU8" i="4"/>
  <c r="AX57" i="4"/>
  <c r="AR14" i="4"/>
  <c r="AN8" i="3"/>
  <c r="AW52" i="4"/>
  <c r="AW21" i="4"/>
  <c r="AS21" i="4"/>
  <c r="AN21" i="4"/>
  <c r="AX56" i="4"/>
  <c r="AU52" i="4"/>
  <c r="AX52" i="4"/>
  <c r="AX21" i="4"/>
  <c r="AR21" i="4"/>
  <c r="AR20" i="4"/>
  <c r="AW57" i="4"/>
  <c r="AS57" i="4"/>
  <c r="AN57" i="4"/>
  <c r="AT52" i="4"/>
  <c r="AT11" i="4"/>
  <c r="AR11" i="4"/>
  <c r="AR7" i="4"/>
  <c r="AR47" i="4"/>
  <c r="AR18" i="4"/>
  <c r="AR10" i="4"/>
  <c r="AR57" i="4"/>
  <c r="AR38" i="4"/>
  <c r="AR34" i="4"/>
  <c r="AR31" i="4"/>
  <c r="AR27" i="4"/>
  <c r="AR17" i="4"/>
  <c r="AV10" i="4"/>
  <c r="AR28" i="4"/>
  <c r="AU11" i="4"/>
  <c r="AV7" i="4"/>
  <c r="AR52" i="4"/>
  <c r="AR44" i="4"/>
  <c r="AR42" i="4"/>
  <c r="AR51" i="4"/>
  <c r="AR39" i="4"/>
  <c r="AR24" i="4"/>
  <c r="BK65" i="6"/>
  <c r="BO51" i="6"/>
  <c r="AJ25" i="5"/>
  <c r="AI25" i="5"/>
  <c r="AH25" i="5"/>
  <c r="AK25" i="5"/>
  <c r="AI45" i="3"/>
  <c r="AP39" i="3"/>
  <c r="AQ22" i="3"/>
  <c r="AK18" i="3"/>
  <c r="AR14" i="3"/>
  <c r="AN42" i="3"/>
  <c r="AL42" i="3"/>
  <c r="AK42" i="3"/>
  <c r="AJ42" i="3"/>
  <c r="AQ39" i="3"/>
  <c r="BN46" i="6"/>
  <c r="BK17" i="6"/>
  <c r="BP17" i="6"/>
  <c r="AR32" i="4"/>
  <c r="AL44" i="3"/>
  <c r="AO9" i="3"/>
  <c r="BN48" i="6"/>
  <c r="BO48" i="6"/>
  <c r="BJ66" i="6"/>
  <c r="BJ56" i="6"/>
  <c r="BJ43" i="6"/>
  <c r="BJ33" i="6"/>
  <c r="AN21" i="2"/>
  <c r="BJ60" i="6"/>
  <c r="AG18" i="5"/>
  <c r="AJ49" i="5"/>
  <c r="AG22" i="5"/>
  <c r="AK13" i="5"/>
  <c r="AG26" i="5"/>
  <c r="AI41" i="5"/>
  <c r="AK41" i="5"/>
  <c r="AG23" i="5"/>
  <c r="AK16" i="5"/>
  <c r="AG33" i="5"/>
  <c r="AK23" i="5"/>
  <c r="AJ16" i="5"/>
  <c r="AK33" i="5"/>
  <c r="AG13" i="5"/>
  <c r="BJ54" i="6"/>
  <c r="BO49" i="6"/>
  <c r="BJ48" i="6"/>
  <c r="BJ23" i="6"/>
  <c r="BJ15" i="6"/>
  <c r="BF60" i="6"/>
  <c r="BJ53" i="6"/>
  <c r="BM49" i="6"/>
  <c r="BJ49" i="6"/>
  <c r="BJ38" i="6"/>
  <c r="BJ37" i="6"/>
  <c r="BJ19" i="6"/>
  <c r="BJ55" i="6"/>
  <c r="BO46" i="6"/>
  <c r="BF38" i="6"/>
  <c r="BN20" i="6"/>
  <c r="BM65" i="6"/>
  <c r="BK46" i="6"/>
  <c r="BF46" i="6"/>
  <c r="BF41" i="6"/>
  <c r="BJ40" i="6"/>
  <c r="BO34" i="6"/>
  <c r="BF34" i="6"/>
  <c r="BP20" i="6"/>
  <c r="BF40" i="6"/>
  <c r="BP33" i="6"/>
  <c r="BO20" i="6"/>
  <c r="BO17" i="6"/>
  <c r="BJ13" i="6"/>
  <c r="BJ8" i="6"/>
  <c r="BM17" i="6"/>
  <c r="BJ12" i="6"/>
  <c r="BO65" i="6"/>
  <c r="BJ58" i="6"/>
  <c r="BJ51" i="6"/>
  <c r="BK48" i="6"/>
  <c r="BF48" i="6"/>
  <c r="BM46" i="6"/>
  <c r="BJ46" i="6"/>
  <c r="BF43" i="6"/>
  <c r="BJ41" i="6"/>
  <c r="BF37" i="6"/>
  <c r="BJ34" i="6"/>
  <c r="BF23" i="6"/>
  <c r="BP23" i="6"/>
  <c r="BO23" i="6"/>
  <c r="BJ20" i="6"/>
  <c r="BL17" i="6"/>
  <c r="BJ17" i="6"/>
  <c r="BJ10" i="6"/>
  <c r="AM17" i="2"/>
  <c r="AM24" i="2"/>
  <c r="AN14" i="2"/>
  <c r="AJ36" i="2"/>
  <c r="AJ19" i="2"/>
  <c r="AJ14" i="2"/>
  <c r="AJ22" i="2"/>
  <c r="AF14" i="2"/>
  <c r="AM25" i="2"/>
  <c r="AO49" i="2"/>
  <c r="AJ25" i="2"/>
  <c r="AN24" i="2"/>
  <c r="AO22" i="2"/>
  <c r="AL14" i="2"/>
  <c r="AO11" i="2"/>
  <c r="AO8" i="2"/>
  <c r="AK8" i="2"/>
  <c r="AN49" i="2"/>
  <c r="AJ49" i="2"/>
  <c r="AJ47" i="2"/>
  <c r="AJ33" i="2"/>
  <c r="AN11" i="2"/>
  <c r="AJ11" i="2"/>
  <c r="AN8" i="2"/>
  <c r="AO51" i="2"/>
  <c r="AM49" i="2"/>
  <c r="AO33" i="2"/>
  <c r="AL28" i="2"/>
  <c r="AF28" i="2"/>
  <c r="AM11" i="2"/>
  <c r="AM8" i="2"/>
  <c r="AM63" i="2"/>
  <c r="AF63" i="2"/>
  <c r="BG99" i="1"/>
  <c r="BH95" i="1"/>
  <c r="BC95" i="1"/>
  <c r="AZ95" i="1"/>
  <c r="BC99" i="1"/>
  <c r="BI98" i="1"/>
  <c r="BD98" i="1"/>
  <c r="BH99" i="1"/>
  <c r="AV99" i="1"/>
  <c r="BG95" i="1"/>
  <c r="BA95" i="1"/>
  <c r="AV95" i="1"/>
  <c r="BD99" i="1"/>
  <c r="AZ96" i="1"/>
  <c r="BI95" i="1"/>
  <c r="BD95" i="1"/>
  <c r="AZ93" i="1"/>
  <c r="BD86" i="1"/>
  <c r="BG84" i="1"/>
  <c r="AZ84" i="1"/>
  <c r="BG87" i="1"/>
  <c r="BC86" i="1"/>
  <c r="AZ87" i="1"/>
  <c r="BC82" i="1"/>
  <c r="BI80" i="1"/>
  <c r="BD80" i="1"/>
  <c r="BH82" i="1"/>
  <c r="AV82" i="1"/>
  <c r="BG61" i="1"/>
  <c r="AZ61" i="1"/>
  <c r="BF65" i="1"/>
  <c r="BB65" i="1"/>
  <c r="AV63" i="1"/>
  <c r="AZ60" i="1"/>
  <c r="BC61" i="1"/>
  <c r="BI59" i="1"/>
  <c r="BD59" i="1"/>
  <c r="BH66" i="1"/>
  <c r="AV66" i="1"/>
  <c r="BI60" i="1"/>
  <c r="BE60" i="1"/>
  <c r="BC67" i="1"/>
  <c r="BH65" i="1"/>
  <c r="BD65" i="1"/>
  <c r="BE63" i="1"/>
  <c r="AZ63" i="1"/>
  <c r="BH44" i="1"/>
  <c r="BD44" i="1"/>
  <c r="AV44" i="1"/>
  <c r="BF44" i="1"/>
  <c r="BB44" i="1"/>
  <c r="AV43" i="1"/>
  <c r="BI44" i="1"/>
  <c r="BE44" i="1"/>
  <c r="BI38" i="1"/>
  <c r="BC35" i="1"/>
  <c r="BF40" i="1"/>
  <c r="AZ40" i="1"/>
  <c r="AZ38" i="1"/>
  <c r="BG35" i="1"/>
  <c r="AZ35" i="1"/>
  <c r="BG39" i="1"/>
  <c r="BC39" i="1"/>
  <c r="BE35" i="1"/>
  <c r="BA39" i="1"/>
  <c r="AN63" i="2"/>
  <c r="AJ63" i="2"/>
  <c r="AJ34" i="2"/>
  <c r="AN30" i="2"/>
  <c r="AN31" i="2"/>
  <c r="AN28" i="2"/>
  <c r="AJ28" i="2"/>
  <c r="AF27" i="2"/>
  <c r="AM27" i="2"/>
  <c r="AL27" i="2"/>
  <c r="AK27" i="2"/>
  <c r="AO21" i="2"/>
  <c r="AJ21" i="2"/>
  <c r="AJ17" i="2"/>
  <c r="AO14" i="2"/>
  <c r="AJ13" i="2"/>
  <c r="AF34" i="2"/>
  <c r="AL34" i="2"/>
  <c r="AK34" i="2"/>
  <c r="AJ56" i="2"/>
  <c r="AJ27" i="2"/>
  <c r="AJ24" i="2"/>
  <c r="AJ16" i="2"/>
  <c r="AO34" i="2"/>
  <c r="AO31" i="2"/>
  <c r="AO28" i="2"/>
  <c r="AF16" i="2"/>
  <c r="AM16" i="2"/>
  <c r="AL16" i="2"/>
  <c r="AK16" i="2"/>
  <c r="AN16" i="2"/>
  <c r="BJ28" i="6"/>
  <c r="BP35" i="6"/>
  <c r="BN33" i="6"/>
  <c r="BI68" i="6"/>
  <c r="BO35" i="6"/>
  <c r="BJ35" i="6"/>
  <c r="BN35" i="6"/>
  <c r="BJ22" i="6"/>
  <c r="BG68" i="6"/>
  <c r="BP22" i="6"/>
  <c r="AG47" i="5"/>
  <c r="AG48" i="5"/>
  <c r="AG44" i="5"/>
  <c r="AG41" i="5"/>
  <c r="AG25" i="5"/>
  <c r="AG20" i="5"/>
  <c r="AG21" i="5"/>
  <c r="AG9" i="5"/>
  <c r="AG16" i="5"/>
  <c r="AG11" i="5"/>
  <c r="AG43" i="5"/>
  <c r="AK27" i="5"/>
  <c r="AG27" i="5"/>
  <c r="AG15" i="5"/>
  <c r="AH18" i="5"/>
  <c r="AK18" i="5"/>
  <c r="AJ18" i="5"/>
  <c r="AI18" i="5"/>
  <c r="AR49" i="4"/>
  <c r="AJ38" i="2"/>
  <c r="AF38" i="2"/>
  <c r="AK38" i="2"/>
  <c r="AL38" i="2"/>
  <c r="BF21" i="1"/>
  <c r="BB21" i="1"/>
  <c r="AZ21" i="1"/>
  <c r="BI21" i="1"/>
  <c r="BE21" i="1"/>
  <c r="AV21" i="1"/>
  <c r="AX101" i="1"/>
  <c r="BG21" i="1"/>
  <c r="AY101" i="1"/>
  <c r="AW101" i="1"/>
  <c r="AR37" i="4"/>
  <c r="AR33" i="4"/>
  <c r="AX27" i="4"/>
  <c r="AW28" i="4"/>
  <c r="AS28" i="4"/>
  <c r="AV28" i="4"/>
  <c r="AN28" i="4"/>
  <c r="AX28" i="4"/>
  <c r="AW24" i="4"/>
  <c r="AS24" i="4"/>
  <c r="AR23" i="4"/>
  <c r="AV24" i="4"/>
  <c r="AN24" i="4"/>
  <c r="AX24" i="4"/>
  <c r="AO25" i="3"/>
  <c r="AP22" i="3"/>
  <c r="AM23" i="3"/>
  <c r="AP19" i="3"/>
  <c r="AP47" i="3"/>
  <c r="AO30" i="3"/>
  <c r="AP26" i="3"/>
  <c r="AK25" i="3"/>
  <c r="AP13" i="3"/>
  <c r="AN47" i="3"/>
  <c r="AQ45" i="3"/>
  <c r="AP25" i="3"/>
  <c r="AR47" i="3"/>
  <c r="AM45" i="3"/>
  <c r="AO39" i="3"/>
  <c r="AR28" i="3"/>
  <c r="AM22" i="3"/>
  <c r="AQ23" i="3"/>
  <c r="AO18" i="3"/>
  <c r="AR13" i="3"/>
  <c r="AR23" i="3"/>
  <c r="AP18" i="3"/>
  <c r="AI14" i="3"/>
  <c r="AI39" i="3"/>
  <c r="AI20" i="3"/>
  <c r="AN16" i="3"/>
  <c r="AR8" i="3"/>
  <c r="AR48" i="3"/>
  <c r="AI28" i="3"/>
  <c r="AP16" i="3"/>
  <c r="AI13" i="3"/>
  <c r="AL8" i="3"/>
  <c r="AI8" i="3"/>
  <c r="AI22" i="3"/>
  <c r="AI48" i="3"/>
  <c r="AP48" i="3"/>
  <c r="AO45" i="3"/>
  <c r="AK45" i="3"/>
  <c r="AP44" i="3"/>
  <c r="AI44" i="3"/>
  <c r="AI38" i="3"/>
  <c r="AR30" i="3"/>
  <c r="AL30" i="3"/>
  <c r="AQ28" i="3"/>
  <c r="AR29" i="3"/>
  <c r="AN29" i="3"/>
  <c r="AI29" i="3"/>
  <c r="AM25" i="3"/>
  <c r="AR22" i="3"/>
  <c r="AN22" i="3"/>
  <c r="AP23" i="3"/>
  <c r="AR20" i="3"/>
  <c r="AN20" i="3"/>
  <c r="AJ20" i="3"/>
  <c r="AM18" i="3"/>
  <c r="AI18" i="3"/>
  <c r="AM16" i="3"/>
  <c r="AL16" i="3"/>
  <c r="AK16" i="3"/>
  <c r="AJ16" i="3"/>
  <c r="AN13" i="3"/>
  <c r="AQ9" i="3"/>
  <c r="AL9" i="3"/>
  <c r="AP8" i="3"/>
  <c r="AR45" i="3"/>
  <c r="AN45" i="3"/>
  <c r="AJ45" i="3"/>
  <c r="AQ38" i="3"/>
  <c r="AM38" i="3"/>
  <c r="AO38" i="3"/>
  <c r="AP38" i="3"/>
  <c r="AL38" i="3"/>
  <c r="AK38" i="3"/>
  <c r="AN38" i="3"/>
  <c r="AJ38" i="3"/>
  <c r="AP30" i="3"/>
  <c r="AK30" i="3"/>
  <c r="AI30" i="3"/>
  <c r="AO28" i="3"/>
  <c r="AQ29" i="3"/>
  <c r="AM29" i="3"/>
  <c r="AQ25" i="3"/>
  <c r="AL25" i="3"/>
  <c r="AN23" i="3"/>
  <c r="AQ20" i="3"/>
  <c r="AM20" i="3"/>
  <c r="AQ18" i="3"/>
  <c r="AL18" i="3"/>
  <c r="AI16" i="3"/>
  <c r="AP9" i="3"/>
  <c r="AK9" i="3"/>
  <c r="AP45" i="3"/>
  <c r="AN30" i="3"/>
  <c r="AI26" i="3"/>
  <c r="AO20" i="3"/>
  <c r="AI19" i="3"/>
  <c r="AM9" i="3"/>
  <c r="AI9" i="3"/>
  <c r="AN48" i="3"/>
  <c r="AI47" i="3"/>
  <c r="AI41" i="3"/>
  <c r="AL29" i="3"/>
  <c r="AK29" i="3"/>
  <c r="AJ29" i="3"/>
  <c r="AH52" i="3"/>
  <c r="AQ30" i="3"/>
  <c r="AM30" i="3"/>
  <c r="AP28" i="3"/>
  <c r="AI23" i="3"/>
  <c r="AI42" i="3"/>
  <c r="AJ59" i="2"/>
  <c r="AJ60" i="2"/>
  <c r="AJ62" i="2"/>
  <c r="AJ51" i="2"/>
  <c r="AJ53" i="2"/>
  <c r="AJ42" i="2"/>
  <c r="AO37" i="2"/>
  <c r="AM29" i="2"/>
  <c r="AJ31" i="2"/>
  <c r="AJ29" i="2"/>
  <c r="AN29" i="2"/>
  <c r="AH66" i="2"/>
  <c r="AJ30" i="2"/>
  <c r="AO30" i="2"/>
  <c r="AF30" i="2"/>
  <c r="AM59" i="4"/>
  <c r="AR36" i="4"/>
  <c r="AP59" i="4"/>
  <c r="AO59" i="4"/>
  <c r="AR30" i="4"/>
  <c r="AW30" i="4"/>
  <c r="AX30" i="4"/>
  <c r="BF96" i="1"/>
  <c r="BB96" i="1"/>
  <c r="AU101" i="1"/>
  <c r="BF99" i="1"/>
  <c r="BB99" i="1"/>
  <c r="BF98" i="1"/>
  <c r="BI99" i="1"/>
  <c r="BE99" i="1"/>
  <c r="BH96" i="1"/>
  <c r="BD96" i="1"/>
  <c r="AV96" i="1"/>
  <c r="BF95" i="1"/>
  <c r="BI94" i="1"/>
  <c r="BH93" i="1"/>
  <c r="BD93" i="1"/>
  <c r="AV93" i="1"/>
  <c r="BF89" i="1"/>
  <c r="BI86" i="1"/>
  <c r="BE86" i="1"/>
  <c r="BA86" i="1"/>
  <c r="BH84" i="1"/>
  <c r="AV84" i="1"/>
  <c r="BF80" i="1"/>
  <c r="BI82" i="1"/>
  <c r="BE82" i="1"/>
  <c r="BA82" i="1"/>
  <c r="BH79" i="1"/>
  <c r="AV79" i="1"/>
  <c r="BF77" i="1"/>
  <c r="BI76" i="1"/>
  <c r="BE76" i="1"/>
  <c r="BA76" i="1"/>
  <c r="BH74" i="1"/>
  <c r="BD74" i="1"/>
  <c r="AV74" i="1"/>
  <c r="BF59" i="1"/>
  <c r="BI66" i="1"/>
  <c r="BE66" i="1"/>
  <c r="BH61" i="1"/>
  <c r="BD61" i="1"/>
  <c r="AV61" i="1"/>
  <c r="BA68" i="1"/>
  <c r="BE68" i="1"/>
  <c r="BI68" i="1"/>
  <c r="BH63" i="1"/>
  <c r="BI62" i="1"/>
  <c r="AV62" i="1"/>
  <c r="BI55" i="1"/>
  <c r="BA53" i="1"/>
  <c r="BE53" i="1"/>
  <c r="BI53" i="1"/>
  <c r="AV53" i="1"/>
  <c r="BD53" i="1"/>
  <c r="BH53" i="1"/>
  <c r="BB48" i="1"/>
  <c r="BF48" i="1"/>
  <c r="BA48" i="1"/>
  <c r="BE48" i="1"/>
  <c r="BI48" i="1"/>
  <c r="BA47" i="1"/>
  <c r="BE47" i="1"/>
  <c r="BI47" i="1"/>
  <c r="AV47" i="1"/>
  <c r="BD47" i="1"/>
  <c r="BH47" i="1"/>
  <c r="AZ37" i="1"/>
  <c r="AZ41" i="1"/>
  <c r="BG93" i="1"/>
  <c r="BC93" i="1"/>
  <c r="BF93" i="1"/>
  <c r="BB93" i="1"/>
  <c r="AZ89" i="1"/>
  <c r="BF84" i="1"/>
  <c r="BF79" i="1"/>
  <c r="BF74" i="1"/>
  <c r="BB74" i="1"/>
  <c r="BF61" i="1"/>
  <c r="BB61" i="1"/>
  <c r="AZ67" i="1"/>
  <c r="AZ62" i="1"/>
  <c r="AZ53" i="1"/>
  <c r="AZ51" i="1"/>
  <c r="AZ47" i="1"/>
  <c r="AZ45" i="1"/>
  <c r="BA37" i="1"/>
  <c r="BE37" i="1"/>
  <c r="BI35" i="1"/>
  <c r="BB37" i="1"/>
  <c r="BF37" i="1"/>
  <c r="AV37" i="1"/>
  <c r="BD37" i="1"/>
  <c r="BH37" i="1"/>
  <c r="BI96" i="1"/>
  <c r="BE96" i="1"/>
  <c r="BF94" i="1"/>
  <c r="BI93" i="1"/>
  <c r="BE93" i="1"/>
  <c r="BF86" i="1"/>
  <c r="BI84" i="1"/>
  <c r="BE84" i="1"/>
  <c r="BF82" i="1"/>
  <c r="BI79" i="1"/>
  <c r="BE79" i="1"/>
  <c r="BF76" i="1"/>
  <c r="BI74" i="1"/>
  <c r="BE74" i="1"/>
  <c r="BF66" i="1"/>
  <c r="BI61" i="1"/>
  <c r="BE61" i="1"/>
  <c r="AV67" i="1"/>
  <c r="BD67" i="1"/>
  <c r="BH67" i="1"/>
  <c r="BB63" i="1"/>
  <c r="BF63" i="1"/>
  <c r="BI43" i="1"/>
  <c r="BE43" i="1"/>
  <c r="BA43" i="1"/>
  <c r="BI37" i="1"/>
  <c r="BE36" i="1"/>
  <c r="BH38" i="1"/>
  <c r="BD38" i="1"/>
  <c r="AV38" i="1"/>
  <c r="BI28" i="1"/>
  <c r="BE28" i="1"/>
  <c r="BA28" i="1"/>
  <c r="BH19" i="1"/>
  <c r="BD19" i="1"/>
  <c r="AV19" i="1"/>
  <c r="BI13" i="1"/>
  <c r="BE13" i="1"/>
  <c r="BH11" i="1"/>
  <c r="BD11" i="1"/>
  <c r="AV11" i="1"/>
  <c r="AG53" i="7"/>
  <c r="AC53" i="7"/>
  <c r="AG52" i="7"/>
  <c r="AC52" i="7"/>
  <c r="AG49" i="7"/>
  <c r="AC49" i="7"/>
  <c r="AG48" i="7"/>
  <c r="AC48" i="7"/>
  <c r="AG46" i="7"/>
  <c r="AC46" i="7"/>
  <c r="AG45" i="7"/>
  <c r="X45" i="7"/>
  <c r="AH41" i="7"/>
  <c r="AH37" i="7"/>
  <c r="AH33" i="7"/>
  <c r="AD22" i="7"/>
  <c r="AH22" i="7"/>
  <c r="X22" i="7"/>
  <c r="AF22" i="7"/>
  <c r="AC22" i="7"/>
  <c r="AG22" i="7"/>
  <c r="AB20" i="7"/>
  <c r="AB10" i="7"/>
  <c r="AC41" i="7"/>
  <c r="AG41" i="7"/>
  <c r="AC37" i="7"/>
  <c r="AG37" i="7"/>
  <c r="AC33" i="7"/>
  <c r="AG33" i="7"/>
  <c r="AD20" i="7"/>
  <c r="AH20" i="7"/>
  <c r="X20" i="7"/>
  <c r="AF20" i="7"/>
  <c r="AC20" i="7"/>
  <c r="AG20" i="7"/>
  <c r="AD10" i="7"/>
  <c r="X10" i="7"/>
  <c r="AC10" i="7"/>
  <c r="BF38" i="1"/>
  <c r="BB38" i="1"/>
  <c r="BF19" i="1"/>
  <c r="BB19" i="1"/>
  <c r="BF11" i="1"/>
  <c r="BB11" i="1"/>
  <c r="AE45" i="7"/>
  <c r="AE41" i="7"/>
  <c r="AE37" i="7"/>
  <c r="AE33" i="7"/>
  <c r="AD18" i="7"/>
  <c r="AH18" i="7"/>
  <c r="X18" i="7"/>
  <c r="AF18" i="7"/>
  <c r="AC18" i="7"/>
  <c r="AG18" i="7"/>
  <c r="BH51" i="1"/>
  <c r="BD51" i="1"/>
  <c r="BH45" i="1"/>
  <c r="BD45" i="1"/>
  <c r="BF43" i="1"/>
  <c r="BH41" i="1"/>
  <c r="BF36" i="1"/>
  <c r="BI39" i="1"/>
  <c r="BE38" i="1"/>
  <c r="BH35" i="1"/>
  <c r="BD35" i="1"/>
  <c r="BH31" i="1"/>
  <c r="BD31" i="1"/>
  <c r="BF28" i="1"/>
  <c r="BI19" i="1"/>
  <c r="BE19" i="1"/>
  <c r="BF13" i="1"/>
  <c r="BI11" i="1"/>
  <c r="BE11" i="1"/>
  <c r="BH9" i="1"/>
  <c r="BD9" i="1"/>
  <c r="Z55" i="7"/>
  <c r="AH53" i="7"/>
  <c r="AH52" i="7"/>
  <c r="AH49" i="7"/>
  <c r="AH48" i="7"/>
  <c r="AH46" i="7"/>
  <c r="AH45" i="7"/>
  <c r="AD45" i="7"/>
  <c r="AC43" i="7"/>
  <c r="AG43" i="7"/>
  <c r="AD41" i="7"/>
  <c r="AC38" i="7"/>
  <c r="AG38" i="7"/>
  <c r="AD37" i="7"/>
  <c r="AC35" i="7"/>
  <c r="AG35" i="7"/>
  <c r="AD33" i="7"/>
  <c r="AC32" i="7"/>
  <c r="AG32" i="7"/>
  <c r="AG23" i="7"/>
  <c r="X23" i="7"/>
  <c r="AB22" i="7"/>
  <c r="AG52" i="3"/>
  <c r="AF52" i="3"/>
  <c r="AR44" i="3"/>
  <c r="AN44" i="3"/>
  <c r="AJ44" i="3"/>
  <c r="AQ41" i="3"/>
  <c r="AQ42" i="3"/>
  <c r="AM42" i="3"/>
  <c r="AM39" i="3"/>
  <c r="AR26" i="3"/>
  <c r="AN26" i="3"/>
  <c r="AJ26" i="3"/>
  <c r="AI25" i="3"/>
  <c r="AR19" i="3"/>
  <c r="AN19" i="3"/>
  <c r="AJ19" i="3"/>
  <c r="AP14" i="3"/>
  <c r="AL14" i="3"/>
  <c r="AN20" i="4"/>
  <c r="AW20" i="4"/>
  <c r="AT20" i="4"/>
  <c r="AX20" i="4"/>
  <c r="AU20" i="4"/>
  <c r="AR13" i="4"/>
  <c r="AQ59" i="4"/>
  <c r="AF59" i="2"/>
  <c r="AN59" i="2"/>
  <c r="AD13" i="7"/>
  <c r="AO47" i="3"/>
  <c r="AQ44" i="3"/>
  <c r="AM44" i="3"/>
  <c r="AP42" i="3"/>
  <c r="AQ26" i="3"/>
  <c r="AM26" i="3"/>
  <c r="AQ19" i="3"/>
  <c r="AM19" i="3"/>
  <c r="AO14" i="3"/>
  <c r="AO8" i="3"/>
  <c r="AK8" i="3"/>
  <c r="AN42" i="4"/>
  <c r="AV42" i="4"/>
  <c r="AW42" i="4"/>
  <c r="AN34" i="4"/>
  <c r="AX34" i="4"/>
  <c r="AN31" i="4"/>
  <c r="AW31" i="4"/>
  <c r="AX31" i="4"/>
  <c r="AN23" i="4"/>
  <c r="AW23" i="4"/>
  <c r="AT23" i="4"/>
  <c r="AX23" i="4"/>
  <c r="AU23" i="4"/>
  <c r="AN18" i="4"/>
  <c r="AV18" i="4"/>
  <c r="AS18" i="4"/>
  <c r="AW18" i="4"/>
  <c r="AT18" i="4"/>
  <c r="AX18" i="4"/>
  <c r="AN39" i="4"/>
  <c r="AV39" i="4"/>
  <c r="AS39" i="4"/>
  <c r="AW39" i="4"/>
  <c r="AT39" i="4"/>
  <c r="AX39" i="4"/>
  <c r="AN17" i="4"/>
  <c r="AV17" i="4"/>
  <c r="AS17" i="4"/>
  <c r="AW17" i="4"/>
  <c r="AT17" i="4"/>
  <c r="AX17" i="4"/>
  <c r="AG29" i="7"/>
  <c r="AG28" i="7"/>
  <c r="AG26" i="7"/>
  <c r="AQ48" i="3"/>
  <c r="AQ47" i="3"/>
  <c r="AO44" i="3"/>
  <c r="AR42" i="3"/>
  <c r="AR39" i="3"/>
  <c r="AN39" i="3"/>
  <c r="AO26" i="3"/>
  <c r="AR25" i="3"/>
  <c r="AN25" i="3"/>
  <c r="AO23" i="3"/>
  <c r="AO19" i="3"/>
  <c r="AR18" i="3"/>
  <c r="AN18" i="3"/>
  <c r="AQ16" i="3"/>
  <c r="AQ13" i="3"/>
  <c r="AQ14" i="3"/>
  <c r="AR9" i="3"/>
  <c r="AN9" i="3"/>
  <c r="AQ8" i="3"/>
  <c r="AM8" i="3"/>
  <c r="AW56" i="4"/>
  <c r="AR56" i="4"/>
  <c r="AN51" i="4"/>
  <c r="AV51" i="4"/>
  <c r="AN38" i="4"/>
  <c r="AV38" i="4"/>
  <c r="AS38" i="4"/>
  <c r="AW38" i="4"/>
  <c r="AT38" i="4"/>
  <c r="AX38" i="4"/>
  <c r="AN13" i="4"/>
  <c r="AF53" i="5"/>
  <c r="AV52" i="4"/>
  <c r="AU47" i="4"/>
  <c r="AW44" i="4"/>
  <c r="AX36" i="4"/>
  <c r="AV11" i="4"/>
  <c r="AS8" i="4"/>
  <c r="AG66" i="2"/>
  <c r="AO56" i="2"/>
  <c r="AL47" i="2"/>
  <c r="AO42" i="2"/>
  <c r="AM38" i="2"/>
  <c r="AM33" i="2"/>
  <c r="AL29" i="2"/>
  <c r="AN27" i="2"/>
  <c r="AL25" i="2"/>
  <c r="AO24" i="2"/>
  <c r="AM22" i="2"/>
  <c r="AN19" i="2"/>
  <c r="AO17" i="2"/>
  <c r="AK17" i="2"/>
  <c r="AL8" i="2"/>
  <c r="AJ8" i="2"/>
  <c r="AE53" i="5"/>
  <c r="AG49" i="5"/>
  <c r="AX47" i="4"/>
  <c r="AV8" i="4"/>
  <c r="AE66" i="2"/>
  <c r="AO47" i="2"/>
  <c r="AK47" i="2"/>
  <c r="AN42" i="2"/>
  <c r="AO29" i="2"/>
  <c r="AO25" i="2"/>
  <c r="AK25" i="2"/>
  <c r="AM19" i="2"/>
  <c r="AN17" i="2"/>
  <c r="AO13" i="2"/>
  <c r="AD53" i="5"/>
  <c r="AG50" i="5"/>
  <c r="AG37" i="5"/>
  <c r="AG28" i="5"/>
  <c r="AI66" i="2"/>
  <c r="AN47" i="2"/>
  <c r="AN25" i="2"/>
  <c r="AN13" i="2"/>
  <c r="AH41" i="5"/>
  <c r="AH33" i="5"/>
  <c r="AH23" i="5"/>
  <c r="AJ13" i="5"/>
  <c r="BH68" i="6"/>
  <c r="BN65" i="6"/>
  <c r="BJ65" i="6"/>
  <c r="BF65" i="6"/>
  <c r="BF51" i="6"/>
  <c r="BN49" i="6"/>
  <c r="BF49" i="6"/>
  <c r="AI13" i="5"/>
  <c r="BE68" i="6"/>
  <c r="BP65" i="6"/>
  <c r="BP49" i="6"/>
  <c r="BP48" i="6"/>
  <c r="BP46" i="6"/>
  <c r="BM20" i="6"/>
  <c r="BN17" i="6"/>
  <c r="BJ68" i="6" l="1"/>
  <c r="BE101" i="1"/>
  <c r="AI52" i="3"/>
  <c r="AJ66" i="2"/>
  <c r="AG53" i="5"/>
  <c r="AR59" i="4"/>
  <c r="AZ101" i="1"/>
  <c r="AB55" i="7"/>
</calcChain>
</file>

<file path=xl/comments1.xml><?xml version="1.0" encoding="utf-8"?>
<comments xmlns="http://schemas.openxmlformats.org/spreadsheetml/2006/main">
  <authors>
    <author/>
  </authors>
  <commentList>
    <comment ref="AV6" authorId="0">
      <text>
        <r>
          <rPr>
            <sz val="10"/>
            <rFont val="Arial"/>
            <family val="2"/>
          </rPr>
          <t>Jusqu'à Cadet : MARCASSIN
Vert fond Blanc
Argent fond Vert
Or fond Blanc
Or fond Noir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P5" authorId="0">
      <text>
        <r>
          <rPr>
            <sz val="10"/>
            <rFont val="Arial"/>
            <family val="2"/>
          </rPr>
          <t>BROCARD
Vert / Blanc
Argent / Vert
Or / Blanc
Or / Noir
Or / Bleu
Or / Rouge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H5" authorId="0">
      <text>
        <r>
          <rPr>
            <sz val="10"/>
            <rFont val="Arial"/>
            <family val="2"/>
          </rPr>
          <t xml:space="preserve">Marcassins
Noir sur fond orange
Argent sur fond orange
Or sur fond orange
</t>
        </r>
      </text>
    </comment>
    <comment ref="AH6" authorId="0">
      <text>
        <r>
          <rPr>
            <sz val="10"/>
            <rFont val="Arial"/>
            <family val="2"/>
          </rPr>
          <t>Sangliers:
Vert sur fond blanc  
Argent sur fond vert
Or sur fond blanc
Or sur fond noir
Or sur fond bleu
Or sur fond rouge</t>
        </r>
      </text>
    </comment>
  </commentList>
</comments>
</file>

<file path=xl/sharedStrings.xml><?xml version="1.0" encoding="utf-8"?>
<sst xmlns="http://schemas.openxmlformats.org/spreadsheetml/2006/main" count="1323" uniqueCount="577">
  <si>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</si>
  <si>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</si>
  <si>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</si>
  <si>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</si>
  <si>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</si>
  <si>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</si>
  <si>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</si>
  <si>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</si>
  <si>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</si>
  <si>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CF</t>
  </si>
  <si>
    <t>Benjamin Dames</t>
  </si>
  <si>
    <t>Benjamin Homme</t>
  </si>
  <si>
    <t>Minime Femme</t>
  </si>
  <si>
    <t>BOQUET Caroline</t>
  </si>
  <si>
    <t>(1)</t>
  </si>
  <si>
    <t>(2)</t>
  </si>
  <si>
    <t>Minime Homme</t>
  </si>
  <si>
    <t>MOUREX-KIEFFER Pol</t>
  </si>
  <si>
    <t>(3)</t>
  </si>
  <si>
    <t>FERY Baptiste</t>
  </si>
  <si>
    <t>Cadette Femme</t>
  </si>
  <si>
    <t>LE BRAS Armelle</t>
  </si>
  <si>
    <t>Cadet Homme</t>
  </si>
  <si>
    <t xml:space="preserve">Junior  Femme </t>
  </si>
  <si>
    <t>LE BRAS Morgane</t>
  </si>
  <si>
    <t>COUTIEZ Ines</t>
  </si>
  <si>
    <t>Junior Homme</t>
  </si>
  <si>
    <t>LEGOFF Jocelyn</t>
  </si>
  <si>
    <t>EDOT Nicolas</t>
  </si>
  <si>
    <t>MULLER Christian</t>
  </si>
  <si>
    <t>STRYJEK Julien</t>
  </si>
  <si>
    <t>Scratch Homme Bare Bow</t>
  </si>
  <si>
    <t>GOGIBUS Alain</t>
  </si>
  <si>
    <t>TORLET Teddy</t>
  </si>
  <si>
    <t>BEDUCHAUD Bernard</t>
  </si>
  <si>
    <t>VOLVERT Claudette</t>
  </si>
  <si>
    <t>LE BORGNE Yannick</t>
  </si>
  <si>
    <t>GENEBRIER Didier</t>
  </si>
  <si>
    <t>MARNEF Jean-Pierre</t>
  </si>
  <si>
    <t>GUILLOT Gilles</t>
  </si>
  <si>
    <t>HUCHARD Claude</t>
  </si>
  <si>
    <t>REMOLU Jean-Michel</t>
  </si>
  <si>
    <t>BOTTIN Jean-Louis</t>
  </si>
  <si>
    <t>COUTANT Jean-Dominique</t>
  </si>
  <si>
    <t>TETART Philippe</t>
  </si>
  <si>
    <t>Compound Jeune Femme</t>
  </si>
  <si>
    <t>Compound Jeune Homme</t>
  </si>
  <si>
    <t>Compound Senior Femme</t>
  </si>
  <si>
    <t>VALENTIN Angélique</t>
  </si>
  <si>
    <t>Compound Homme</t>
  </si>
  <si>
    <t>LE BRAS Dominique</t>
  </si>
  <si>
    <t>VALENTIN Grégory</t>
  </si>
  <si>
    <t>LECOUFFE Yoan</t>
  </si>
  <si>
    <t>SALAUN Hervé</t>
  </si>
  <si>
    <t>HUET Claude</t>
  </si>
  <si>
    <t>PARIZOT Raphaël</t>
  </si>
  <si>
    <t>CHAIRON Daniel</t>
  </si>
  <si>
    <t>JAHYER Jackie</t>
  </si>
  <si>
    <t>PERREUX Norbert</t>
  </si>
  <si>
    <t>Nombre d'Archer participants aux concours FFTA :</t>
  </si>
  <si>
    <t>Benjamin Femme classique</t>
  </si>
  <si>
    <t>Minime Femme classique</t>
  </si>
  <si>
    <t>Minime Homme classique</t>
  </si>
  <si>
    <t>Cadet Homme classique</t>
  </si>
  <si>
    <t>Cadette Femme classique</t>
  </si>
  <si>
    <t>COUTIEZ Inès</t>
  </si>
  <si>
    <t>Junior Homme classique</t>
  </si>
  <si>
    <t>LE GOFF Jocelyn</t>
  </si>
  <si>
    <t>Senior Homme Classique</t>
  </si>
  <si>
    <t>LAURENT-RAVETIER Olivier</t>
  </si>
  <si>
    <t>NICLOT Nicolas</t>
  </si>
  <si>
    <t>PRIN Jean-Charles</t>
  </si>
  <si>
    <t>Jeune Homme Compound</t>
  </si>
  <si>
    <t>Senior Femme Compound</t>
  </si>
  <si>
    <t>Senior  Homme Compound</t>
  </si>
  <si>
    <t>Senior Femme Classique</t>
  </si>
  <si>
    <t>LEBORGNE Yannick</t>
  </si>
  <si>
    <t>Junior  Homme Compound</t>
  </si>
  <si>
    <t>Ecussons</t>
  </si>
  <si>
    <t>Junior Femme Classique</t>
  </si>
  <si>
    <t>NB</t>
  </si>
  <si>
    <t>Cadet Femme</t>
  </si>
  <si>
    <t>Junior Homme Compound</t>
  </si>
  <si>
    <t>Senior Homme Compound</t>
  </si>
  <si>
    <t>Écussons FFTA</t>
  </si>
  <si>
    <t>Benjamin Homme Arc Nu</t>
  </si>
  <si>
    <t>Minime Femme Arc Nu</t>
  </si>
  <si>
    <t>Minime Homme Arc Nu</t>
  </si>
  <si>
    <t>Cadet Homme Arc Nu</t>
  </si>
  <si>
    <t>Senior Femme Arc Chasse</t>
  </si>
  <si>
    <t>Senior Homme Arc Chasse</t>
  </si>
  <si>
    <t>DIDRICHE Frédéric</t>
  </si>
  <si>
    <t>Senior Homme Arc Droit</t>
  </si>
  <si>
    <t>Senior Femme Bare Bow</t>
  </si>
  <si>
    <t>Senior Homme Bare Bow</t>
  </si>
  <si>
    <t>Junior Femme Arc Libre</t>
  </si>
  <si>
    <t>Junior Homme Arc Libre</t>
  </si>
  <si>
    <t>Senior Femme Arc Libre</t>
  </si>
  <si>
    <t>Senior Homme Arc Libre</t>
  </si>
  <si>
    <t>GUERRIER Olivier</t>
  </si>
  <si>
    <t>Senior Femme Arc Nu</t>
  </si>
  <si>
    <t>Senior Homme Arc Nu</t>
  </si>
  <si>
    <t>JH</t>
  </si>
  <si>
    <t>CH</t>
  </si>
  <si>
    <t>MH</t>
  </si>
  <si>
    <t>BH</t>
  </si>
  <si>
    <t>JHCO</t>
  </si>
  <si>
    <t>MHCO</t>
  </si>
  <si>
    <t>SHBB</t>
  </si>
  <si>
    <t>FITA
2 x 70 m</t>
  </si>
  <si>
    <t>B,BEDUCHAUD</t>
  </si>
  <si>
    <t>G.GUILLOT</t>
  </si>
  <si>
    <t>M.VAN DERCAMERE</t>
  </si>
  <si>
    <t>N.STASKIEWICZ</t>
  </si>
  <si>
    <t>A.GOGIBUS</t>
  </si>
  <si>
    <t>M.VANDERCAMERE</t>
  </si>
  <si>
    <t>J.BOILEAU</t>
  </si>
  <si>
    <t>10.05.09</t>
  </si>
  <si>
    <t>18.05.08</t>
  </si>
  <si>
    <t>04.05.14</t>
  </si>
  <si>
    <t>29.07.12</t>
  </si>
  <si>
    <t>22.06.14</t>
  </si>
  <si>
    <t>03.05.09</t>
  </si>
  <si>
    <t>14.06.09</t>
  </si>
  <si>
    <t>01.07.12</t>
  </si>
  <si>
    <t>J.BALLAN</t>
  </si>
  <si>
    <t>J.DEBRUYNE</t>
  </si>
  <si>
    <t>11.06.06</t>
  </si>
  <si>
    <t>09.05.09</t>
  </si>
  <si>
    <t>22.05.11</t>
  </si>
  <si>
    <t>02.05.10</t>
  </si>
  <si>
    <t>06.05.12</t>
  </si>
  <si>
    <t>09.06.13</t>
  </si>
  <si>
    <t>SALLE</t>
  </si>
  <si>
    <t>B.BEDUCHAUD</t>
  </si>
  <si>
    <t>JP.ODIENNE</t>
  </si>
  <si>
    <t>H.SALAUN</t>
  </si>
  <si>
    <t>T,TORLET</t>
  </si>
  <si>
    <t>M.DELAPLACE</t>
  </si>
  <si>
    <t>F.GAWLOWIEZ</t>
  </si>
  <si>
    <t>26,11,05</t>
  </si>
  <si>
    <t>09.12.12</t>
  </si>
  <si>
    <t>24.10.09</t>
  </si>
  <si>
    <t>05.10.97</t>
  </si>
  <si>
    <t>22.11.15</t>
  </si>
  <si>
    <t>27.10.12</t>
  </si>
  <si>
    <t>24.10.10</t>
  </si>
  <si>
    <t>18.12.11</t>
  </si>
  <si>
    <t>30.11.13</t>
  </si>
  <si>
    <t>16.11.13</t>
  </si>
  <si>
    <t>09.10.11</t>
  </si>
  <si>
    <t>20.11.99</t>
  </si>
  <si>
    <t>01.11.08</t>
  </si>
  <si>
    <t>FIELD</t>
  </si>
  <si>
    <t>Y.LE BORGNE</t>
  </si>
  <si>
    <t>D;DELVAUX</t>
  </si>
  <si>
    <t>F.SCHNEIDER</t>
  </si>
  <si>
    <t>L.BADER</t>
  </si>
  <si>
    <t>T.TORLET</t>
  </si>
  <si>
    <t>E.MEYER</t>
  </si>
  <si>
    <t>23.03.08</t>
  </si>
  <si>
    <t>20.04.13</t>
  </si>
  <si>
    <t>12.04.09</t>
  </si>
  <si>
    <t>20.07.97</t>
  </si>
  <si>
    <t>30.04.00</t>
  </si>
  <si>
    <t>21.06.98</t>
  </si>
  <si>
    <t>17.06.12</t>
  </si>
  <si>
    <t>20.07.03</t>
  </si>
  <si>
    <t>11.03.12</t>
  </si>
  <si>
    <t>15.05.16</t>
  </si>
  <si>
    <t>PERFORMANCE PAR EQUIPE DE CLUB</t>
  </si>
  <si>
    <t>SALLE Cl</t>
  </si>
  <si>
    <t>13.11.2011</t>
  </si>
  <si>
    <t>B.BEDUCHAUD - J.BOILEAU - G.GUILLOT</t>
  </si>
  <si>
    <t>SALLE CO</t>
  </si>
  <si>
    <t>16.02.2014</t>
  </si>
  <si>
    <t>T. TORLET - J. BOILEAU - A.GOGIBUS</t>
  </si>
  <si>
    <t>SALLE Mixte</t>
  </si>
  <si>
    <t>23.11.08</t>
  </si>
  <si>
    <t>A.GOGIBUS - G.GUILLOT - M.VAN DERCAMERE</t>
  </si>
  <si>
    <t>FITA 2X70 CL</t>
  </si>
  <si>
    <t>15.06.2008</t>
  </si>
  <si>
    <t>G.GUILLOT - M.VAN DERCAMERE - Y.LE BORGNE.</t>
  </si>
  <si>
    <t>12.05.2013</t>
  </si>
  <si>
    <t>Y.LE BORGNE - B.BEDUCHAUD - T.TORLET</t>
  </si>
  <si>
    <t>2X50-CL</t>
  </si>
  <si>
    <t>04.05.2008</t>
  </si>
  <si>
    <t>G.GUILLOT - A.BRASSEUR - M.VAN DERCAMERE</t>
  </si>
  <si>
    <t>2X50-CO</t>
  </si>
  <si>
    <t>18.06.2006</t>
  </si>
  <si>
    <t>T.TORLET - G.VALENTIN - M.MUZELET</t>
  </si>
  <si>
    <t>2x50 Mixte</t>
  </si>
  <si>
    <t>29.07.2012</t>
  </si>
  <si>
    <t>B.BEDUCHAUD - P.STASKIEWICZ - N.PERREUX</t>
  </si>
  <si>
    <t>FITA -CO</t>
  </si>
  <si>
    <t>T.TORLET - G.VALENTIN - A.GOGIBUS</t>
  </si>
  <si>
    <t>SALLE Jeunes</t>
  </si>
  <si>
    <t>28.10.2007</t>
  </si>
  <si>
    <t>B.MARTIN KLEISCH - D.BERGEON - G.HERBIN</t>
  </si>
  <si>
    <t>3D Jeunes</t>
  </si>
  <si>
    <t>20.04.2008</t>
  </si>
  <si>
    <t>R.HERBELOT - C.MARTIN - B.MARTIN KLEISCH</t>
  </si>
  <si>
    <t>SH  libre</t>
  </si>
  <si>
    <t>SH  chasse</t>
  </si>
  <si>
    <t>JH  libre</t>
  </si>
  <si>
    <t>SH CO</t>
  </si>
  <si>
    <t>SH AD</t>
  </si>
  <si>
    <t>SH BB</t>
  </si>
  <si>
    <t>BH Arc nu</t>
  </si>
  <si>
    <t>MH Arc nu</t>
  </si>
  <si>
    <t>CH Arc nu</t>
  </si>
  <si>
    <t>3D</t>
  </si>
  <si>
    <t>F.DIDRICHE</t>
  </si>
  <si>
    <t>G.VALENTIN</t>
  </si>
  <si>
    <t>02.04.17</t>
  </si>
  <si>
    <t>NATURE</t>
  </si>
  <si>
    <t>JC.PRIN</t>
  </si>
  <si>
    <t>SF</t>
  </si>
  <si>
    <t>JF</t>
  </si>
  <si>
    <t>MF</t>
  </si>
  <si>
    <t>BF</t>
  </si>
  <si>
    <t>COF</t>
  </si>
  <si>
    <t>CJF</t>
  </si>
  <si>
    <t>BBF</t>
  </si>
  <si>
    <t>J.PETIT</t>
  </si>
  <si>
    <t>S,DUBOS</t>
  </si>
  <si>
    <t>L.SIMON</t>
  </si>
  <si>
    <t>A.LE BRAS</t>
  </si>
  <si>
    <t>01.06.14</t>
  </si>
  <si>
    <t>05.06.16</t>
  </si>
  <si>
    <t>FEDERAL 2X50m</t>
  </si>
  <si>
    <t>J.MROZINSKI</t>
  </si>
  <si>
    <t>M.GIMEL</t>
  </si>
  <si>
    <t>06.05.07</t>
  </si>
  <si>
    <t>19.05.13</t>
  </si>
  <si>
    <t>27,06,05</t>
  </si>
  <si>
    <t>31.05.15</t>
  </si>
  <si>
    <t>M.LEON</t>
  </si>
  <si>
    <t>S.DUBOS</t>
  </si>
  <si>
    <t>I.COUTIEZ</t>
  </si>
  <si>
    <t>M.LE BRAS</t>
  </si>
  <si>
    <t>H.DESJARDINS</t>
  </si>
  <si>
    <t>E.DUCROS</t>
  </si>
  <si>
    <t>J,MARTIN</t>
  </si>
  <si>
    <t>G.CHOPIN</t>
  </si>
  <si>
    <t>M.WEINREICH</t>
  </si>
  <si>
    <t>06.12.03</t>
  </si>
  <si>
    <t>03.11.12</t>
  </si>
  <si>
    <t>28;01;18</t>
  </si>
  <si>
    <t>22.01.17</t>
  </si>
  <si>
    <t>09.02.98</t>
  </si>
  <si>
    <t>28.10.06</t>
  </si>
  <si>
    <t>15.10.00</t>
  </si>
  <si>
    <t>11.10.98</t>
  </si>
  <si>
    <t>C.VOLVERT</t>
  </si>
  <si>
    <t>S.ALAVOINE</t>
  </si>
  <si>
    <t>J.LAURENT</t>
  </si>
  <si>
    <t>A.VALENTIN</t>
  </si>
  <si>
    <t>06.05.06</t>
  </si>
  <si>
    <t>19.06.05</t>
  </si>
  <si>
    <t>12.05.96</t>
  </si>
  <si>
    <t>09,04,05</t>
  </si>
  <si>
    <t>13.05.02</t>
  </si>
  <si>
    <t>19.04.15</t>
  </si>
  <si>
    <t>23,10,2004</t>
  </si>
  <si>
    <t>S. MAFFAT - M. LEON - S. DUBOS</t>
  </si>
  <si>
    <t>SF Arc nu</t>
  </si>
  <si>
    <t>SF Arc chasse</t>
  </si>
  <si>
    <t>SF Libre</t>
  </si>
  <si>
    <t>JF  libre</t>
  </si>
  <si>
    <t>MF Arc nu</t>
  </si>
  <si>
    <t>A.LECOUFFE</t>
  </si>
  <si>
    <t>BEURSAULT</t>
  </si>
  <si>
    <t>3 D</t>
  </si>
  <si>
    <t>Field Scratch</t>
  </si>
  <si>
    <t>Variables</t>
  </si>
  <si>
    <t>Année</t>
  </si>
  <si>
    <t>podium or</t>
  </si>
  <si>
    <t>podium argent</t>
  </si>
  <si>
    <t>podium bronze</t>
  </si>
  <si>
    <t>pas de compétition</t>
  </si>
  <si>
    <t>---</t>
  </si>
  <si>
    <t>MONFLIER  Geoffrey</t>
  </si>
  <si>
    <t>27.05.18</t>
  </si>
  <si>
    <t>MOUREIX-KIEFFER  Pol</t>
  </si>
  <si>
    <t>COUTANT J,Dominique</t>
  </si>
  <si>
    <t>août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</si>
  <si>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2018 à Septembre 2019)</t>
    </r>
  </si>
  <si>
    <t>Senior 2 Homme Arc Chasse</t>
  </si>
  <si>
    <t>Senior 2 Homme Arc Droit</t>
  </si>
  <si>
    <t>Senior 2 Homme Bare Bow</t>
  </si>
  <si>
    <t>Senior 2 Homme Arc Libre</t>
  </si>
  <si>
    <t>Flabas</t>
  </si>
  <si>
    <t>(9)</t>
  </si>
  <si>
    <t>Compound Cadet Homme</t>
  </si>
  <si>
    <t>Senior 2 Femme</t>
  </si>
  <si>
    <t>Senior 3 Femme</t>
  </si>
  <si>
    <t>Senior 2 Homme</t>
  </si>
  <si>
    <t>Senior 3 Homme</t>
  </si>
  <si>
    <t>Senior 2 Homme Compound</t>
  </si>
  <si>
    <t>Senior 3 Femme Compound</t>
  </si>
  <si>
    <t>Senior 3 Homme Compound</t>
  </si>
  <si>
    <t>Senior 3 Femme Classique</t>
  </si>
  <si>
    <t>Senior 3 homme classique</t>
  </si>
  <si>
    <t>Senior 2 Homme classique</t>
  </si>
  <si>
    <t>Senior 2  Homme Compound</t>
  </si>
  <si>
    <t>Senior 3 homme Compound</t>
  </si>
  <si>
    <t>Senior 2 Homme Classique</t>
  </si>
  <si>
    <t>Senior 3 Homme Classique</t>
  </si>
  <si>
    <t>Senior 3  Homme Compound</t>
  </si>
  <si>
    <t>Senior 3  Homme Sans Viseur</t>
  </si>
  <si>
    <t>Senior 2 Homme Arc Nu</t>
  </si>
  <si>
    <t>S3H</t>
  </si>
  <si>
    <t>S2H</t>
  </si>
  <si>
    <t>S3HCO</t>
  </si>
  <si>
    <t>S2HCO</t>
  </si>
  <si>
    <t>S2HBB</t>
  </si>
  <si>
    <t>S3HBB</t>
  </si>
  <si>
    <t>S2H libre</t>
  </si>
  <si>
    <t>S2H arc droit</t>
  </si>
  <si>
    <t>S2H  chasse</t>
  </si>
  <si>
    <t>S2H BB</t>
  </si>
  <si>
    <t>S3F</t>
  </si>
  <si>
    <t>S2F</t>
  </si>
  <si>
    <t>S3FCO</t>
  </si>
  <si>
    <t>S2FCO</t>
  </si>
  <si>
    <t xml:space="preserve"> 3D</t>
  </si>
  <si>
    <t>Meaux</t>
  </si>
  <si>
    <t>30</t>
  </si>
  <si>
    <t>septembre</t>
  </si>
  <si>
    <t>(5)</t>
  </si>
  <si>
    <t>(17)</t>
  </si>
  <si>
    <t>Plessis-Brion</t>
  </si>
  <si>
    <t>octobre</t>
  </si>
  <si>
    <t>(20)</t>
  </si>
  <si>
    <t>(6)</t>
  </si>
  <si>
    <t>(19)</t>
  </si>
  <si>
    <t>(4)</t>
  </si>
  <si>
    <t>2ème tir</t>
  </si>
  <si>
    <t>Villeneuve</t>
  </si>
  <si>
    <t>oct</t>
  </si>
  <si>
    <t>(12)</t>
  </si>
  <si>
    <t>Gueux</t>
  </si>
  <si>
    <t>MONFLIER Geoffrey</t>
  </si>
  <si>
    <t>(8)</t>
  </si>
  <si>
    <t>Chalons 1</t>
  </si>
  <si>
    <t>Demuin</t>
  </si>
  <si>
    <t>Mouzon</t>
  </si>
  <si>
    <t>Mareuil</t>
  </si>
  <si>
    <t>nov</t>
  </si>
  <si>
    <t>Rethel</t>
  </si>
  <si>
    <t>(7)</t>
  </si>
  <si>
    <t>Reims</t>
  </si>
  <si>
    <t>CAPDEVILLE Baptiste</t>
  </si>
  <si>
    <t>LEFEVRE Emilie</t>
  </si>
  <si>
    <t>BALLAN Jean</t>
  </si>
  <si>
    <t>(10)</t>
  </si>
  <si>
    <t xml:space="preserve">Senior 1 Femme </t>
  </si>
  <si>
    <t xml:space="preserve"> Senior 1 Homme</t>
  </si>
  <si>
    <t>BODSON Florence</t>
  </si>
  <si>
    <t>CALDERARO Jean-Louis</t>
  </si>
  <si>
    <t>(14)</t>
  </si>
  <si>
    <t>(11)</t>
  </si>
  <si>
    <t>Braine</t>
  </si>
  <si>
    <t>532</t>
  </si>
  <si>
    <t>529</t>
  </si>
  <si>
    <t>541</t>
  </si>
  <si>
    <t>Fismes</t>
  </si>
  <si>
    <t>(15)</t>
  </si>
  <si>
    <t>MAILLARD Jean-Jacques</t>
  </si>
  <si>
    <t>Chauny</t>
  </si>
  <si>
    <t>dec</t>
  </si>
  <si>
    <t>Chalons A</t>
  </si>
  <si>
    <t>TARGET</t>
  </si>
  <si>
    <t>(29)</t>
  </si>
  <si>
    <t>Epernay</t>
  </si>
  <si>
    <t>Vertus</t>
  </si>
  <si>
    <t>Soissons</t>
  </si>
  <si>
    <t>Ste Menehould</t>
  </si>
  <si>
    <t>janv</t>
  </si>
  <si>
    <t>Bondy</t>
  </si>
  <si>
    <t>(89)</t>
  </si>
  <si>
    <t>Suippes</t>
  </si>
  <si>
    <t>Charleville</t>
  </si>
  <si>
    <t>janvier</t>
  </si>
  <si>
    <t>CD 51</t>
  </si>
  <si>
    <t>Inès COUTIEZ</t>
  </si>
  <si>
    <t>Yannick LE BORGNE</t>
  </si>
  <si>
    <t>Gilles GUILLOT</t>
  </si>
  <si>
    <t>Alain GOGIBUS</t>
  </si>
  <si>
    <t>Hervé SALAUN</t>
  </si>
  <si>
    <t>VITTEL</t>
  </si>
  <si>
    <t>mars</t>
  </si>
  <si>
    <t>CF2019</t>
  </si>
  <si>
    <t>530 - 9ème</t>
  </si>
  <si>
    <t>Viarmes</t>
  </si>
  <si>
    <t>24</t>
  </si>
  <si>
    <t>Rethondes</t>
  </si>
  <si>
    <t>07</t>
  </si>
  <si>
    <t>avril</t>
  </si>
  <si>
    <t>Senior1  Homme Arc Droit</t>
  </si>
  <si>
    <t>Senior 3 Homme Arc Chasse</t>
  </si>
  <si>
    <t>Senior 3 Homme Arc Droit</t>
  </si>
  <si>
    <t>Senior2  Homme Arc Droit</t>
  </si>
  <si>
    <t>14</t>
  </si>
  <si>
    <t>Senior 1 Homme Sans Viseur</t>
  </si>
  <si>
    <t>Noyon</t>
  </si>
  <si>
    <t>Chaource</t>
  </si>
  <si>
    <t>21</t>
  </si>
  <si>
    <t>Senior 1 Femme Arc Libre</t>
  </si>
  <si>
    <t>Senior 1 Homme Arc Chasse</t>
  </si>
  <si>
    <t>Montbré</t>
  </si>
  <si>
    <t>28</t>
  </si>
  <si>
    <t>(22)</t>
  </si>
  <si>
    <t>Marigny</t>
  </si>
  <si>
    <t>Chateauroux</t>
  </si>
  <si>
    <t>6</t>
  </si>
  <si>
    <t>62</t>
  </si>
  <si>
    <t>Senior 1 Homme Compound</t>
  </si>
  <si>
    <t>Senior 1 Homme Classique</t>
  </si>
  <si>
    <t>Senior 1 Femme</t>
  </si>
  <si>
    <t>Senior 1 Femme Compound</t>
  </si>
  <si>
    <t>05</t>
  </si>
  <si>
    <t>mai</t>
  </si>
  <si>
    <t>Senior 1 Femme classique</t>
  </si>
  <si>
    <t>MONFLIER   Geoffrey</t>
  </si>
  <si>
    <t>Eclaron</t>
  </si>
  <si>
    <t>9</t>
  </si>
  <si>
    <t>80</t>
  </si>
  <si>
    <t>18</t>
  </si>
  <si>
    <t>101</t>
  </si>
  <si>
    <t>5 Nations</t>
  </si>
  <si>
    <t>04</t>
  </si>
  <si>
    <t>(13</t>
  </si>
  <si>
    <t>(13)</t>
  </si>
  <si>
    <t>Senior 3 Homme - AD</t>
  </si>
  <si>
    <t>Senior 2 Femme Cl</t>
  </si>
  <si>
    <t>Senior 3 Femme Cl</t>
  </si>
  <si>
    <t>Senior 3 Homme Cl</t>
  </si>
  <si>
    <t>1</t>
  </si>
  <si>
    <t>mai -juin</t>
  </si>
  <si>
    <t>Germigny</t>
  </si>
  <si>
    <t>12</t>
  </si>
  <si>
    <t>Laon</t>
  </si>
  <si>
    <t>Senior 3 Homme Classique-60m</t>
  </si>
  <si>
    <t>Senior 1 Homme Classique-70m</t>
  </si>
  <si>
    <t>Senior 2 Homme Classique-70m</t>
  </si>
  <si>
    <t>Cadets Homme Classique-60m</t>
  </si>
  <si>
    <t>Cadettes Femme Classique-60m</t>
  </si>
  <si>
    <t>Senior 1 Femme Classique-70m</t>
  </si>
  <si>
    <t>Senior 2 Femme Classique-70m</t>
  </si>
  <si>
    <t>Minime Femme Classique-40m</t>
  </si>
  <si>
    <t>Minime Homme Classique-40m</t>
  </si>
  <si>
    <t>5</t>
  </si>
  <si>
    <t>56</t>
  </si>
  <si>
    <t>Chalons</t>
  </si>
  <si>
    <t>19</t>
  </si>
  <si>
    <t>Trèves</t>
  </si>
  <si>
    <t>305</t>
  </si>
  <si>
    <t>Longwy</t>
  </si>
  <si>
    <t>juin</t>
  </si>
  <si>
    <t>Bouquet</t>
  </si>
  <si>
    <t>3</t>
  </si>
  <si>
    <t>34</t>
  </si>
  <si>
    <t>STRYJEK Juliehn</t>
  </si>
  <si>
    <t>2</t>
  </si>
  <si>
    <t>22</t>
  </si>
  <si>
    <t>53</t>
  </si>
  <si>
    <t>48</t>
  </si>
  <si>
    <t>02</t>
  </si>
  <si>
    <t>36</t>
  </si>
  <si>
    <t>104</t>
  </si>
  <si>
    <t>15</t>
  </si>
  <si>
    <t>85</t>
  </si>
  <si>
    <t>09</t>
  </si>
  <si>
    <t>CR GE</t>
  </si>
  <si>
    <t>Senior1  Homme Arc Libre</t>
  </si>
  <si>
    <t>496</t>
  </si>
  <si>
    <t>Claude HUET</t>
  </si>
  <si>
    <t>Frédéric DIDRICHE</t>
  </si>
  <si>
    <t>Jean BALLAN</t>
  </si>
  <si>
    <t>Grégory VALENTIN</t>
  </si>
  <si>
    <t>TIR EXTERIEUR</t>
  </si>
  <si>
    <t xml:space="preserve">Geoffrey MONFLIER </t>
  </si>
  <si>
    <t>Daniel CHAIRON</t>
  </si>
  <si>
    <t>Bernard BEDUCHAUD</t>
  </si>
  <si>
    <t>Jean-Michel REMOLU</t>
  </si>
  <si>
    <t>Senior1 Homme Classique</t>
  </si>
  <si>
    <t>Senior1  Homme Compound</t>
  </si>
  <si>
    <t>Sedan</t>
  </si>
  <si>
    <t>26</t>
  </si>
  <si>
    <t>23</t>
  </si>
  <si>
    <t>Teddy TORLET</t>
  </si>
  <si>
    <t>Bonnesvalyn</t>
  </si>
  <si>
    <t>Bettancourt</t>
  </si>
  <si>
    <t>CRTA</t>
  </si>
  <si>
    <t>35</t>
  </si>
  <si>
    <t>7</t>
  </si>
  <si>
    <t>71</t>
  </si>
  <si>
    <t>72</t>
  </si>
  <si>
    <t>39</t>
  </si>
  <si>
    <t>16</t>
  </si>
  <si>
    <t>95</t>
  </si>
  <si>
    <t>Aisonville</t>
  </si>
  <si>
    <t>juillet</t>
  </si>
  <si>
    <t>Breux</t>
  </si>
  <si>
    <t>Arcis</t>
  </si>
  <si>
    <t>Vaujany</t>
  </si>
  <si>
    <t>13 et 14</t>
  </si>
  <si>
    <t>CF scratch</t>
  </si>
  <si>
    <t>(44)</t>
  </si>
  <si>
    <t>Senior 3 Homme Arc Libre</t>
  </si>
  <si>
    <t>Didier GENEBRIER</t>
  </si>
  <si>
    <t>Julien STRYJEK</t>
  </si>
  <si>
    <t>Jean-Dominique COUTANT</t>
  </si>
  <si>
    <t>287 - 44ème</t>
  </si>
  <si>
    <t>70</t>
  </si>
  <si>
    <t>8</t>
  </si>
  <si>
    <t>76</t>
  </si>
  <si>
    <t>11</t>
  </si>
  <si>
    <t>81</t>
  </si>
  <si>
    <t>129</t>
  </si>
  <si>
    <t>79</t>
  </si>
  <si>
    <t>47</t>
  </si>
  <si>
    <t>Claudette VOLVERT</t>
  </si>
  <si>
    <t>Chézy en O</t>
  </si>
  <si>
    <t>Eclaron-Brienne</t>
  </si>
  <si>
    <t>juin-juillet</t>
  </si>
  <si>
    <t>44</t>
  </si>
  <si>
    <t>31</t>
  </si>
  <si>
    <t>4</t>
  </si>
  <si>
    <t>(16)</t>
  </si>
  <si>
    <t>20</t>
  </si>
  <si>
    <t>68</t>
  </si>
  <si>
    <t>(60)</t>
  </si>
  <si>
    <t>Ressons L</t>
  </si>
  <si>
    <t>Vivieres</t>
  </si>
  <si>
    <t>Fort de Lier</t>
  </si>
  <si>
    <t>3-4</t>
  </si>
  <si>
    <t>S1H</t>
  </si>
  <si>
    <t>D.GENEBRIER</t>
  </si>
  <si>
    <t>S1H AD</t>
  </si>
  <si>
    <t>S1H BB</t>
  </si>
  <si>
    <t>S1H  libre</t>
  </si>
  <si>
    <t>S1HCO</t>
  </si>
  <si>
    <t>S1H CO</t>
  </si>
  <si>
    <t>S1H  chasse</t>
  </si>
  <si>
    <t>Coutances</t>
  </si>
  <si>
    <t>Coupe France</t>
  </si>
  <si>
    <t>Extérieur</t>
  </si>
  <si>
    <t>589 - 5ème</t>
  </si>
  <si>
    <t>Pire/Seiche</t>
  </si>
  <si>
    <t>23 au 25</t>
  </si>
  <si>
    <t>CF 2019</t>
  </si>
  <si>
    <t>431</t>
  </si>
  <si>
    <t>(18)</t>
  </si>
  <si>
    <t>431 - 18ème</t>
  </si>
  <si>
    <t>272 - 16ème</t>
  </si>
  <si>
    <t>(71)</t>
  </si>
  <si>
    <t>(23)</t>
  </si>
  <si>
    <t>(114)</t>
  </si>
  <si>
    <t>(42)</t>
  </si>
  <si>
    <t>(57)</t>
  </si>
  <si>
    <t>(69)</t>
  </si>
  <si>
    <t>(76)</t>
  </si>
  <si>
    <t>EXTERIEUR CL:70m-CO:50m</t>
  </si>
  <si>
    <t>EXTERIEUR 2x50m - 122</t>
  </si>
  <si>
    <t>EXTERIEUR CL: 60m</t>
  </si>
  <si>
    <t>19,05,19</t>
  </si>
  <si>
    <t>Pontoise</t>
  </si>
  <si>
    <t>78</t>
  </si>
  <si>
    <t>114</t>
  </si>
  <si>
    <t>109</t>
  </si>
  <si>
    <t>38-9-79 - 9ème</t>
  </si>
  <si>
    <t>40-26-109 - 14ème</t>
  </si>
  <si>
    <t>39-8-78 - 5ème</t>
  </si>
  <si>
    <t>40-26-114 - 20ème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</si>
</sst>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&lt;36526]mm/dd/yy;mm/dd/yyyy"/>
    <numFmt numFmtId="166" formatCode="0.0"/>
    <numFmt numFmtId="167" formatCode="dd/mm/yy"/>
  </numFmts>
  <fonts count="79">
    <font>
      <sz val="10"/>
      <name val="Arial"/>
      <family val="2"/>
    </font>
    <font>
      <sz val="10"/>
      <color indexed="29"/>
      <name val="Mang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30"/>
      <name val="Arial"/>
      <family val="2"/>
    </font>
    <font>
      <b/>
      <sz val="10"/>
      <name val="Arial"/>
      <family val="2"/>
    </font>
    <font>
      <b/>
      <sz val="8"/>
      <color indexed="13"/>
      <name val="Arial"/>
      <family val="2"/>
    </font>
    <font>
      <sz val="7"/>
      <name val="Arial"/>
      <family val="2"/>
    </font>
    <font>
      <b/>
      <sz val="8"/>
      <color indexed="55"/>
      <name val="Arial"/>
      <family val="2"/>
    </font>
    <font>
      <b/>
      <sz val="8"/>
      <color indexed="54"/>
      <name val="Arial"/>
      <family val="2"/>
    </font>
    <font>
      <b/>
      <sz val="8"/>
      <color indexed="37"/>
      <name val="Arial"/>
      <family val="2"/>
    </font>
    <font>
      <sz val="8"/>
      <color indexed="2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8"/>
      <color indexed="13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37"/>
      <name val="Arial"/>
      <family val="2"/>
    </font>
    <font>
      <b/>
      <sz val="8"/>
      <color indexed="15"/>
      <name val="Arial"/>
      <family val="2"/>
    </font>
    <font>
      <b/>
      <sz val="8"/>
      <color indexed="10"/>
      <name val="Arial"/>
      <family val="2"/>
    </font>
    <font>
      <sz val="8"/>
      <color indexed="15"/>
      <name val="Arial"/>
      <family val="2"/>
    </font>
    <font>
      <b/>
      <i/>
      <u/>
      <sz val="8"/>
      <color indexed="1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10"/>
      <name val="Times New Roman"/>
      <family val="1"/>
    </font>
    <font>
      <b/>
      <sz val="10"/>
      <color indexed="13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color indexed="15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5"/>
      <name val="Arial"/>
      <family val="2"/>
    </font>
    <font>
      <b/>
      <i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b/>
      <sz val="22"/>
      <color indexed="9"/>
      <name val="Copperplate Gothic Bold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5"/>
      <name val="Arial"/>
      <family val="2"/>
    </font>
    <font>
      <b/>
      <sz val="11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0"/>
      <color rgb="FFFFFF00"/>
      <name val="Times New Roman"/>
      <family val="1"/>
    </font>
    <font>
      <b/>
      <sz val="10"/>
      <color rgb="FFFF00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sz val="8"/>
      <color indexed="9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10"/>
      <color indexed="36"/>
      <name val="Times New Roman"/>
      <family val="1"/>
    </font>
    <font>
      <sz val="10"/>
      <color indexed="15"/>
      <name val="Times New Roman"/>
      <family val="1"/>
    </font>
    <font>
      <sz val="10"/>
      <name val="Arial Narrow"/>
      <family val="2"/>
    </font>
    <font>
      <b/>
      <sz val="10"/>
      <color rgb="FFFFFF00"/>
      <name val="Arial"/>
      <family val="2"/>
    </font>
    <font>
      <b/>
      <i/>
      <u/>
      <sz val="10"/>
      <color indexed="15"/>
      <name val="Arial"/>
      <family val="2"/>
    </font>
    <font>
      <b/>
      <sz val="10"/>
      <color indexed="36"/>
      <name val="Arial"/>
      <family val="2"/>
    </font>
    <font>
      <sz val="8"/>
      <color rgb="FFFFFF00"/>
      <name val="Arial"/>
      <family val="2"/>
    </font>
    <font>
      <b/>
      <sz val="9"/>
      <color rgb="FFFFFF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36"/>
      </patternFill>
    </fill>
    <fill>
      <patternFill patternType="solid">
        <fgColor indexed="62"/>
        <bgColor indexed="30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60"/>
        <bgColor indexed="16"/>
      </patternFill>
    </fill>
    <fill>
      <patternFill patternType="solid">
        <fgColor indexed="61"/>
        <bgColor indexed="2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2"/>
      </patternFill>
    </fill>
    <fill>
      <patternFill patternType="solid">
        <fgColor indexed="16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rgb="FF002060"/>
        <bgColor indexed="26"/>
      </patternFill>
    </fill>
    <fill>
      <patternFill patternType="solid">
        <fgColor rgb="FF0070C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Alignment="0" applyProtection="0"/>
    <xf numFmtId="0" fontId="2" fillId="2" borderId="1" applyNumberFormat="0">
      <alignment horizontal="center"/>
    </xf>
    <xf numFmtId="0" fontId="2" fillId="3" borderId="1" applyNumberFormat="0">
      <alignment horizontal="center"/>
    </xf>
    <xf numFmtId="0" fontId="3" fillId="4" borderId="1" applyNumberFormat="0">
      <alignment horizontal="center"/>
    </xf>
    <xf numFmtId="49" fontId="4" fillId="0" borderId="2">
      <alignment horizontal="center" vertical="center"/>
    </xf>
  </cellStyleXfs>
  <cellXfs count="682">
    <xf numFmtId="0" fontId="0" fillId="0" borderId="0" xfId="0"/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/>
    <xf numFmtId="0" fontId="5" fillId="5" borderId="13" xfId="0" applyFont="1" applyFill="1" applyBorder="1" applyAlignment="1" applyProtection="1">
      <alignment horizontal="center"/>
    </xf>
    <xf numFmtId="49" fontId="5" fillId="5" borderId="13" xfId="0" applyNumberFormat="1" applyFont="1" applyFill="1" applyBorder="1" applyAlignment="1" applyProtection="1">
      <alignment horizontal="center"/>
    </xf>
    <xf numFmtId="1" fontId="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/>
    <xf numFmtId="0" fontId="5" fillId="5" borderId="5" xfId="0" applyFont="1" applyFill="1" applyBorder="1" applyAlignment="1" applyProtection="1"/>
    <xf numFmtId="0" fontId="5" fillId="5" borderId="14" xfId="0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4" fillId="0" borderId="2" xfId="5" applyNumberForma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165" fontId="15" fillId="0" borderId="15" xfId="0" applyNumberFormat="1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>
      <alignment horizontal="center"/>
    </xf>
    <xf numFmtId="49" fontId="5" fillId="5" borderId="15" xfId="0" applyNumberFormat="1" applyFont="1" applyFill="1" applyBorder="1" applyAlignment="1" applyProtection="1">
      <alignment horizontal="center"/>
    </xf>
    <xf numFmtId="1" fontId="5" fillId="5" borderId="15" xfId="0" applyNumberFormat="1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165" fontId="15" fillId="0" borderId="10" xfId="0" applyNumberFormat="1" applyFont="1" applyFill="1" applyBorder="1" applyAlignment="1" applyProtection="1"/>
    <xf numFmtId="0" fontId="5" fillId="5" borderId="10" xfId="0" applyFont="1" applyFill="1" applyBorder="1" applyAlignment="1" applyProtection="1">
      <alignment horizontal="center"/>
    </xf>
    <xf numFmtId="49" fontId="5" fillId="5" borderId="10" xfId="0" applyNumberFormat="1" applyFont="1" applyFill="1" applyBorder="1" applyAlignment="1" applyProtection="1">
      <alignment horizontal="center"/>
    </xf>
    <xf numFmtId="1" fontId="5" fillId="5" borderId="10" xfId="0" applyNumberFormat="1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49" fontId="5" fillId="5" borderId="0" xfId="0" applyNumberFormat="1" applyFont="1" applyFill="1" applyBorder="1" applyAlignment="1" applyProtection="1"/>
    <xf numFmtId="1" fontId="5" fillId="5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25" fillId="9" borderId="0" xfId="0" applyFont="1" applyFill="1" applyBorder="1" applyAlignment="1" applyProtection="1">
      <alignment horizontal="center" vertical="center"/>
    </xf>
    <xf numFmtId="0" fontId="25" fillId="9" borderId="1" xfId="0" applyFont="1" applyFill="1" applyBorder="1" applyAlignment="1" applyProtection="1">
      <alignment horizontal="center" vertical="center"/>
    </xf>
    <xf numFmtId="0" fontId="26" fillId="9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27" fillId="9" borderId="0" xfId="0" applyFont="1" applyFill="1" applyBorder="1" applyAlignment="1" applyProtection="1">
      <alignment horizontal="center" vertical="center"/>
    </xf>
    <xf numFmtId="0" fontId="26" fillId="9" borderId="1" xfId="0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5" fillId="5" borderId="14" xfId="0" applyFont="1" applyFill="1" applyBorder="1" applyAlignment="1" applyProtection="1"/>
    <xf numFmtId="0" fontId="14" fillId="0" borderId="15" xfId="0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5" fontId="15" fillId="5" borderId="10" xfId="0" applyNumberFormat="1" applyFont="1" applyFill="1" applyBorder="1" applyAlignment="1" applyProtection="1"/>
    <xf numFmtId="0" fontId="15" fillId="5" borderId="1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0" fillId="0" borderId="13" xfId="0" applyFont="1" applyFill="1" applyBorder="1" applyAlignment="1" applyProtection="1">
      <alignment horizontal="left"/>
    </xf>
    <xf numFmtId="0" fontId="28" fillId="5" borderId="13" xfId="0" applyFont="1" applyFill="1" applyBorder="1" applyAlignment="1" applyProtection="1">
      <alignment horizontal="center"/>
    </xf>
    <xf numFmtId="0" fontId="28" fillId="5" borderId="14" xfId="0" applyFont="1" applyFill="1" applyBorder="1" applyAlignment="1" applyProtection="1">
      <alignment horizontal="center"/>
    </xf>
    <xf numFmtId="49" fontId="28" fillId="12" borderId="0" xfId="0" applyNumberFormat="1" applyFont="1" applyFill="1" applyBorder="1" applyAlignment="1" applyProtection="1">
      <alignment horizontal="center"/>
    </xf>
    <xf numFmtId="49" fontId="28" fillId="5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horizontal="center"/>
    </xf>
    <xf numFmtId="165" fontId="36" fillId="0" borderId="13" xfId="0" applyNumberFormat="1" applyFont="1" applyFill="1" applyBorder="1" applyAlignment="1" applyProtection="1"/>
    <xf numFmtId="165" fontId="36" fillId="5" borderId="13" xfId="0" applyNumberFormat="1" applyFont="1" applyFill="1" applyBorder="1" applyAlignment="1" applyProtection="1"/>
    <xf numFmtId="165" fontId="36" fillId="5" borderId="13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/>
    <xf numFmtId="0" fontId="0" fillId="5" borderId="14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/>
    <xf numFmtId="0" fontId="0" fillId="5" borderId="15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33" fillId="4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18" fillId="11" borderId="11" xfId="0" applyFont="1" applyFill="1" applyBorder="1" applyAlignment="1" applyProtection="1">
      <alignment horizontal="center" vertical="center"/>
    </xf>
    <xf numFmtId="0" fontId="19" fillId="14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37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5" fillId="0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36" fillId="0" borderId="10" xfId="0" applyNumberFormat="1" applyFont="1" applyFill="1" applyBorder="1" applyAlignment="1" applyProtection="1"/>
    <xf numFmtId="0" fontId="0" fillId="5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15" borderId="7" xfId="0" applyFont="1" applyFill="1" applyBorder="1" applyAlignment="1" applyProtection="1">
      <alignment horizontal="center" vertical="center"/>
    </xf>
    <xf numFmtId="0" fontId="38" fillId="14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/>
    <xf numFmtId="0" fontId="39" fillId="5" borderId="20" xfId="0" applyFont="1" applyFill="1" applyBorder="1" applyAlignment="1">
      <alignment horizontal="center" vertical="center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16" borderId="27" xfId="0" applyFont="1" applyFill="1" applyBorder="1" applyAlignment="1">
      <alignment vertical="center"/>
    </xf>
    <xf numFmtId="0" fontId="0" fillId="16" borderId="2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14" fontId="0" fillId="5" borderId="28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16" borderId="24" xfId="0" applyFont="1" applyFill="1" applyBorder="1" applyAlignment="1">
      <alignment vertical="center"/>
    </xf>
    <xf numFmtId="0" fontId="0" fillId="16" borderId="23" xfId="0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16" borderId="35" xfId="0" applyFont="1" applyFill="1" applyBorder="1" applyAlignment="1">
      <alignment vertical="center"/>
    </xf>
    <xf numFmtId="0" fontId="0" fillId="16" borderId="3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center" vertical="center"/>
    </xf>
    <xf numFmtId="14" fontId="0" fillId="5" borderId="2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16" borderId="35" xfId="0" applyFont="1" applyFill="1" applyBorder="1" applyAlignment="1">
      <alignment horizontal="center" vertical="center"/>
    </xf>
    <xf numFmtId="0" fontId="8" fillId="16" borderId="3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6" borderId="27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center" vertical="center"/>
    </xf>
    <xf numFmtId="0" fontId="0" fillId="16" borderId="2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5" borderId="34" xfId="0" applyFont="1" applyFill="1" applyBorder="1"/>
    <xf numFmtId="0" fontId="0" fillId="5" borderId="38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35" xfId="0" applyFont="1" applyFill="1" applyBorder="1"/>
    <xf numFmtId="0" fontId="8" fillId="5" borderId="26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9" xfId="0" applyFont="1" applyFill="1" applyBorder="1" applyAlignment="1">
      <alignment horizontal="center"/>
    </xf>
    <xf numFmtId="0" fontId="41" fillId="5" borderId="0" xfId="0" applyFont="1" applyFill="1" applyBorder="1"/>
    <xf numFmtId="0" fontId="8" fillId="5" borderId="23" xfId="0" applyFont="1" applyFill="1" applyBorder="1"/>
    <xf numFmtId="0" fontId="0" fillId="5" borderId="40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42" fillId="5" borderId="34" xfId="0" applyFont="1" applyFill="1" applyBorder="1" applyAlignment="1">
      <alignment horizontal="center" vertical="center"/>
    </xf>
    <xf numFmtId="0" fontId="42" fillId="5" borderId="3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14" fontId="0" fillId="5" borderId="23" xfId="0" applyNumberFormat="1" applyFont="1" applyFill="1" applyBorder="1" applyAlignment="1">
      <alignment horizontal="center" vertical="center"/>
    </xf>
    <xf numFmtId="0" fontId="43" fillId="5" borderId="23" xfId="0" applyFont="1" applyFill="1" applyBorder="1" applyAlignment="1">
      <alignment horizontal="center" vertical="center"/>
    </xf>
    <xf numFmtId="0" fontId="43" fillId="5" borderId="24" xfId="0" applyFont="1" applyFill="1" applyBorder="1" applyAlignment="1">
      <alignment horizontal="center" vertical="center"/>
    </xf>
    <xf numFmtId="0" fontId="8" fillId="5" borderId="21" xfId="0" applyFont="1" applyFill="1" applyBorder="1" applyAlignment="1" applyProtection="1"/>
    <xf numFmtId="0" fontId="8" fillId="5" borderId="19" xfId="0" applyFont="1" applyFill="1" applyBorder="1" applyAlignment="1" applyProtection="1"/>
    <xf numFmtId="0" fontId="8" fillId="5" borderId="22" xfId="0" applyFont="1" applyFill="1" applyBorder="1" applyAlignment="1" applyProtection="1"/>
    <xf numFmtId="0" fontId="44" fillId="5" borderId="20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5" fillId="5" borderId="21" xfId="0" applyFont="1" applyFill="1" applyBorder="1" applyAlignment="1">
      <alignment horizontal="center" vertical="center"/>
    </xf>
    <xf numFmtId="0" fontId="44" fillId="5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29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5" fillId="5" borderId="33" xfId="0" applyFont="1" applyFill="1" applyBorder="1"/>
    <xf numFmtId="0" fontId="5" fillId="5" borderId="35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24" xfId="0" applyFont="1" applyFill="1" applyBorder="1"/>
    <xf numFmtId="0" fontId="2" fillId="5" borderId="41" xfId="0" applyFont="1" applyFill="1" applyBorder="1" applyAlignment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/>
    <xf numFmtId="0" fontId="8" fillId="5" borderId="42" xfId="0" applyFont="1" applyFill="1" applyBorder="1" applyAlignment="1" applyProtection="1"/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vertical="center"/>
    </xf>
    <xf numFmtId="0" fontId="18" fillId="0" borderId="0" xfId="0" applyFont="1" applyFill="1" applyBorder="1" applyAlignment="1" applyProtection="1"/>
    <xf numFmtId="0" fontId="46" fillId="7" borderId="0" xfId="0" applyFont="1" applyFill="1" applyBorder="1" applyAlignment="1" applyProtection="1">
      <alignment horizontal="left" vertical="center"/>
    </xf>
    <xf numFmtId="0" fontId="46" fillId="7" borderId="0" xfId="0" applyFont="1" applyFill="1" applyBorder="1" applyAlignment="1" applyProtection="1">
      <alignment horizontal="center" vertical="center"/>
    </xf>
    <xf numFmtId="0" fontId="48" fillId="7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/>
    <xf numFmtId="0" fontId="50" fillId="0" borderId="44" xfId="0" applyFont="1" applyFill="1" applyBorder="1" applyAlignment="1" applyProtection="1">
      <alignment horizontal="center"/>
    </xf>
    <xf numFmtId="0" fontId="52" fillId="0" borderId="45" xfId="0" applyFont="1" applyFill="1" applyBorder="1" applyAlignment="1" applyProtection="1">
      <alignment horizontal="center"/>
    </xf>
    <xf numFmtId="0" fontId="50" fillId="0" borderId="45" xfId="0" applyFont="1" applyFill="1" applyBorder="1" applyAlignment="1" applyProtection="1">
      <alignment horizontal="center"/>
    </xf>
    <xf numFmtId="0" fontId="51" fillId="0" borderId="44" xfId="0" applyFont="1" applyFill="1" applyBorder="1" applyAlignment="1" applyProtection="1">
      <alignment horizontal="center"/>
    </xf>
    <xf numFmtId="0" fontId="50" fillId="0" borderId="46" xfId="0" applyFont="1" applyFill="1" applyBorder="1" applyAlignment="1" applyProtection="1">
      <alignment horizontal="center"/>
    </xf>
    <xf numFmtId="0" fontId="51" fillId="0" borderId="47" xfId="0" applyFont="1" applyFill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/>
    </xf>
    <xf numFmtId="0" fontId="51" fillId="0" borderId="45" xfId="0" applyFont="1" applyFill="1" applyBorder="1" applyAlignment="1" applyProtection="1">
      <alignment horizontal="center"/>
    </xf>
    <xf numFmtId="0" fontId="51" fillId="0" borderId="48" xfId="0" applyFont="1" applyFill="1" applyBorder="1" applyAlignment="1" applyProtection="1">
      <alignment horizontal="center"/>
    </xf>
    <xf numFmtId="0" fontId="53" fillId="0" borderId="45" xfId="0" applyFont="1" applyFill="1" applyBorder="1" applyAlignment="1" applyProtection="1">
      <alignment horizontal="center"/>
    </xf>
    <xf numFmtId="0" fontId="53" fillId="0" borderId="48" xfId="0" applyFont="1" applyFill="1" applyBorder="1" applyAlignment="1" applyProtection="1">
      <alignment horizontal="center"/>
    </xf>
    <xf numFmtId="0" fontId="54" fillId="0" borderId="45" xfId="0" applyFont="1" applyFill="1" applyBorder="1" applyAlignment="1" applyProtection="1">
      <alignment horizontal="center"/>
    </xf>
    <xf numFmtId="0" fontId="54" fillId="0" borderId="46" xfId="0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>
      <alignment horizontal="center"/>
    </xf>
    <xf numFmtId="0" fontId="55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0" fontId="50" fillId="0" borderId="49" xfId="0" applyFont="1" applyFill="1" applyBorder="1" applyAlignment="1" applyProtection="1">
      <alignment horizontal="center"/>
    </xf>
    <xf numFmtId="0" fontId="50" fillId="0" borderId="5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6" fillId="0" borderId="0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>
      <alignment horizontal="center"/>
    </xf>
    <xf numFmtId="0" fontId="58" fillId="6" borderId="0" xfId="0" applyFont="1" applyFill="1" applyBorder="1" applyAlignment="1" applyProtection="1">
      <alignment horizontal="center"/>
    </xf>
    <xf numFmtId="0" fontId="56" fillId="7" borderId="0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9" fillId="6" borderId="0" xfId="0" applyFont="1" applyFill="1" applyBorder="1" applyAlignment="1" applyProtection="1">
      <alignment horizontal="center"/>
    </xf>
    <xf numFmtId="0" fontId="59" fillId="7" borderId="0" xfId="0" applyFont="1" applyFill="1" applyBorder="1" applyAlignment="1" applyProtection="1">
      <alignment horizontal="center"/>
    </xf>
    <xf numFmtId="0" fontId="60" fillId="0" borderId="0" xfId="0" applyFont="1" applyFill="1" applyBorder="1" applyAlignment="1" applyProtection="1"/>
    <xf numFmtId="0" fontId="8" fillId="0" borderId="0" xfId="0" applyFont="1"/>
    <xf numFmtId="49" fontId="0" fillId="2" borderId="0" xfId="0" applyNumberFormat="1" applyFont="1" applyFill="1"/>
    <xf numFmtId="49" fontId="0" fillId="17" borderId="0" xfId="0" applyNumberFormat="1" applyFont="1" applyFill="1"/>
    <xf numFmtId="49" fontId="0" fillId="18" borderId="0" xfId="0" applyNumberFormat="1" applyFont="1" applyFill="1"/>
    <xf numFmtId="49" fontId="0" fillId="0" borderId="0" xfId="0" applyNumberFormat="1" applyFont="1"/>
    <xf numFmtId="0" fontId="5" fillId="5" borderId="5" xfId="0" applyFont="1" applyFill="1" applyBorder="1" applyAlignment="1" applyProtection="1">
      <alignment horizontal="center"/>
    </xf>
    <xf numFmtId="0" fontId="0" fillId="0" borderId="0" xfId="0" applyFont="1"/>
    <xf numFmtId="0" fontId="5" fillId="5" borderId="5" xfId="0" applyFont="1" applyFill="1" applyBorder="1" applyAlignment="1" applyProtection="1">
      <alignment horizontal="center"/>
    </xf>
    <xf numFmtId="0" fontId="62" fillId="0" borderId="0" xfId="0" applyFont="1"/>
    <xf numFmtId="0" fontId="5" fillId="5" borderId="5" xfId="0" applyFont="1" applyFill="1" applyBorder="1" applyAlignment="1" applyProtection="1">
      <alignment horizontal="center"/>
    </xf>
    <xf numFmtId="49" fontId="0" fillId="5" borderId="57" xfId="0" applyNumberFormat="1" applyFont="1" applyFill="1" applyBorder="1" applyAlignment="1" applyProtection="1">
      <alignment horizontal="center"/>
    </xf>
    <xf numFmtId="49" fontId="0" fillId="5" borderId="58" xfId="0" applyNumberFormat="1" applyFont="1" applyFill="1" applyBorder="1" applyAlignment="1" applyProtection="1">
      <alignment horizontal="center"/>
    </xf>
    <xf numFmtId="49" fontId="0" fillId="5" borderId="0" xfId="0" applyNumberFormat="1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/>
    </xf>
    <xf numFmtId="49" fontId="0" fillId="5" borderId="59" xfId="0" applyNumberFormat="1" applyFont="1" applyFill="1" applyBorder="1" applyAlignment="1" applyProtection="1">
      <alignment horizontal="center"/>
    </xf>
    <xf numFmtId="49" fontId="0" fillId="5" borderId="60" xfId="0" applyNumberFormat="1" applyFont="1" applyFill="1" applyBorder="1" applyAlignment="1" applyProtection="1">
      <alignment horizontal="center"/>
    </xf>
    <xf numFmtId="49" fontId="0" fillId="5" borderId="61" xfId="0" applyNumberFormat="1" applyFont="1" applyFill="1" applyBorder="1" applyAlignment="1" applyProtection="1">
      <alignment horizontal="center"/>
    </xf>
    <xf numFmtId="49" fontId="0" fillId="5" borderId="62" xfId="0" applyNumberFormat="1" applyFont="1" applyFill="1" applyBorder="1" applyAlignment="1" applyProtection="1">
      <alignment horizontal="center"/>
    </xf>
    <xf numFmtId="49" fontId="0" fillId="5" borderId="63" xfId="0" applyNumberFormat="1" applyFont="1" applyFill="1" applyBorder="1" applyAlignment="1" applyProtection="1">
      <alignment horizontal="center"/>
    </xf>
    <xf numFmtId="49" fontId="0" fillId="5" borderId="55" xfId="0" applyNumberFormat="1" applyFont="1" applyFill="1" applyBorder="1" applyAlignment="1" applyProtection="1">
      <alignment horizontal="center"/>
    </xf>
    <xf numFmtId="0" fontId="64" fillId="7" borderId="0" xfId="0" applyFont="1" applyFill="1" applyBorder="1" applyAlignment="1" applyProtection="1">
      <alignment horizontal="center"/>
    </xf>
    <xf numFmtId="164" fontId="5" fillId="0" borderId="2" xfId="5" applyNumberFormat="1" applyFont="1">
      <alignment horizontal="center" vertical="center"/>
    </xf>
    <xf numFmtId="0" fontId="5" fillId="19" borderId="10" xfId="0" applyFont="1" applyFill="1" applyBorder="1" applyAlignment="1" applyProtection="1">
      <alignment horizontal="center" vertical="center"/>
    </xf>
    <xf numFmtId="49" fontId="5" fillId="19" borderId="1" xfId="0" applyNumberFormat="1" applyFont="1" applyFill="1" applyBorder="1" applyAlignment="1" applyProtection="1">
      <alignment horizontal="center"/>
    </xf>
    <xf numFmtId="0" fontId="15" fillId="19" borderId="13" xfId="0" applyFont="1" applyFill="1" applyBorder="1" applyAlignment="1" applyProtection="1">
      <alignment vertical="center"/>
    </xf>
    <xf numFmtId="0" fontId="2" fillId="19" borderId="13" xfId="0" applyFont="1" applyFill="1" applyBorder="1" applyAlignment="1" applyProtection="1">
      <alignment horizontal="center" vertical="center"/>
    </xf>
    <xf numFmtId="0" fontId="5" fillId="19" borderId="10" xfId="0" applyFont="1" applyFill="1" applyBorder="1" applyAlignment="1" applyProtection="1">
      <alignment horizontal="center"/>
    </xf>
    <xf numFmtId="0" fontId="8" fillId="24" borderId="32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167" fontId="0" fillId="24" borderId="29" xfId="0" applyNumberFormat="1" applyFont="1" applyFill="1" applyBorder="1" applyAlignment="1">
      <alignment horizontal="center" vertical="center"/>
    </xf>
    <xf numFmtId="0" fontId="8" fillId="24" borderId="34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 vertical="center"/>
    </xf>
    <xf numFmtId="0" fontId="8" fillId="19" borderId="34" xfId="0" applyFont="1" applyFill="1" applyBorder="1" applyAlignment="1" applyProtection="1">
      <alignment horizontal="center"/>
    </xf>
    <xf numFmtId="0" fontId="8" fillId="19" borderId="34" xfId="0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5" fillId="19" borderId="26" xfId="0" applyFont="1" applyFill="1" applyBorder="1" applyAlignment="1">
      <alignment horizontal="center" vertical="center"/>
    </xf>
    <xf numFmtId="14" fontId="0" fillId="19" borderId="23" xfId="0" applyNumberFormat="1" applyFont="1" applyFill="1" applyBorder="1" applyAlignment="1">
      <alignment horizontal="center" vertical="center"/>
    </xf>
    <xf numFmtId="0" fontId="8" fillId="19" borderId="5" xfId="0" applyFont="1" applyFill="1" applyBorder="1" applyAlignment="1">
      <alignment horizontal="center" vertical="center"/>
    </xf>
    <xf numFmtId="0" fontId="0" fillId="19" borderId="5" xfId="0" applyFont="1" applyFill="1" applyBorder="1" applyAlignment="1">
      <alignment horizontal="center" vertical="center"/>
    </xf>
    <xf numFmtId="0" fontId="0" fillId="24" borderId="29" xfId="0" applyFont="1" applyFill="1" applyBorder="1" applyAlignment="1">
      <alignment horizontal="center" vertical="center"/>
    </xf>
    <xf numFmtId="165" fontId="15" fillId="19" borderId="13" xfId="0" applyNumberFormat="1" applyFont="1" applyFill="1" applyBorder="1" applyAlignment="1" applyProtection="1"/>
    <xf numFmtId="0" fontId="15" fillId="19" borderId="13" xfId="0" applyFont="1" applyFill="1" applyBorder="1" applyAlignment="1" applyProtection="1"/>
    <xf numFmtId="0" fontId="5" fillId="19" borderId="13" xfId="0" applyFont="1" applyFill="1" applyBorder="1" applyAlignment="1" applyProtection="1">
      <alignment horizontal="center"/>
    </xf>
    <xf numFmtId="0" fontId="5" fillId="19" borderId="14" xfId="0" applyFont="1" applyFill="1" applyBorder="1" applyAlignment="1" applyProtection="1"/>
    <xf numFmtId="49" fontId="5" fillId="19" borderId="0" xfId="0" applyNumberFormat="1" applyFont="1" applyFill="1" applyBorder="1" applyAlignment="1" applyProtection="1">
      <alignment horizontal="center"/>
    </xf>
    <xf numFmtId="0" fontId="14" fillId="19" borderId="15" xfId="0" applyFont="1" applyFill="1" applyBorder="1" applyAlignment="1" applyProtection="1">
      <alignment horizontal="center" vertical="center"/>
    </xf>
    <xf numFmtId="0" fontId="5" fillId="19" borderId="15" xfId="0" applyFont="1" applyFill="1" applyBorder="1" applyAlignment="1" applyProtection="1">
      <alignment horizontal="center"/>
    </xf>
    <xf numFmtId="165" fontId="15" fillId="19" borderId="10" xfId="0" applyNumberFormat="1" applyFont="1" applyFill="1" applyBorder="1" applyAlignment="1" applyProtection="1"/>
    <xf numFmtId="0" fontId="15" fillId="19" borderId="10" xfId="0" applyFont="1" applyFill="1" applyBorder="1" applyAlignment="1" applyProtection="1"/>
    <xf numFmtId="49" fontId="2" fillId="24" borderId="1" xfId="0" applyNumberFormat="1" applyFont="1" applyFill="1" applyBorder="1" applyAlignment="1" applyProtection="1">
      <alignment horizontal="center"/>
    </xf>
    <xf numFmtId="49" fontId="5" fillId="25" borderId="1" xfId="0" applyNumberFormat="1" applyFont="1" applyFill="1" applyBorder="1" applyAlignment="1" applyProtection="1">
      <alignment horizontal="center"/>
    </xf>
    <xf numFmtId="0" fontId="8" fillId="5" borderId="64" xfId="0" applyFont="1" applyFill="1" applyBorder="1" applyAlignment="1">
      <alignment horizontal="center"/>
    </xf>
    <xf numFmtId="0" fontId="5" fillId="19" borderId="11" xfId="0" applyFont="1" applyFill="1" applyBorder="1" applyAlignment="1" applyProtection="1">
      <alignment horizontal="center" vertical="center"/>
    </xf>
    <xf numFmtId="0" fontId="5" fillId="19" borderId="1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49" fontId="0" fillId="5" borderId="53" xfId="0" applyNumberFormat="1" applyFont="1" applyFill="1" applyBorder="1" applyAlignment="1" applyProtection="1">
      <alignment horizontal="center"/>
    </xf>
    <xf numFmtId="164" fontId="43" fillId="0" borderId="2" xfId="5" applyNumberFormat="1" applyFont="1">
      <alignment horizontal="center" vertical="center"/>
    </xf>
    <xf numFmtId="49" fontId="0" fillId="5" borderId="54" xfId="0" applyNumberFormat="1" applyFont="1" applyFill="1" applyBorder="1" applyAlignment="1" applyProtection="1"/>
    <xf numFmtId="49" fontId="0" fillId="5" borderId="56" xfId="0" applyNumberFormat="1" applyFont="1" applyFill="1" applyBorder="1" applyAlignment="1" applyProtection="1"/>
    <xf numFmtId="49" fontId="0" fillId="5" borderId="54" xfId="0" applyNumberFormat="1" applyFont="1" applyFill="1" applyBorder="1" applyAlignment="1" applyProtection="1">
      <alignment horizontal="center"/>
    </xf>
    <xf numFmtId="49" fontId="0" fillId="5" borderId="56" xfId="0" applyNumberFormat="1" applyFont="1" applyFill="1" applyBorder="1" applyAlignment="1" applyProtection="1">
      <alignment horizontal="center"/>
    </xf>
    <xf numFmtId="0" fontId="5" fillId="0" borderId="0" xfId="0" applyFont="1"/>
    <xf numFmtId="0" fontId="5" fillId="2" borderId="9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65" fillId="4" borderId="1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24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8" fillId="5" borderId="13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8" fillId="29" borderId="34" xfId="0" applyFont="1" applyFill="1" applyBorder="1" applyAlignment="1">
      <alignment horizontal="center" vertical="center"/>
    </xf>
    <xf numFmtId="0" fontId="5" fillId="29" borderId="26" xfId="0" applyFont="1" applyFill="1" applyBorder="1" applyAlignment="1">
      <alignment horizontal="center" vertical="center"/>
    </xf>
    <xf numFmtId="14" fontId="0" fillId="29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horizontal="center"/>
    </xf>
    <xf numFmtId="49" fontId="0" fillId="5" borderId="14" xfId="0" applyNumberFormat="1" applyFont="1" applyFill="1" applyBorder="1" applyAlignment="1" applyProtection="1">
      <alignment horizontal="center" vertical="center"/>
    </xf>
    <xf numFmtId="49" fontId="36" fillId="5" borderId="13" xfId="0" applyNumberFormat="1" applyFont="1" applyFill="1" applyBorder="1" applyAlignment="1" applyProtection="1"/>
    <xf numFmtId="49" fontId="36" fillId="5" borderId="13" xfId="0" applyNumberFormat="1" applyFont="1" applyFill="1" applyBorder="1" applyAlignment="1" applyProtection="1">
      <alignment horizontal="center"/>
    </xf>
    <xf numFmtId="49" fontId="0" fillId="5" borderId="13" xfId="0" applyNumberFormat="1" applyFont="1" applyFill="1" applyBorder="1" applyAlignment="1" applyProtection="1">
      <alignment horizontal="center"/>
    </xf>
    <xf numFmtId="49" fontId="0" fillId="0" borderId="0" xfId="0" applyNumberFormat="1" applyFont="1" applyAlignment="1"/>
    <xf numFmtId="49" fontId="0" fillId="5" borderId="14" xfId="0" quotePrefix="1" applyNumberFormat="1" applyFont="1" applyFill="1" applyBorder="1" applyAlignment="1" applyProtection="1">
      <alignment horizontal="center" vertical="center"/>
    </xf>
    <xf numFmtId="49" fontId="0" fillId="0" borderId="61" xfId="0" applyNumberFormat="1" applyFont="1" applyBorder="1"/>
    <xf numFmtId="0" fontId="0" fillId="5" borderId="14" xfId="0" applyNumberFormat="1" applyFont="1" applyFill="1" applyBorder="1" applyAlignment="1" applyProtection="1">
      <alignment horizontal="center" vertical="center"/>
    </xf>
    <xf numFmtId="0" fontId="0" fillId="5" borderId="1" xfId="0" applyNumberFormat="1" applyFont="1" applyFill="1" applyBorder="1" applyAlignment="1" applyProtection="1">
      <alignment horizontal="center"/>
    </xf>
    <xf numFmtId="0" fontId="0" fillId="5" borderId="54" xfId="0" applyNumberFormat="1" applyFont="1" applyFill="1" applyBorder="1" applyAlignment="1" applyProtection="1">
      <alignment horizontal="center"/>
    </xf>
    <xf numFmtId="0" fontId="0" fillId="5" borderId="59" xfId="0" applyNumberFormat="1" applyFont="1" applyFill="1" applyBorder="1" applyAlignment="1" applyProtection="1">
      <alignment horizontal="center"/>
    </xf>
    <xf numFmtId="0" fontId="0" fillId="5" borderId="63" xfId="0" applyNumberFormat="1" applyFont="1" applyFill="1" applyBorder="1" applyAlignment="1" applyProtection="1">
      <alignment horizontal="center"/>
    </xf>
    <xf numFmtId="0" fontId="9" fillId="19" borderId="12" xfId="0" applyFont="1" applyFill="1" applyBorder="1" applyAlignment="1" applyProtection="1">
      <alignment horizontal="center" vertical="center"/>
    </xf>
    <xf numFmtId="0" fontId="9" fillId="19" borderId="11" xfId="0" applyFont="1" applyFill="1" applyBorder="1" applyAlignment="1" applyProtection="1">
      <alignment horizontal="center" vertical="center"/>
    </xf>
    <xf numFmtId="14" fontId="0" fillId="5" borderId="25" xfId="0" applyNumberFormat="1" applyFont="1" applyFill="1" applyBorder="1" applyAlignment="1">
      <alignment horizontal="center" vertical="center"/>
    </xf>
    <xf numFmtId="0" fontId="8" fillId="29" borderId="33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14" fontId="0" fillId="29" borderId="25" xfId="0" applyNumberFormat="1" applyFont="1" applyFill="1" applyBorder="1" applyAlignment="1">
      <alignment horizontal="center" vertical="center"/>
    </xf>
    <xf numFmtId="0" fontId="8" fillId="30" borderId="34" xfId="0" applyFont="1" applyFill="1" applyBorder="1" applyAlignment="1">
      <alignment horizontal="center" vertical="center"/>
    </xf>
    <xf numFmtId="0" fontId="5" fillId="30" borderId="26" xfId="0" applyFont="1" applyFill="1" applyBorder="1" applyAlignment="1">
      <alignment horizontal="center" vertical="center"/>
    </xf>
    <xf numFmtId="0" fontId="8" fillId="30" borderId="31" xfId="0" applyFont="1" applyFill="1" applyBorder="1" applyAlignment="1">
      <alignment horizontal="center" vertical="center"/>
    </xf>
    <xf numFmtId="14" fontId="0" fillId="24" borderId="23" xfId="0" applyNumberFormat="1" applyFont="1" applyFill="1" applyBorder="1" applyAlignment="1">
      <alignment horizontal="center" vertical="center"/>
    </xf>
    <xf numFmtId="14" fontId="0" fillId="24" borderId="25" xfId="0" applyNumberFormat="1" applyFont="1" applyFill="1" applyBorder="1" applyAlignment="1">
      <alignment horizontal="center" vertical="center"/>
    </xf>
    <xf numFmtId="14" fontId="0" fillId="30" borderId="25" xfId="0" applyNumberFormat="1" applyFont="1" applyFill="1" applyBorder="1" applyAlignment="1">
      <alignment horizontal="center" vertical="center"/>
    </xf>
    <xf numFmtId="14" fontId="43" fillId="5" borderId="23" xfId="0" applyNumberFormat="1" applyFont="1" applyFill="1" applyBorder="1" applyAlignment="1">
      <alignment horizontal="center" vertical="center"/>
    </xf>
    <xf numFmtId="14" fontId="43" fillId="5" borderId="24" xfId="0" applyNumberFormat="1" applyFont="1" applyFill="1" applyBorder="1" applyAlignment="1">
      <alignment horizontal="center" vertical="center"/>
    </xf>
    <xf numFmtId="14" fontId="0" fillId="5" borderId="24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 applyProtection="1"/>
    <xf numFmtId="0" fontId="2" fillId="19" borderId="15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0" fontId="28" fillId="5" borderId="0" xfId="0" applyFont="1" applyFill="1" applyBorder="1" applyAlignment="1" applyProtection="1">
      <alignment horizontal="center"/>
    </xf>
    <xf numFmtId="0" fontId="28" fillId="5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66" fillId="10" borderId="0" xfId="0" applyFont="1" applyFill="1" applyBorder="1" applyAlignment="1" applyProtection="1">
      <alignment horizontal="center" vertical="center"/>
    </xf>
    <xf numFmtId="0" fontId="67" fillId="10" borderId="1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horizontal="center" vertical="center"/>
    </xf>
    <xf numFmtId="0" fontId="68" fillId="10" borderId="0" xfId="0" applyFont="1" applyFill="1" applyBorder="1" applyAlignment="1" applyProtection="1">
      <alignment horizontal="center" vertical="center"/>
    </xf>
    <xf numFmtId="0" fontId="69" fillId="10" borderId="1" xfId="0" applyFont="1" applyFill="1" applyBorder="1" applyAlignment="1" applyProtection="1">
      <alignment horizontal="center" vertical="center"/>
    </xf>
    <xf numFmtId="0" fontId="28" fillId="2" borderId="9" xfId="0" applyFont="1" applyFill="1" applyBorder="1" applyAlignment="1" applyProtection="1">
      <alignment horizontal="center" vertical="center"/>
    </xf>
    <xf numFmtId="0" fontId="28" fillId="11" borderId="11" xfId="0" applyFont="1" applyFill="1" applyBorder="1" applyAlignment="1" applyProtection="1">
      <alignment horizontal="center" vertical="center"/>
    </xf>
    <xf numFmtId="0" fontId="70" fillId="4" borderId="11" xfId="0" applyFont="1" applyFill="1" applyBorder="1" applyAlignment="1" applyProtection="1">
      <alignment horizontal="center" vertical="center"/>
    </xf>
    <xf numFmtId="0" fontId="66" fillId="0" borderId="17" xfId="0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horizontal="center" vertical="center"/>
    </xf>
    <xf numFmtId="0" fontId="73" fillId="19" borderId="18" xfId="0" applyFont="1" applyFill="1" applyBorder="1" applyAlignment="1" applyProtection="1">
      <alignment horizontal="center"/>
    </xf>
    <xf numFmtId="0" fontId="73" fillId="23" borderId="13" xfId="0" applyFont="1" applyFill="1" applyBorder="1" applyAlignment="1" applyProtection="1">
      <alignment horizontal="center"/>
    </xf>
    <xf numFmtId="0" fontId="73" fillId="19" borderId="13" xfId="0" applyFont="1" applyFill="1" applyBorder="1" applyAlignment="1" applyProtection="1">
      <alignment horizontal="center"/>
    </xf>
    <xf numFmtId="0" fontId="73" fillId="19" borderId="7" xfId="0" applyFont="1" applyFill="1" applyBorder="1" applyAlignment="1" applyProtection="1">
      <alignment horizontal="center" vertical="center"/>
    </xf>
    <xf numFmtId="0" fontId="73" fillId="19" borderId="13" xfId="0" applyNumberFormat="1" applyFont="1" applyFill="1" applyBorder="1" applyAlignment="1" applyProtection="1">
      <alignment horizontal="center" vertical="center"/>
    </xf>
    <xf numFmtId="0" fontId="73" fillId="19" borderId="13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/>
    </xf>
    <xf numFmtId="0" fontId="66" fillId="0" borderId="0" xfId="0" applyFont="1" applyFill="1" applyBorder="1" applyAlignment="1" applyProtection="1">
      <alignment horizontal="center"/>
    </xf>
    <xf numFmtId="0" fontId="28" fillId="0" borderId="5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center" vertical="center"/>
    </xf>
    <xf numFmtId="0" fontId="66" fillId="0" borderId="6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/>
    </xf>
    <xf numFmtId="0" fontId="66" fillId="0" borderId="10" xfId="0" applyFont="1" applyFill="1" applyBorder="1" applyAlignment="1" applyProtection="1">
      <alignment horizontal="center"/>
    </xf>
    <xf numFmtId="1" fontId="28" fillId="0" borderId="0" xfId="0" applyNumberFormat="1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 applyProtection="1">
      <alignment horizontal="center"/>
    </xf>
    <xf numFmtId="164" fontId="62" fillId="0" borderId="2" xfId="5" applyNumberFormat="1" applyFont="1">
      <alignment horizontal="center" vertical="center"/>
    </xf>
    <xf numFmtId="0" fontId="28" fillId="0" borderId="15" xfId="0" applyFont="1" applyFill="1" applyBorder="1" applyAlignment="1" applyProtection="1"/>
    <xf numFmtId="0" fontId="28" fillId="5" borderId="15" xfId="0" applyFont="1" applyFill="1" applyBorder="1" applyAlignment="1" applyProtection="1">
      <alignment horizontal="center"/>
    </xf>
    <xf numFmtId="0" fontId="28" fillId="5" borderId="15" xfId="0" applyNumberFormat="1" applyFont="1" applyFill="1" applyBorder="1" applyAlignment="1" applyProtection="1">
      <alignment horizontal="center"/>
    </xf>
    <xf numFmtId="0" fontId="28" fillId="5" borderId="0" xfId="0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8" fillId="2" borderId="2" xfId="0" applyFont="1" applyFill="1" applyBorder="1" applyAlignment="1" applyProtection="1">
      <alignment horizontal="center" vertical="center"/>
    </xf>
    <xf numFmtId="0" fontId="28" fillId="10" borderId="7" xfId="0" applyFont="1" applyFill="1" applyBorder="1" applyAlignment="1" applyProtection="1">
      <alignment horizontal="center" vertical="center"/>
    </xf>
    <xf numFmtId="0" fontId="70" fillId="4" borderId="7" xfId="0" applyFont="1" applyFill="1" applyBorder="1" applyAlignment="1" applyProtection="1">
      <alignment horizontal="center" vertical="center"/>
    </xf>
    <xf numFmtId="0" fontId="66" fillId="0" borderId="7" xfId="0" applyFont="1" applyFill="1" applyBorder="1" applyAlignment="1" applyProtection="1">
      <alignment horizontal="center" vertical="center"/>
    </xf>
    <xf numFmtId="14" fontId="28" fillId="0" borderId="0" xfId="0" applyNumberFormat="1" applyFont="1" applyFill="1" applyBorder="1" applyAlignment="1" applyProtection="1">
      <alignment horizontal="center" vertical="center"/>
    </xf>
    <xf numFmtId="0" fontId="35" fillId="8" borderId="1" xfId="0" applyFont="1" applyFill="1" applyBorder="1" applyAlignment="1" applyProtection="1">
      <alignment horizontal="center" vertical="center"/>
    </xf>
    <xf numFmtId="0" fontId="32" fillId="8" borderId="0" xfId="0" applyFont="1" applyFill="1" applyBorder="1" applyAlignment="1" applyProtection="1">
      <alignment horizontal="center" vertical="center"/>
    </xf>
    <xf numFmtId="0" fontId="32" fillId="8" borderId="1" xfId="0" applyFont="1" applyFill="1" applyBorder="1" applyAlignment="1" applyProtection="1">
      <alignment horizontal="center" vertical="center"/>
    </xf>
    <xf numFmtId="0" fontId="35" fillId="8" borderId="0" xfId="0" applyFont="1" applyFill="1" applyBorder="1" applyAlignment="1" applyProtection="1">
      <alignment horizontal="center" vertical="center"/>
    </xf>
    <xf numFmtId="0" fontId="75" fillId="8" borderId="0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38" fillId="4" borderId="2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0" fillId="19" borderId="13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/>
    <xf numFmtId="0" fontId="0" fillId="19" borderId="14" xfId="0" applyFont="1" applyFill="1" applyBorder="1" applyAlignment="1" applyProtection="1">
      <alignment horizontal="center" vertical="center"/>
    </xf>
    <xf numFmtId="49" fontId="0" fillId="19" borderId="1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6" fillId="0" borderId="0" xfId="0" applyFont="1" applyFill="1" applyBorder="1" applyAlignment="1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165" fontId="36" fillId="0" borderId="15" xfId="0" applyNumberFormat="1" applyFont="1" applyFill="1" applyBorder="1" applyAlignment="1" applyProtection="1"/>
    <xf numFmtId="0" fontId="0" fillId="19" borderId="15" xfId="0" applyFont="1" applyFill="1" applyBorder="1" applyAlignment="1" applyProtection="1">
      <alignment horizontal="center" vertical="center"/>
    </xf>
    <xf numFmtId="0" fontId="0" fillId="19" borderId="10" xfId="0" applyFont="1" applyFill="1" applyBorder="1" applyAlignment="1" applyProtection="1">
      <alignment horizontal="center" vertical="center"/>
    </xf>
    <xf numFmtId="0" fontId="0" fillId="0" borderId="15" xfId="0" applyFont="1" applyBorder="1"/>
    <xf numFmtId="0" fontId="0" fillId="22" borderId="15" xfId="0" applyFont="1" applyFill="1" applyBorder="1"/>
    <xf numFmtId="0" fontId="0" fillId="22" borderId="0" xfId="0" applyFont="1" applyFill="1"/>
    <xf numFmtId="0" fontId="8" fillId="3" borderId="7" xfId="0" applyFont="1" applyFill="1" applyBorder="1" applyAlignment="1" applyProtection="1">
      <alignment horizontal="center" vertical="center"/>
    </xf>
    <xf numFmtId="0" fontId="38" fillId="4" borderId="7" xfId="0" applyFont="1" applyFill="1" applyBorder="1" applyAlignment="1" applyProtection="1">
      <alignment horizontal="center" vertical="center"/>
    </xf>
    <xf numFmtId="0" fontId="5" fillId="19" borderId="14" xfId="0" applyNumberFormat="1" applyFont="1" applyFill="1" applyBorder="1" applyAlignment="1" applyProtection="1">
      <alignment vertical="center"/>
    </xf>
    <xf numFmtId="0" fontId="5" fillId="19" borderId="1" xfId="0" applyNumberFormat="1" applyFont="1" applyFill="1" applyBorder="1" applyAlignment="1" applyProtection="1">
      <alignment horizontal="center"/>
    </xf>
    <xf numFmtId="0" fontId="5" fillId="19" borderId="16" xfId="0" applyNumberFormat="1" applyFont="1" applyFill="1" applyBorder="1" applyAlignment="1" applyProtection="1">
      <alignment horizontal="center"/>
    </xf>
    <xf numFmtId="0" fontId="5" fillId="19" borderId="54" xfId="0" applyNumberFormat="1" applyFont="1" applyFill="1" applyBorder="1" applyAlignment="1" applyProtection="1">
      <alignment horizontal="center"/>
    </xf>
    <xf numFmtId="0" fontId="5" fillId="19" borderId="0" xfId="0" applyNumberFormat="1" applyFont="1" applyFill="1" applyBorder="1" applyAlignment="1" applyProtection="1">
      <alignment horizontal="center"/>
    </xf>
    <xf numFmtId="0" fontId="5" fillId="19" borderId="59" xfId="0" applyNumberFormat="1" applyFont="1" applyFill="1" applyBorder="1" applyAlignment="1" applyProtection="1">
      <alignment horizontal="center"/>
    </xf>
    <xf numFmtId="0" fontId="5" fillId="19" borderId="60" xfId="0" applyNumberFormat="1" applyFont="1" applyFill="1" applyBorder="1" applyAlignment="1" applyProtection="1">
      <alignment horizontal="center"/>
    </xf>
    <xf numFmtId="0" fontId="5" fillId="19" borderId="0" xfId="0" applyNumberFormat="1" applyFont="1" applyFill="1" applyBorder="1" applyAlignment="1" applyProtection="1">
      <alignment vertical="center"/>
    </xf>
    <xf numFmtId="0" fontId="5" fillId="19" borderId="12" xfId="0" applyNumberFormat="1" applyFont="1" applyFill="1" applyBorder="1" applyAlignment="1" applyProtection="1">
      <alignment horizontal="center"/>
    </xf>
    <xf numFmtId="0" fontId="5" fillId="19" borderId="56" xfId="0" applyNumberFormat="1" applyFont="1" applyFill="1" applyBorder="1" applyAlignment="1" applyProtection="1">
      <alignment horizontal="center"/>
    </xf>
    <xf numFmtId="0" fontId="5" fillId="19" borderId="61" xfId="0" applyNumberFormat="1" applyFont="1" applyFill="1" applyBorder="1" applyAlignment="1" applyProtection="1">
      <alignment horizontal="center"/>
    </xf>
    <xf numFmtId="0" fontId="5" fillId="19" borderId="62" xfId="0" applyNumberFormat="1" applyFont="1" applyFill="1" applyBorder="1" applyAlignment="1" applyProtection="1">
      <alignment horizontal="center"/>
    </xf>
    <xf numFmtId="0" fontId="15" fillId="19" borderId="13" xfId="0" applyNumberFormat="1" applyFont="1" applyFill="1" applyBorder="1" applyAlignment="1" applyProtection="1">
      <alignment vertical="center"/>
    </xf>
    <xf numFmtId="0" fontId="2" fillId="19" borderId="13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5" fillId="19" borderId="18" xfId="0" applyNumberFormat="1" applyFont="1" applyFill="1" applyBorder="1" applyAlignment="1" applyProtection="1">
      <alignment horizontal="center"/>
    </xf>
    <xf numFmtId="0" fontId="5" fillId="19" borderId="53" xfId="0" applyNumberFormat="1" applyFont="1" applyFill="1" applyBorder="1" applyAlignment="1" applyProtection="1">
      <alignment horizontal="center"/>
    </xf>
    <xf numFmtId="0" fontId="5" fillId="19" borderId="57" xfId="0" applyNumberFormat="1" applyFont="1" applyFill="1" applyBorder="1" applyAlignment="1" applyProtection="1">
      <alignment horizontal="center"/>
    </xf>
    <xf numFmtId="0" fontId="5" fillId="19" borderId="58" xfId="0" applyNumberFormat="1" applyFont="1" applyFill="1" applyBorder="1" applyAlignment="1" applyProtection="1">
      <alignment horizont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2" fillId="19" borderId="15" xfId="0" applyNumberFormat="1" applyFont="1" applyFill="1" applyBorder="1" applyAlignment="1" applyProtection="1">
      <alignment horizontal="center" vertical="center"/>
    </xf>
    <xf numFmtId="0" fontId="5" fillId="19" borderId="14" xfId="0" applyNumberFormat="1" applyFont="1" applyFill="1" applyBorder="1" applyAlignment="1" applyProtection="1">
      <alignment horizontal="center"/>
    </xf>
    <xf numFmtId="0" fontId="5" fillId="19" borderId="55" xfId="0" applyNumberFormat="1" applyFont="1" applyFill="1" applyBorder="1" applyAlignment="1" applyProtection="1">
      <alignment horizontal="center"/>
    </xf>
    <xf numFmtId="0" fontId="5" fillId="19" borderId="63" xfId="0" applyNumberFormat="1" applyFont="1" applyFill="1" applyBorder="1" applyAlignment="1" applyProtection="1">
      <alignment horizontal="center"/>
    </xf>
    <xf numFmtId="0" fontId="5" fillId="19" borderId="1" xfId="0" quotePrefix="1" applyNumberFormat="1" applyFont="1" applyFill="1" applyBorder="1" applyAlignment="1" applyProtection="1">
      <alignment horizontal="center"/>
    </xf>
    <xf numFmtId="0" fontId="5" fillId="19" borderId="15" xfId="0" applyNumberFormat="1" applyFont="1" applyFill="1" applyBorder="1" applyAlignment="1" applyProtection="1">
      <alignment horizontal="center" vertical="center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5" fillId="19" borderId="10" xfId="0" applyNumberFormat="1" applyFont="1" applyFill="1" applyBorder="1" applyAlignment="1" applyProtection="1">
      <alignment horizontal="center" vertical="center"/>
    </xf>
    <xf numFmtId="0" fontId="5" fillId="19" borderId="10" xfId="0" applyNumberFormat="1" applyFont="1" applyFill="1" applyBorder="1" applyAlignment="1" applyProtection="1">
      <alignment horizontal="center"/>
    </xf>
    <xf numFmtId="0" fontId="5" fillId="19" borderId="14" xfId="0" quotePrefix="1" applyNumberFormat="1" applyFont="1" applyFill="1" applyBorder="1" applyAlignment="1" applyProtection="1">
      <alignment vertical="center"/>
    </xf>
    <xf numFmtId="164" fontId="43" fillId="0" borderId="18" xfId="5" applyNumberFormat="1" applyFont="1" applyBorder="1">
      <alignment horizontal="center" vertical="center"/>
    </xf>
    <xf numFmtId="0" fontId="37" fillId="0" borderId="0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164" fontId="43" fillId="0" borderId="14" xfId="5" applyNumberFormat="1" applyFont="1" applyBorder="1">
      <alignment horizontal="center" vertical="center"/>
    </xf>
    <xf numFmtId="164" fontId="43" fillId="0" borderId="0" xfId="5" applyNumberFormat="1" applyFont="1" applyBorder="1">
      <alignment horizontal="center" vertical="center"/>
    </xf>
    <xf numFmtId="0" fontId="8" fillId="29" borderId="1" xfId="0" applyFont="1" applyFill="1" applyBorder="1" applyAlignment="1">
      <alignment horizontal="center" vertical="center"/>
    </xf>
    <xf numFmtId="0" fontId="5" fillId="29" borderId="5" xfId="0" applyFont="1" applyFill="1" applyBorder="1" applyAlignment="1">
      <alignment horizontal="center" vertical="center"/>
    </xf>
    <xf numFmtId="0" fontId="0" fillId="29" borderId="28" xfId="0" applyFont="1" applyFill="1" applyBorder="1" applyAlignment="1">
      <alignment horizontal="center" vertical="center"/>
    </xf>
    <xf numFmtId="0" fontId="5" fillId="19" borderId="5" xfId="0" applyFont="1" applyFill="1" applyBorder="1" applyAlignment="1" applyProtection="1">
      <alignment horizontal="center"/>
    </xf>
    <xf numFmtId="0" fontId="5" fillId="19" borderId="1" xfId="0" applyFont="1" applyFill="1" applyBorder="1" applyAlignment="1" applyProtection="1">
      <alignment horizontal="center"/>
    </xf>
    <xf numFmtId="0" fontId="5" fillId="19" borderId="5" xfId="0" applyFont="1" applyFill="1" applyBorder="1" applyAlignment="1" applyProtection="1">
      <alignment horizontal="center" vertical="center"/>
    </xf>
    <xf numFmtId="0" fontId="9" fillId="20" borderId="1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/>
    </xf>
    <xf numFmtId="0" fontId="5" fillId="19" borderId="9" xfId="0" applyFont="1" applyFill="1" applyBorder="1" applyAlignment="1" applyProtection="1">
      <alignment horizontal="center" vertical="center"/>
    </xf>
    <xf numFmtId="0" fontId="2" fillId="19" borderId="9" xfId="0" applyFont="1" applyFill="1" applyBorder="1" applyAlignment="1" applyProtection="1">
      <alignment horizontal="center" vertical="center"/>
    </xf>
    <xf numFmtId="0" fontId="9" fillId="26" borderId="9" xfId="0" applyFont="1" applyFill="1" applyBorder="1" applyAlignment="1" applyProtection="1">
      <alignment horizontal="center" vertical="center"/>
    </xf>
    <xf numFmtId="0" fontId="5" fillId="19" borderId="9" xfId="0" applyFont="1" applyFill="1" applyBorder="1" applyAlignment="1" applyProtection="1">
      <alignment horizontal="center"/>
    </xf>
    <xf numFmtId="0" fontId="63" fillId="26" borderId="11" xfId="0" applyFont="1" applyFill="1" applyBorder="1" applyAlignment="1" applyProtection="1">
      <alignment horizontal="center" vertical="center"/>
    </xf>
    <xf numFmtId="0" fontId="63" fillId="26" borderId="12" xfId="0" applyFont="1" applyFill="1" applyBorder="1" applyAlignment="1" applyProtection="1">
      <alignment horizontal="center" vertical="center"/>
    </xf>
    <xf numFmtId="0" fontId="5" fillId="19" borderId="14" xfId="0" applyFont="1" applyFill="1" applyBorder="1" applyAlignment="1" applyProtection="1">
      <alignment horizontal="center" vertical="center"/>
    </xf>
    <xf numFmtId="0" fontId="5" fillId="19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3" fillId="28" borderId="5" xfId="0" applyFont="1" applyFill="1" applyBorder="1" applyAlignment="1" applyProtection="1">
      <alignment horizontal="center"/>
    </xf>
    <xf numFmtId="0" fontId="2" fillId="21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/>
    </xf>
    <xf numFmtId="0" fontId="10" fillId="19" borderId="3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4" xfId="0" applyFont="1" applyFill="1" applyBorder="1" applyAlignment="1" applyProtection="1">
      <alignment horizontal="center" vertical="center"/>
    </xf>
    <xf numFmtId="16" fontId="5" fillId="19" borderId="5" xfId="0" applyNumberFormat="1" applyFont="1" applyFill="1" applyBorder="1" applyAlignment="1" applyProtection="1">
      <alignment horizontal="center" vertical="center"/>
    </xf>
    <xf numFmtId="0" fontId="9" fillId="20" borderId="4" xfId="0" applyFont="1" applyFill="1" applyBorder="1" applyAlignment="1" applyProtection="1">
      <alignment horizontal="center" vertical="center"/>
    </xf>
    <xf numFmtId="14" fontId="5" fillId="19" borderId="1" xfId="0" applyNumberFormat="1" applyFont="1" applyFill="1" applyBorder="1" applyAlignment="1" applyProtection="1">
      <alignment horizontal="center" vertical="center"/>
    </xf>
    <xf numFmtId="0" fontId="63" fillId="27" borderId="3" xfId="0" applyFont="1" applyFill="1" applyBorder="1" applyAlignment="1" applyProtection="1">
      <alignment horizontal="center"/>
    </xf>
    <xf numFmtId="0" fontId="34" fillId="19" borderId="9" xfId="0" applyFont="1" applyFill="1" applyBorder="1" applyAlignment="1" applyProtection="1">
      <alignment horizontal="center" vertical="center"/>
    </xf>
    <xf numFmtId="0" fontId="0" fillId="19" borderId="5" xfId="0" applyFont="1" applyFill="1" applyBorder="1" applyAlignment="1" applyProtection="1">
      <alignment horizontal="center" vertical="center"/>
    </xf>
    <xf numFmtId="0" fontId="34" fillId="19" borderId="12" xfId="0" applyFont="1" applyFill="1" applyBorder="1" applyAlignment="1" applyProtection="1">
      <alignment horizontal="center" vertical="center"/>
    </xf>
    <xf numFmtId="0" fontId="0" fillId="19" borderId="14" xfId="0" applyFont="1" applyFill="1" applyBorder="1" applyAlignment="1" applyProtection="1">
      <alignment horizontal="center" vertical="center"/>
    </xf>
    <xf numFmtId="0" fontId="0" fillId="19" borderId="52" xfId="0" applyFont="1" applyFill="1" applyBorder="1" applyAlignment="1" applyProtection="1">
      <alignment horizontal="center" vertical="center"/>
    </xf>
    <xf numFmtId="0" fontId="0" fillId="19" borderId="1" xfId="0" applyFont="1" applyFill="1" applyBorder="1" applyAlignment="1" applyProtection="1">
      <alignment horizontal="center" vertical="center"/>
    </xf>
    <xf numFmtId="0" fontId="33" fillId="19" borderId="9" xfId="0" applyFont="1" applyFill="1" applyBorder="1" applyAlignment="1" applyProtection="1">
      <alignment horizontal="center" vertical="center"/>
    </xf>
    <xf numFmtId="0" fontId="34" fillId="26" borderId="9" xfId="0" applyFont="1" applyFill="1" applyBorder="1" applyAlignment="1" applyProtection="1">
      <alignment horizontal="center" vertical="center"/>
    </xf>
    <xf numFmtId="0" fontId="34" fillId="19" borderId="9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19" borderId="5" xfId="0" applyFont="1" applyFill="1" applyBorder="1" applyAlignment="1" applyProtection="1">
      <alignment horizontal="center"/>
    </xf>
    <xf numFmtId="0" fontId="74" fillId="19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19" borderId="1" xfId="0" quotePrefix="1" applyFont="1" applyFill="1" applyBorder="1" applyAlignment="1" applyProtection="1">
      <alignment horizontal="center" vertical="center"/>
    </xf>
    <xf numFmtId="0" fontId="0" fillId="19" borderId="5" xfId="0" quotePrefix="1" applyFont="1" applyFill="1" applyBorder="1" applyAlignment="1" applyProtection="1">
      <alignment horizontal="center" vertical="center"/>
    </xf>
    <xf numFmtId="0" fontId="0" fillId="19" borderId="3" xfId="0" applyFont="1" applyFill="1" applyBorder="1" applyAlignment="1" applyProtection="1">
      <alignment horizontal="center" vertical="center"/>
    </xf>
    <xf numFmtId="0" fontId="0" fillId="19" borderId="16" xfId="0" applyFont="1" applyFill="1" applyBorder="1" applyAlignment="1" applyProtection="1">
      <alignment horizontal="center" vertical="center"/>
    </xf>
    <xf numFmtId="0" fontId="0" fillId="19" borderId="51" xfId="0" applyFont="1" applyFill="1" applyBorder="1" applyAlignment="1" applyProtection="1">
      <alignment horizontal="center" vertical="center"/>
    </xf>
    <xf numFmtId="0" fontId="0" fillId="19" borderId="4" xfId="0" applyFont="1" applyFill="1" applyBorder="1" applyAlignment="1" applyProtection="1">
      <alignment horizontal="center" vertical="center"/>
    </xf>
    <xf numFmtId="0" fontId="74" fillId="19" borderId="3" xfId="0" applyFont="1" applyFill="1" applyBorder="1" applyAlignment="1" applyProtection="1">
      <alignment horizontal="center" vertical="center"/>
    </xf>
    <xf numFmtId="0" fontId="0" fillId="19" borderId="3" xfId="0" applyFont="1" applyFill="1" applyBorder="1" applyAlignment="1" applyProtection="1">
      <alignment horizontal="center"/>
    </xf>
    <xf numFmtId="0" fontId="5" fillId="19" borderId="14" xfId="0" quotePrefix="1" applyFont="1" applyFill="1" applyBorder="1" applyAlignment="1" applyProtection="1">
      <alignment horizontal="center" vertical="center"/>
    </xf>
    <xf numFmtId="0" fontId="5" fillId="19" borderId="10" xfId="0" applyFont="1" applyFill="1" applyBorder="1" applyAlignment="1" applyProtection="1">
      <alignment horizontal="center" vertical="center"/>
    </xf>
    <xf numFmtId="0" fontId="5" fillId="19" borderId="11" xfId="0" applyFont="1" applyFill="1" applyBorder="1" applyAlignment="1" applyProtection="1">
      <alignment horizontal="center" vertical="center"/>
    </xf>
    <xf numFmtId="0" fontId="9" fillId="19" borderId="9" xfId="0" applyFont="1" applyFill="1" applyBorder="1" applyAlignment="1" applyProtection="1">
      <alignment horizontal="center" vertical="center"/>
    </xf>
    <xf numFmtId="0" fontId="5" fillId="19" borderId="1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9" fillId="19" borderId="11" xfId="0" applyFont="1" applyFill="1" applyBorder="1" applyAlignment="1" applyProtection="1">
      <alignment horizontal="center" vertical="center"/>
    </xf>
    <xf numFmtId="0" fontId="9" fillId="19" borderId="1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5" fillId="19" borderId="1" xfId="0" quotePrefix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/>
    </xf>
    <xf numFmtId="0" fontId="5" fillId="19" borderId="5" xfId="0" quotePrefix="1" applyFont="1" applyFill="1" applyBorder="1" applyAlignment="1" applyProtection="1">
      <alignment horizontal="center" vertical="center"/>
    </xf>
    <xf numFmtId="0" fontId="77" fillId="26" borderId="4" xfId="0" applyFont="1" applyFill="1" applyBorder="1" applyAlignment="1" applyProtection="1">
      <alignment horizontal="center" vertical="center"/>
    </xf>
    <xf numFmtId="0" fontId="2" fillId="28" borderId="1" xfId="0" applyFont="1" applyFill="1" applyBorder="1" applyAlignment="1" applyProtection="1">
      <alignment horizontal="center" vertical="center"/>
    </xf>
    <xf numFmtId="0" fontId="9" fillId="26" borderId="11" xfId="0" applyFont="1" applyFill="1" applyBorder="1" applyAlignment="1" applyProtection="1">
      <alignment horizontal="center" vertical="center"/>
    </xf>
    <xf numFmtId="0" fontId="9" fillId="19" borderId="9" xfId="0" applyFont="1" applyFill="1" applyBorder="1" applyAlignment="1" applyProtection="1">
      <alignment horizontal="center"/>
    </xf>
    <xf numFmtId="0" fontId="9" fillId="26" borderId="9" xfId="0" applyFont="1" applyFill="1" applyBorder="1" applyAlignment="1" applyProtection="1">
      <alignment horizontal="center"/>
    </xf>
    <xf numFmtId="0" fontId="9" fillId="19" borderId="12" xfId="0" applyFont="1" applyFill="1" applyBorder="1" applyAlignment="1" applyProtection="1">
      <alignment horizontal="center"/>
    </xf>
    <xf numFmtId="0" fontId="9" fillId="19" borderId="11" xfId="0" applyFont="1" applyFill="1" applyBorder="1" applyAlignment="1" applyProtection="1">
      <alignment horizontal="center"/>
    </xf>
    <xf numFmtId="16" fontId="5" fillId="19" borderId="5" xfId="0" quotePrefix="1" applyNumberFormat="1" applyFont="1" applyFill="1" applyBorder="1" applyAlignment="1" applyProtection="1">
      <alignment horizontal="center" vertical="center"/>
    </xf>
    <xf numFmtId="16" fontId="5" fillId="19" borderId="14" xfId="0" quotePrefix="1" applyNumberFormat="1" applyFont="1" applyFill="1" applyBorder="1" applyAlignment="1" applyProtection="1">
      <alignment horizontal="center" vertical="center"/>
    </xf>
    <xf numFmtId="16" fontId="5" fillId="19" borderId="1" xfId="0" applyNumberFormat="1" applyFont="1" applyFill="1" applyBorder="1" applyAlignment="1" applyProtection="1">
      <alignment horizontal="center" vertical="center"/>
    </xf>
    <xf numFmtId="0" fontId="5" fillId="28" borderId="5" xfId="0" applyFont="1" applyFill="1" applyBorder="1" applyAlignment="1" applyProtection="1">
      <alignment horizontal="center" vertical="center"/>
    </xf>
    <xf numFmtId="0" fontId="10" fillId="19" borderId="16" xfId="0" applyFont="1" applyFill="1" applyBorder="1" applyAlignment="1" applyProtection="1">
      <alignment horizontal="center" vertical="center"/>
    </xf>
    <xf numFmtId="0" fontId="10" fillId="19" borderId="4" xfId="0" applyFont="1" applyFill="1" applyBorder="1" applyAlignment="1" applyProtection="1">
      <alignment horizontal="center" vertical="center"/>
    </xf>
    <xf numFmtId="0" fontId="63" fillId="26" borderId="3" xfId="0" applyFont="1" applyFill="1" applyBorder="1" applyAlignment="1" applyProtection="1">
      <alignment horizontal="center" vertical="center"/>
    </xf>
    <xf numFmtId="0" fontId="66" fillId="5" borderId="57" xfId="0" applyFont="1" applyFill="1" applyBorder="1" applyAlignment="1" applyProtection="1">
      <alignment horizontal="center"/>
    </xf>
    <xf numFmtId="0" fontId="66" fillId="5" borderId="58" xfId="0" applyFont="1" applyFill="1" applyBorder="1" applyAlignment="1" applyProtection="1">
      <alignment horizontal="center"/>
    </xf>
    <xf numFmtId="0" fontId="66" fillId="0" borderId="57" xfId="0" applyFont="1" applyFill="1" applyBorder="1" applyAlignment="1" applyProtection="1">
      <alignment horizontal="center"/>
    </xf>
    <xf numFmtId="0" fontId="66" fillId="0" borderId="58" xfId="0" applyFont="1" applyFill="1" applyBorder="1" applyAlignment="1" applyProtection="1">
      <alignment horizontal="center"/>
    </xf>
    <xf numFmtId="0" fontId="29" fillId="19" borderId="9" xfId="0" applyFont="1" applyFill="1" applyBorder="1" applyAlignment="1" applyProtection="1">
      <alignment horizontal="center"/>
    </xf>
    <xf numFmtId="0" fontId="29" fillId="19" borderId="12" xfId="0" applyFont="1" applyFill="1" applyBorder="1" applyAlignment="1" applyProtection="1">
      <alignment horizontal="center"/>
    </xf>
    <xf numFmtId="0" fontId="29" fillId="19" borderId="10" xfId="0" applyFont="1" applyFill="1" applyBorder="1" applyAlignment="1" applyProtection="1">
      <alignment horizontal="center"/>
    </xf>
    <xf numFmtId="0" fontId="29" fillId="19" borderId="11" xfId="0" applyFont="1" applyFill="1" applyBorder="1" applyAlignment="1" applyProtection="1">
      <alignment horizontal="center"/>
    </xf>
    <xf numFmtId="0" fontId="29" fillId="26" borderId="12" xfId="0" applyFont="1" applyFill="1" applyBorder="1" applyAlignment="1" applyProtection="1">
      <alignment horizontal="center"/>
    </xf>
    <xf numFmtId="0" fontId="29" fillId="26" borderId="10" xfId="0" applyFont="1" applyFill="1" applyBorder="1" applyAlignment="1" applyProtection="1">
      <alignment horizontal="center"/>
    </xf>
    <xf numFmtId="0" fontId="29" fillId="26" borderId="11" xfId="0" applyFont="1" applyFill="1" applyBorder="1" applyAlignment="1" applyProtection="1">
      <alignment horizontal="center"/>
    </xf>
    <xf numFmtId="0" fontId="61" fillId="26" borderId="9" xfId="0" applyFont="1" applyFill="1" applyBorder="1" applyAlignment="1" applyProtection="1">
      <alignment horizontal="center"/>
    </xf>
    <xf numFmtId="16" fontId="28" fillId="19" borderId="5" xfId="0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0" fontId="28" fillId="19" borderId="5" xfId="0" applyFont="1" applyFill="1" applyBorder="1" applyAlignment="1" applyProtection="1">
      <alignment horizontal="center" vertical="center"/>
    </xf>
    <xf numFmtId="0" fontId="28" fillId="19" borderId="5" xfId="0" quotePrefix="1" applyFont="1" applyFill="1" applyBorder="1" applyAlignment="1" applyProtection="1">
      <alignment horizontal="center" vertical="center"/>
    </xf>
    <xf numFmtId="0" fontId="28" fillId="19" borderId="3" xfId="0" applyNumberFormat="1" applyFont="1" applyFill="1" applyBorder="1" applyAlignment="1" applyProtection="1">
      <alignment horizontal="center" vertical="center"/>
    </xf>
    <xf numFmtId="16" fontId="28" fillId="19" borderId="5" xfId="0" quotePrefix="1" applyNumberFormat="1" applyFont="1" applyFill="1" applyBorder="1" applyAlignment="1" applyProtection="1">
      <alignment horizontal="center" vertical="center"/>
    </xf>
    <xf numFmtId="0" fontId="28" fillId="19" borderId="3" xfId="0" applyFont="1" applyFill="1" applyBorder="1" applyAlignment="1" applyProtection="1">
      <alignment horizontal="center" vertical="center"/>
    </xf>
    <xf numFmtId="0" fontId="9" fillId="20" borderId="9" xfId="0" applyFont="1" applyFill="1" applyBorder="1" applyAlignment="1" applyProtection="1">
      <alignment horizontal="center" vertical="center"/>
    </xf>
    <xf numFmtId="0" fontId="17" fillId="19" borderId="9" xfId="0" applyFont="1" applyFill="1" applyBorder="1" applyAlignment="1" applyProtection="1">
      <alignment horizontal="center"/>
    </xf>
    <xf numFmtId="0" fontId="5" fillId="19" borderId="5" xfId="0" quotePrefix="1" applyFont="1" applyFill="1" applyBorder="1" applyAlignment="1" applyProtection="1">
      <alignment horizontal="center"/>
    </xf>
    <xf numFmtId="0" fontId="63" fillId="19" borderId="12" xfId="0" applyFont="1" applyFill="1" applyBorder="1" applyAlignment="1" applyProtection="1">
      <alignment horizontal="center"/>
    </xf>
    <xf numFmtId="0" fontId="5" fillId="19" borderId="12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0" fontId="17" fillId="19" borderId="1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1" fillId="13" borderId="0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/>
    </xf>
    <xf numFmtId="0" fontId="5" fillId="19" borderId="4" xfId="0" applyFont="1" applyFill="1" applyBorder="1" applyAlignment="1" applyProtection="1">
      <alignment horizontal="center"/>
    </xf>
    <xf numFmtId="0" fontId="5" fillId="19" borderId="14" xfId="0" applyFont="1" applyFill="1" applyBorder="1" applyAlignment="1" applyProtection="1">
      <alignment horizontal="center"/>
    </xf>
    <xf numFmtId="0" fontId="16" fillId="19" borderId="5" xfId="0" quotePrefix="1" applyFont="1" applyFill="1" applyBorder="1" applyAlignment="1" applyProtection="1">
      <alignment horizontal="center" vertical="center"/>
    </xf>
    <xf numFmtId="0" fontId="16" fillId="19" borderId="5" xfId="0" applyFont="1" applyFill="1" applyBorder="1" applyAlignment="1" applyProtection="1">
      <alignment horizontal="center" vertical="center"/>
    </xf>
    <xf numFmtId="0" fontId="18" fillId="28" borderId="5" xfId="0" applyFont="1" applyFill="1" applyBorder="1" applyAlignment="1" applyProtection="1">
      <alignment horizontal="center" vertical="center"/>
    </xf>
    <xf numFmtId="0" fontId="78" fillId="26" borderId="9" xfId="0" applyFont="1" applyFill="1" applyBorder="1" applyAlignment="1" applyProtection="1">
      <alignment horizontal="center" vertical="center"/>
    </xf>
    <xf numFmtId="0" fontId="18" fillId="26" borderId="9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34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16" fontId="0" fillId="5" borderId="1" xfId="0" applyNumberFormat="1" applyFont="1" applyFill="1" applyBorder="1" applyAlignment="1" applyProtection="1">
      <alignment horizontal="center" vertical="center"/>
    </xf>
    <xf numFmtId="0" fontId="32" fillId="13" borderId="1" xfId="0" applyFont="1" applyFill="1" applyBorder="1" applyAlignment="1" applyProtection="1">
      <alignment horizontal="center" vertical="center"/>
    </xf>
    <xf numFmtId="0" fontId="0" fillId="5" borderId="16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61" fillId="26" borderId="3" xfId="0" applyNumberFormat="1" applyFont="1" applyFill="1" applyBorder="1" applyAlignment="1" applyProtection="1">
      <alignment horizontal="center" vertical="center"/>
    </xf>
    <xf numFmtId="16" fontId="66" fillId="28" borderId="5" xfId="0" applyNumberFormat="1" applyFont="1" applyFill="1" applyBorder="1" applyAlignment="1" applyProtection="1">
      <alignment horizontal="center" vertical="center"/>
    </xf>
  </cellXfs>
  <cellStyles count="6">
    <cellStyle name="Ecusson" xfId="1"/>
    <cellStyle name="NC" xfId="5"/>
    <cellStyle name="Normal" xfId="0" builtinId="0"/>
    <cellStyle name="PodiumArgent" xfId="3"/>
    <cellStyle name="PodiumBronze" xfId="4"/>
    <cellStyle name="PodiumOr" xfId="2"/>
  </cellStyles>
  <dxfs count="368"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1900"/>
      <rgbColor rgb="00008000"/>
      <rgbColor rgb="00000099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3333"/>
      <rgbColor rgb="000047FF"/>
      <rgbColor rgb="00CCCCCC"/>
      <rgbColor rgb="00000080"/>
      <rgbColor rgb="00FF00FF"/>
      <rgbColor rgb="00FFFF00"/>
      <rgbColor rgb="0000FFFF"/>
      <rgbColor rgb="00C00000"/>
      <rgbColor rgb="00990033"/>
      <rgbColor rgb="00008080"/>
      <rgbColor rgb="000000FF"/>
      <rgbColor rgb="0000CCFF"/>
      <rgbColor rgb="00DDDDDD"/>
      <rgbColor rgb="00E3E3E3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CC6633"/>
      <rgbColor rgb="00B84747"/>
      <rgbColor rgb="00B3B3B3"/>
      <rgbColor rgb="00002060"/>
      <rgbColor rgb="00339966"/>
      <rgbColor rgb="00003300"/>
      <rgbColor rgb="001E1C11"/>
      <rgbColor rgb="00663300"/>
      <rgbColor rgb="0099284C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66675</xdr:rowOff>
    </xdr:from>
    <xdr:to>
      <xdr:col>2</xdr:col>
      <xdr:colOff>447675</xdr:colOff>
      <xdr:row>5</xdr:row>
      <xdr:rowOff>47625</xdr:rowOff>
    </xdr:to>
    <xdr:pic>
      <xdr:nvPicPr>
        <xdr:cNvPr id="10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4" y="66675"/>
          <a:ext cx="552450" cy="7191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416719</xdr:colOff>
      <xdr:row>0</xdr:row>
      <xdr:rowOff>0</xdr:rowOff>
    </xdr:from>
    <xdr:to>
      <xdr:col>3</xdr:col>
      <xdr:colOff>23812</xdr:colOff>
      <xdr:row>6</xdr:row>
      <xdr:rowOff>47624</xdr:rowOff>
    </xdr:to>
    <xdr:sp macro="" textlink="" fLocksText="0">
      <xdr:nvSpPr>
        <xdr:cNvPr id="1026" name="WordArt 9"/>
        <xdr:cNvSpPr>
          <a:spLocks noChangeArrowheads="1"/>
        </xdr:cNvSpPr>
      </xdr:nvSpPr>
      <xdr:spPr bwMode="auto">
        <a:xfrm>
          <a:off x="738188" y="0"/>
          <a:ext cx="1214437" cy="928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00"/>
              </a:solidFill>
              <a:latin typeface="Arial Black"/>
            </a:rPr>
            <a:t>Cie d'Arc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00"/>
              </a:solidFill>
              <a:latin typeface="Arial Black"/>
            </a:rPr>
            <a:t>de Reims</a:t>
          </a:r>
        </a:p>
      </xdr:txBody>
    </xdr:sp>
    <xdr:clientData/>
  </xdr:twoCellAnchor>
  <xdr:twoCellAnchor>
    <xdr:from>
      <xdr:col>2</xdr:col>
      <xdr:colOff>371475</xdr:colOff>
      <xdr:row>3</xdr:row>
      <xdr:rowOff>83344</xdr:rowOff>
    </xdr:from>
    <xdr:to>
      <xdr:col>2</xdr:col>
      <xdr:colOff>1533525</xdr:colOff>
      <xdr:row>5</xdr:row>
      <xdr:rowOff>92869</xdr:rowOff>
    </xdr:to>
    <xdr:sp macro="" textlink="" fLocksText="0">
      <xdr:nvSpPr>
        <xdr:cNvPr id="1027" name="WordArt 10"/>
        <xdr:cNvSpPr>
          <a:spLocks noChangeArrowheads="1"/>
        </xdr:cNvSpPr>
      </xdr:nvSpPr>
      <xdr:spPr bwMode="auto">
        <a:xfrm>
          <a:off x="692944" y="535782"/>
          <a:ext cx="116205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00"/>
              </a:solidFill>
              <a:latin typeface="Arial Black"/>
            </a:rPr>
            <a:t>Salle </a:t>
          </a:r>
          <a:r>
            <a:rPr lang="fr-FR" sz="1400" b="0" i="0" u="none" strike="noStrike" baseline="0">
              <a:solidFill>
                <a:srgbClr val="FFFF00"/>
              </a:solidFill>
              <a:latin typeface="Arial Black"/>
            </a:rPr>
            <a:t>2019 2018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15</xdr:row>
      <xdr:rowOff>38100</xdr:rowOff>
    </xdr:from>
    <xdr:to>
      <xdr:col>6</xdr:col>
      <xdr:colOff>1114425</xdr:colOff>
      <xdr:row>18</xdr:row>
      <xdr:rowOff>9525</xdr:rowOff>
    </xdr:to>
    <xdr:sp macro="" textlink="" fLocksText="0">
      <xdr:nvSpPr>
        <xdr:cNvPr id="10241" name="WordArt 5"/>
        <xdr:cNvSpPr>
          <a:spLocks noChangeArrowheads="1"/>
        </xdr:cNvSpPr>
      </xdr:nvSpPr>
      <xdr:spPr bwMode="auto">
        <a:xfrm>
          <a:off x="12401550" y="2867025"/>
          <a:ext cx="3810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781050</xdr:colOff>
      <xdr:row>19</xdr:row>
      <xdr:rowOff>161925</xdr:rowOff>
    </xdr:from>
    <xdr:to>
      <xdr:col>5</xdr:col>
      <xdr:colOff>1228725</xdr:colOff>
      <xdr:row>22</xdr:row>
      <xdr:rowOff>142875</xdr:rowOff>
    </xdr:to>
    <xdr:sp macro="" textlink="" fLocksText="0">
      <xdr:nvSpPr>
        <xdr:cNvPr id="10242" name="WordArt 6"/>
        <xdr:cNvSpPr>
          <a:spLocks noChangeArrowheads="1"/>
        </xdr:cNvSpPr>
      </xdr:nvSpPr>
      <xdr:spPr bwMode="auto">
        <a:xfrm>
          <a:off x="10267950" y="3752850"/>
          <a:ext cx="447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838200</xdr:colOff>
      <xdr:row>20</xdr:row>
      <xdr:rowOff>47625</xdr:rowOff>
    </xdr:from>
    <xdr:to>
      <xdr:col>7</xdr:col>
      <xdr:colOff>1266825</xdr:colOff>
      <xdr:row>23</xdr:row>
      <xdr:rowOff>95250</xdr:rowOff>
    </xdr:to>
    <xdr:sp macro="" textlink="" fLocksText="0">
      <xdr:nvSpPr>
        <xdr:cNvPr id="10243" name="WordArt 8"/>
        <xdr:cNvSpPr>
          <a:spLocks noChangeArrowheads="1"/>
        </xdr:cNvSpPr>
      </xdr:nvSpPr>
      <xdr:spPr bwMode="auto">
        <a:xfrm>
          <a:off x="14687550" y="3829050"/>
          <a:ext cx="4286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723900</xdr:colOff>
      <xdr:row>19</xdr:row>
      <xdr:rowOff>123825</xdr:rowOff>
    </xdr:from>
    <xdr:to>
      <xdr:col>1</xdr:col>
      <xdr:colOff>1076325</xdr:colOff>
      <xdr:row>22</xdr:row>
      <xdr:rowOff>28575</xdr:rowOff>
    </xdr:to>
    <xdr:sp macro="" textlink="" fLocksText="0">
      <xdr:nvSpPr>
        <xdr:cNvPr id="10244" name="WordArt 10"/>
        <xdr:cNvSpPr>
          <a:spLocks noChangeArrowheads="1"/>
        </xdr:cNvSpPr>
      </xdr:nvSpPr>
      <xdr:spPr bwMode="auto">
        <a:xfrm>
          <a:off x="1485900" y="3714750"/>
          <a:ext cx="3524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666750</xdr:colOff>
      <xdr:row>15</xdr:row>
      <xdr:rowOff>85725</xdr:rowOff>
    </xdr:from>
    <xdr:to>
      <xdr:col>2</xdr:col>
      <xdr:colOff>1104900</xdr:colOff>
      <xdr:row>18</xdr:row>
      <xdr:rowOff>66675</xdr:rowOff>
    </xdr:to>
    <xdr:sp macro="" textlink="" fLocksText="0">
      <xdr:nvSpPr>
        <xdr:cNvPr id="10245" name="WordArt 11"/>
        <xdr:cNvSpPr>
          <a:spLocks noChangeArrowheads="1"/>
        </xdr:cNvSpPr>
      </xdr:nvSpPr>
      <xdr:spPr bwMode="auto">
        <a:xfrm>
          <a:off x="3609975" y="2914650"/>
          <a:ext cx="4381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847725</xdr:colOff>
      <xdr:row>19</xdr:row>
      <xdr:rowOff>161925</xdr:rowOff>
    </xdr:from>
    <xdr:to>
      <xdr:col>3</xdr:col>
      <xdr:colOff>1276350</xdr:colOff>
      <xdr:row>23</xdr:row>
      <xdr:rowOff>9525</xdr:rowOff>
    </xdr:to>
    <xdr:sp macro="" textlink="" fLocksText="0">
      <xdr:nvSpPr>
        <xdr:cNvPr id="10246" name="WordArt 12"/>
        <xdr:cNvSpPr>
          <a:spLocks noChangeArrowheads="1"/>
        </xdr:cNvSpPr>
      </xdr:nvSpPr>
      <xdr:spPr bwMode="auto">
        <a:xfrm>
          <a:off x="5972175" y="3752850"/>
          <a:ext cx="4286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19051</xdr:colOff>
      <xdr:row>56</xdr:row>
      <xdr:rowOff>44824</xdr:rowOff>
    </xdr:from>
    <xdr:to>
      <xdr:col>3</xdr:col>
      <xdr:colOff>2117913</xdr:colOff>
      <xdr:row>64</xdr:row>
      <xdr:rowOff>145678</xdr:rowOff>
    </xdr:to>
    <xdr:sp macro="" textlink="" fLocksText="0">
      <xdr:nvSpPr>
        <xdr:cNvPr id="10247" name="WordArt 15"/>
        <xdr:cNvSpPr>
          <a:spLocks noChangeArrowheads="1"/>
        </xdr:cNvSpPr>
      </xdr:nvSpPr>
      <xdr:spPr bwMode="auto">
        <a:xfrm>
          <a:off x="781051" y="10746442"/>
          <a:ext cx="6469156" cy="1389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 et Coupes</a:t>
          </a:r>
        </a:p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France</a:t>
          </a:r>
        </a:p>
      </xdr:txBody>
    </xdr:sp>
    <xdr:clientData/>
  </xdr:twoCellAnchor>
  <xdr:twoCellAnchor>
    <xdr:from>
      <xdr:col>1</xdr:col>
      <xdr:colOff>9525</xdr:colOff>
      <xdr:row>3</xdr:row>
      <xdr:rowOff>28575</xdr:rowOff>
    </xdr:from>
    <xdr:to>
      <xdr:col>3</xdr:col>
      <xdr:colOff>2171700</xdr:colOff>
      <xdr:row>14</xdr:row>
      <xdr:rowOff>152400</xdr:rowOff>
    </xdr:to>
    <xdr:sp macro="" textlink="" fLocksText="0">
      <xdr:nvSpPr>
        <xdr:cNvPr id="10248" name="WordArt 17"/>
        <xdr:cNvSpPr>
          <a:spLocks noChangeArrowheads="1"/>
        </xdr:cNvSpPr>
      </xdr:nvSpPr>
      <xdr:spPr bwMode="auto">
        <a:xfrm>
          <a:off x="771525" y="990600"/>
          <a:ext cx="6524625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la MARNE</a:t>
          </a:r>
        </a:p>
      </xdr:txBody>
    </xdr:sp>
    <xdr:clientData/>
  </xdr:twoCellAnchor>
  <xdr:twoCellAnchor>
    <xdr:from>
      <xdr:col>5</xdr:col>
      <xdr:colOff>114300</xdr:colOff>
      <xdr:row>1</xdr:row>
      <xdr:rowOff>142875</xdr:rowOff>
    </xdr:from>
    <xdr:to>
      <xdr:col>8</xdr:col>
      <xdr:colOff>114300</xdr:colOff>
      <xdr:row>14</xdr:row>
      <xdr:rowOff>28575</xdr:rowOff>
    </xdr:to>
    <xdr:sp macro="" textlink="" fLocksText="0">
      <xdr:nvSpPr>
        <xdr:cNvPr id="10249" name="WordArt 18"/>
        <xdr:cNvSpPr>
          <a:spLocks noChangeArrowheads="1"/>
        </xdr:cNvSpPr>
      </xdr:nvSpPr>
      <xdr:spPr bwMode="auto">
        <a:xfrm>
          <a:off x="9601200" y="800100"/>
          <a:ext cx="6543675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CRTA - GE</a:t>
          </a:r>
        </a:p>
      </xdr:txBody>
    </xdr:sp>
    <xdr:clientData/>
  </xdr:twoCellAnchor>
  <xdr:twoCellAnchor>
    <xdr:from>
      <xdr:col>3</xdr:col>
      <xdr:colOff>647700</xdr:colOff>
      <xdr:row>60</xdr:row>
      <xdr:rowOff>9526</xdr:rowOff>
    </xdr:from>
    <xdr:to>
      <xdr:col>3</xdr:col>
      <xdr:colOff>1961030</xdr:colOff>
      <xdr:row>67</xdr:row>
      <xdr:rowOff>42553</xdr:rowOff>
    </xdr:to>
    <xdr:pic>
      <xdr:nvPicPr>
        <xdr:cNvPr id="10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994" y="11372291"/>
          <a:ext cx="1313330" cy="1198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114300</xdr:rowOff>
    </xdr:from>
    <xdr:to>
      <xdr:col>2</xdr:col>
      <xdr:colOff>342900</xdr:colOff>
      <xdr:row>4</xdr:row>
      <xdr:rowOff>161925</xdr:rowOff>
    </xdr:to>
    <xdr:pic>
      <xdr:nvPicPr>
        <xdr:cNvPr id="20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403411</xdr:colOff>
      <xdr:row>0</xdr:row>
      <xdr:rowOff>123825</xdr:rowOff>
    </xdr:from>
    <xdr:to>
      <xdr:col>2</xdr:col>
      <xdr:colOff>2028825</xdr:colOff>
      <xdr:row>3</xdr:row>
      <xdr:rowOff>38100</xdr:rowOff>
    </xdr:to>
    <xdr:sp macro="" textlink="" fLocksText="0">
      <xdr:nvSpPr>
        <xdr:cNvPr id="2050" name="WordArt 9"/>
        <xdr:cNvSpPr>
          <a:spLocks noChangeArrowheads="1"/>
        </xdr:cNvSpPr>
      </xdr:nvSpPr>
      <xdr:spPr bwMode="auto">
        <a:xfrm>
          <a:off x="728382" y="123825"/>
          <a:ext cx="1625414" cy="3849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FFFF00"/>
              </a:solidFill>
              <a:latin typeface="Arial Black"/>
            </a:rPr>
            <a:t>EXT-50m-122</a:t>
          </a:r>
        </a:p>
      </xdr:txBody>
    </xdr:sp>
    <xdr:clientData/>
  </xdr:twoCellAnchor>
  <xdr:twoCellAnchor>
    <xdr:from>
      <xdr:col>2</xdr:col>
      <xdr:colOff>485775</xdr:colOff>
      <xdr:row>2</xdr:row>
      <xdr:rowOff>57150</xdr:rowOff>
    </xdr:from>
    <xdr:to>
      <xdr:col>2</xdr:col>
      <xdr:colOff>2019300</xdr:colOff>
      <xdr:row>5</xdr:row>
      <xdr:rowOff>28575</xdr:rowOff>
    </xdr:to>
    <xdr:sp macro="" textlink="" fLocksText="0">
      <xdr:nvSpPr>
        <xdr:cNvPr id="2051" name="WordArt 10"/>
        <xdr:cNvSpPr>
          <a:spLocks noChangeArrowheads="1"/>
        </xdr:cNvSpPr>
      </xdr:nvSpPr>
      <xdr:spPr bwMode="auto">
        <a:xfrm>
          <a:off x="809625" y="371475"/>
          <a:ext cx="153352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600" b="0" i="0" u="none" strike="noStrike" baseline="0">
              <a:solidFill>
                <a:srgbClr val="FFFF00"/>
              </a:solidFill>
              <a:latin typeface="Arial Black"/>
            </a:rPr>
            <a:t>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107017</xdr:colOff>
      <xdr:row>0</xdr:row>
      <xdr:rowOff>28015</xdr:rowOff>
    </xdr:from>
    <xdr:to>
      <xdr:col>2</xdr:col>
      <xdr:colOff>372596</xdr:colOff>
      <xdr:row>5</xdr:row>
      <xdr:rowOff>11206</xdr:rowOff>
    </xdr:to>
    <xdr:pic>
      <xdr:nvPicPr>
        <xdr:cNvPr id="30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7" y="28015"/>
          <a:ext cx="590550" cy="778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336176</xdr:colOff>
      <xdr:row>0</xdr:row>
      <xdr:rowOff>33618</xdr:rowOff>
    </xdr:from>
    <xdr:to>
      <xdr:col>3</xdr:col>
      <xdr:colOff>11206</xdr:colOff>
      <xdr:row>5</xdr:row>
      <xdr:rowOff>156882</xdr:rowOff>
    </xdr:to>
    <xdr:sp macro="" textlink="" fLocksText="0">
      <xdr:nvSpPr>
        <xdr:cNvPr id="3074" name="WordArt 7"/>
        <xdr:cNvSpPr>
          <a:spLocks noChangeArrowheads="1"/>
        </xdr:cNvSpPr>
      </xdr:nvSpPr>
      <xdr:spPr bwMode="auto">
        <a:xfrm>
          <a:off x="661147" y="33618"/>
          <a:ext cx="1445559" cy="9188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700"/>
            </a:lnSpc>
            <a:defRPr sz="1000"/>
          </a:pPr>
          <a:r>
            <a:rPr lang="fr-FR" sz="1300" b="0" i="0" u="none" strike="noStrike" baseline="0">
              <a:solidFill>
                <a:srgbClr val="FFFF00"/>
              </a:solidFill>
              <a:latin typeface="Arial Black"/>
            </a:rPr>
            <a:t>EXTERIEUR </a:t>
          </a:r>
          <a:r>
            <a:rPr lang="fr-FR" sz="1000" b="0" i="0" u="none" strike="noStrike" baseline="0">
              <a:solidFill>
                <a:srgbClr val="FFFF00"/>
              </a:solidFill>
              <a:latin typeface="Arial Black"/>
            </a:rPr>
            <a:t>INTERNATIONAL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00"/>
              </a:solidFill>
              <a:latin typeface="Arial Black"/>
            </a:rPr>
            <a:t>2019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266700</xdr:colOff>
      <xdr:row>4</xdr:row>
      <xdr:rowOff>76200</xdr:rowOff>
    </xdr:to>
    <xdr:pic>
      <xdr:nvPicPr>
        <xdr:cNvPr id="40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4286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266700</xdr:colOff>
      <xdr:row>0</xdr:row>
      <xdr:rowOff>0</xdr:rowOff>
    </xdr:from>
    <xdr:to>
      <xdr:col>2</xdr:col>
      <xdr:colOff>1828800</xdr:colOff>
      <xdr:row>5</xdr:row>
      <xdr:rowOff>1</xdr:rowOff>
    </xdr:to>
    <xdr:sp macro="" textlink="" fLocksText="0">
      <xdr:nvSpPr>
        <xdr:cNvPr id="4099" name="WordArt 9"/>
        <xdr:cNvSpPr>
          <a:spLocks noChangeArrowheads="1"/>
        </xdr:cNvSpPr>
      </xdr:nvSpPr>
      <xdr:spPr bwMode="auto">
        <a:xfrm>
          <a:off x="602876" y="0"/>
          <a:ext cx="1562100" cy="784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FIELD</a:t>
          </a:r>
        </a:p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2019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126066</xdr:rowOff>
    </xdr:from>
    <xdr:to>
      <xdr:col>3</xdr:col>
      <xdr:colOff>1</xdr:colOff>
      <xdr:row>3</xdr:row>
      <xdr:rowOff>22412</xdr:rowOff>
    </xdr:to>
    <xdr:sp macro="" textlink="" fLocksText="0">
      <xdr:nvSpPr>
        <xdr:cNvPr id="5121" name="WordArt 2"/>
        <xdr:cNvSpPr>
          <a:spLocks noChangeArrowheads="1"/>
        </xdr:cNvSpPr>
      </xdr:nvSpPr>
      <xdr:spPr bwMode="auto">
        <a:xfrm>
          <a:off x="156883" y="126066"/>
          <a:ext cx="1916206" cy="355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Black"/>
            </a:rPr>
            <a:t>Cie d'Arc de Reims</a:t>
          </a:r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2</xdr:col>
      <xdr:colOff>1725704</xdr:colOff>
      <xdr:row>6</xdr:row>
      <xdr:rowOff>112059</xdr:rowOff>
    </xdr:to>
    <xdr:sp macro="" textlink="" fLocksText="0">
      <xdr:nvSpPr>
        <xdr:cNvPr id="5122" name="WordArt 3"/>
        <xdr:cNvSpPr>
          <a:spLocks noChangeArrowheads="1"/>
        </xdr:cNvSpPr>
      </xdr:nvSpPr>
      <xdr:spPr bwMode="auto">
        <a:xfrm>
          <a:off x="156882" y="369794"/>
          <a:ext cx="1893793" cy="672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000000"/>
              </a:solidFill>
              <a:latin typeface="Arial Black"/>
            </a:rPr>
            <a:t>BEURSAULT 2019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</xdr:col>
      <xdr:colOff>409575</xdr:colOff>
      <xdr:row>5</xdr:row>
      <xdr:rowOff>114300</xdr:rowOff>
    </xdr:to>
    <xdr:pic>
      <xdr:nvPicPr>
        <xdr:cNvPr id="6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4953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438150</xdr:colOff>
      <xdr:row>1</xdr:row>
      <xdr:rowOff>28575</xdr:rowOff>
    </xdr:from>
    <xdr:to>
      <xdr:col>2</xdr:col>
      <xdr:colOff>1504950</xdr:colOff>
      <xdr:row>6</xdr:row>
      <xdr:rowOff>11205</xdr:rowOff>
    </xdr:to>
    <xdr:sp macro="" textlink="" fLocksText="0">
      <xdr:nvSpPr>
        <xdr:cNvPr id="6147" name="WordArt 7"/>
        <xdr:cNvSpPr>
          <a:spLocks noChangeArrowheads="1"/>
        </xdr:cNvSpPr>
      </xdr:nvSpPr>
      <xdr:spPr bwMode="auto">
        <a:xfrm>
          <a:off x="763121" y="185457"/>
          <a:ext cx="1066800" cy="823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3D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2019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133350</xdr:rowOff>
    </xdr:from>
    <xdr:to>
      <xdr:col>2</xdr:col>
      <xdr:colOff>1657350</xdr:colOff>
      <xdr:row>5</xdr:row>
      <xdr:rowOff>95250</xdr:rowOff>
    </xdr:to>
    <xdr:sp macro="" textlink="" fLocksText="0">
      <xdr:nvSpPr>
        <xdr:cNvPr id="7171" name="WordArt 7"/>
        <xdr:cNvSpPr>
          <a:spLocks noChangeArrowheads="1"/>
        </xdr:cNvSpPr>
      </xdr:nvSpPr>
      <xdr:spPr bwMode="auto">
        <a:xfrm>
          <a:off x="714375" y="133350"/>
          <a:ext cx="12192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Nature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2019</a:t>
          </a:r>
        </a:p>
      </xdr:txBody>
    </xdr:sp>
    <xdr:clientData/>
  </xdr:twoCellAnchor>
  <xdr:twoCellAnchor>
    <xdr:from>
      <xdr:col>1</xdr:col>
      <xdr:colOff>19050</xdr:colOff>
      <xdr:row>1</xdr:row>
      <xdr:rowOff>9525</xdr:rowOff>
    </xdr:from>
    <xdr:to>
      <xdr:col>2</xdr:col>
      <xdr:colOff>371475</xdr:colOff>
      <xdr:row>5</xdr:row>
      <xdr:rowOff>104775</xdr:rowOff>
    </xdr:to>
    <xdr:pic>
      <xdr:nvPicPr>
        <xdr:cNvPr id="71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5524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8193" name="WordArt 122"/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819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6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18" name="WordArt 67"/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1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2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21" name="WordArt 67"/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22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87"/>
  <sheetViews>
    <sheetView zoomScale="80" zoomScaleNormal="80" workbookViewId="0">
      <pane ySplit="6" topLeftCell="A7" activePane="bottomLeft" state="frozen"/>
      <selection pane="bottomLeft" activeCell="AV8" sqref="AV8"/>
    </sheetView>
  </sheetViews>
  <sheetFormatPr baseColWidth="10" defaultRowHeight="11.25"/>
  <cols>
    <col min="1" max="1" width="2" style="1" customWidth="1"/>
    <col min="2" max="2" width="2.85546875" style="2" customWidth="1"/>
    <col min="3" max="3" width="24.140625" style="1" customWidth="1"/>
    <col min="4" max="4" width="4.5703125" style="2" customWidth="1"/>
    <col min="5" max="5" width="3.5703125" style="2" customWidth="1"/>
    <col min="6" max="6" width="4.5703125" style="2" customWidth="1"/>
    <col min="7" max="7" width="3.5703125" style="2" customWidth="1"/>
    <col min="8" max="8" width="4.5703125" style="2" customWidth="1"/>
    <col min="9" max="9" width="3.5703125" style="2" customWidth="1"/>
    <col min="10" max="10" width="4.5703125" style="2" customWidth="1"/>
    <col min="11" max="13" width="3.5703125" style="2" customWidth="1"/>
    <col min="14" max="14" width="4.5703125" style="3" customWidth="1"/>
    <col min="15" max="15" width="3.5703125" style="2" customWidth="1"/>
    <col min="16" max="16" width="4.5703125" style="2" customWidth="1"/>
    <col min="17" max="17" width="3.5703125" style="2" customWidth="1"/>
    <col min="18" max="18" width="4.5703125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4.5703125" style="2" customWidth="1"/>
    <col min="23" max="23" width="3.5703125" style="2" customWidth="1"/>
    <col min="24" max="24" width="4.5703125" style="2" customWidth="1"/>
    <col min="25" max="25" width="3.5703125" style="2" customWidth="1"/>
    <col min="26" max="26" width="4.5703125" style="2" customWidth="1"/>
    <col min="27" max="27" width="3.5703125" style="2" customWidth="1"/>
    <col min="28" max="28" width="4.5703125" style="2" customWidth="1"/>
    <col min="29" max="29" width="3.5703125" style="2" customWidth="1"/>
    <col min="30" max="30" width="4.5703125" style="2" customWidth="1"/>
    <col min="31" max="31" width="3.5703125" style="2" customWidth="1"/>
    <col min="32" max="32" width="5.42578125" style="2" customWidth="1"/>
    <col min="33" max="33" width="3.5703125" style="2" customWidth="1"/>
    <col min="34" max="34" width="4.5703125" style="2" customWidth="1"/>
    <col min="35" max="35" width="3.5703125" style="2" customWidth="1"/>
    <col min="36" max="36" width="4.5703125" style="2" customWidth="1"/>
    <col min="37" max="37" width="3.5703125" style="2" customWidth="1"/>
    <col min="38" max="38" width="4.5703125" style="2" customWidth="1"/>
    <col min="39" max="39" width="3.5703125" style="2" customWidth="1"/>
    <col min="40" max="40" width="4.5703125" style="2" customWidth="1"/>
    <col min="41" max="41" width="3.5703125" style="2" customWidth="1"/>
    <col min="42" max="42" width="4.5703125" style="2" customWidth="1"/>
    <col min="43" max="43" width="3.5703125" style="2" customWidth="1"/>
    <col min="44" max="44" width="4.5703125" style="1" customWidth="1"/>
    <col min="45" max="45" width="3.5703125" style="1" customWidth="1"/>
    <col min="46" max="46" width="2.7109375" style="1" customWidth="1"/>
    <col min="47" max="47" width="4.7109375" style="1" customWidth="1"/>
    <col min="48" max="48" width="6.85546875" style="4" customWidth="1"/>
    <col min="49" max="50" width="3.28515625" style="1" customWidth="1"/>
    <col min="51" max="51" width="2.85546875" style="1" customWidth="1"/>
    <col min="52" max="52" width="5.7109375" style="1" customWidth="1"/>
    <col min="53" max="54" width="4.7109375" style="1" customWidth="1"/>
    <col min="55" max="55" width="4.7109375" style="5" customWidth="1"/>
    <col min="56" max="58" width="4.7109375" style="1" customWidth="1"/>
    <col min="59" max="59" width="4.7109375" style="5" customWidth="1"/>
    <col min="60" max="61" width="4.7109375" style="1" customWidth="1"/>
    <col min="62" max="16384" width="11.42578125" style="1"/>
  </cols>
  <sheetData>
    <row r="1" spans="1:61">
      <c r="B1" s="6"/>
      <c r="C1" s="7"/>
      <c r="AF1" s="8"/>
      <c r="AG1" s="8"/>
    </row>
    <row r="2" spans="1:61" ht="12.75">
      <c r="A2" s="9"/>
      <c r="B2" s="10"/>
      <c r="C2" s="6"/>
      <c r="D2" s="568" t="s">
        <v>339</v>
      </c>
      <c r="E2" s="568"/>
      <c r="F2" s="568" t="s">
        <v>342</v>
      </c>
      <c r="G2" s="568"/>
      <c r="H2" s="568" t="s">
        <v>345</v>
      </c>
      <c r="I2" s="568"/>
      <c r="J2" s="568" t="s">
        <v>347</v>
      </c>
      <c r="K2" s="568"/>
      <c r="L2" s="571" t="s">
        <v>363</v>
      </c>
      <c r="M2" s="572"/>
      <c r="N2" s="568" t="s">
        <v>348</v>
      </c>
      <c r="O2" s="568"/>
      <c r="P2" s="568" t="s">
        <v>350</v>
      </c>
      <c r="Q2" s="568"/>
      <c r="R2" s="568" t="s">
        <v>352</v>
      </c>
      <c r="S2" s="568"/>
      <c r="T2" s="570" t="s">
        <v>367</v>
      </c>
      <c r="U2" s="570"/>
      <c r="V2" s="570" t="s">
        <v>370</v>
      </c>
      <c r="W2" s="570"/>
      <c r="X2" s="570" t="s">
        <v>372</v>
      </c>
      <c r="Y2" s="570"/>
      <c r="Z2" s="568" t="s">
        <v>375</v>
      </c>
      <c r="AA2" s="568"/>
      <c r="AB2" s="568" t="s">
        <v>376</v>
      </c>
      <c r="AC2" s="568"/>
      <c r="AD2" s="568" t="s">
        <v>377</v>
      </c>
      <c r="AE2" s="568"/>
      <c r="AF2" s="569" t="s">
        <v>378</v>
      </c>
      <c r="AG2" s="569"/>
      <c r="AH2" s="568" t="s">
        <v>380</v>
      </c>
      <c r="AI2" s="568"/>
      <c r="AJ2" s="568" t="s">
        <v>382</v>
      </c>
      <c r="AK2" s="568"/>
      <c r="AL2" s="568" t="s">
        <v>383</v>
      </c>
      <c r="AM2" s="568"/>
      <c r="AN2" s="568" t="s">
        <v>352</v>
      </c>
      <c r="AO2" s="568"/>
      <c r="AP2" s="576" t="s">
        <v>391</v>
      </c>
      <c r="AQ2" s="576"/>
      <c r="AR2" s="574"/>
      <c r="AS2" s="574"/>
      <c r="AT2" s="11"/>
      <c r="AU2" s="12"/>
      <c r="AV2" s="13"/>
      <c r="AW2" s="11"/>
      <c r="AX2" s="11"/>
      <c r="AY2" s="11"/>
      <c r="AZ2" s="11"/>
      <c r="BA2" s="11"/>
      <c r="BB2" s="11"/>
      <c r="BC2" s="14"/>
      <c r="BD2" s="11"/>
      <c r="BE2" s="11"/>
      <c r="BF2" s="11"/>
      <c r="BG2" s="14"/>
      <c r="BH2" s="11"/>
      <c r="BI2" s="11"/>
    </row>
    <row r="3" spans="1:61">
      <c r="A3" s="11"/>
      <c r="B3" s="15"/>
      <c r="C3" s="6"/>
      <c r="D3" s="553">
        <v>14</v>
      </c>
      <c r="E3" s="553"/>
      <c r="F3" s="553">
        <v>21</v>
      </c>
      <c r="G3" s="553"/>
      <c r="H3" s="553">
        <v>28</v>
      </c>
      <c r="I3" s="553"/>
      <c r="J3" s="553">
        <v>28</v>
      </c>
      <c r="K3" s="553"/>
      <c r="L3" s="562">
        <v>4</v>
      </c>
      <c r="M3" s="563"/>
      <c r="N3" s="553">
        <v>4</v>
      </c>
      <c r="O3" s="553"/>
      <c r="P3" s="553">
        <v>11</v>
      </c>
      <c r="Q3" s="553"/>
      <c r="R3" s="553">
        <v>18</v>
      </c>
      <c r="S3" s="553"/>
      <c r="T3" s="551">
        <v>25</v>
      </c>
      <c r="U3" s="551"/>
      <c r="V3" s="551">
        <v>2</v>
      </c>
      <c r="W3" s="551"/>
      <c r="X3" s="551">
        <v>2</v>
      </c>
      <c r="Y3" s="551"/>
      <c r="Z3" s="553">
        <v>9</v>
      </c>
      <c r="AA3" s="553"/>
      <c r="AB3" s="553">
        <v>16</v>
      </c>
      <c r="AC3" s="553"/>
      <c r="AD3" s="553">
        <v>16</v>
      </c>
      <c r="AE3" s="553"/>
      <c r="AF3" s="553">
        <v>6</v>
      </c>
      <c r="AG3" s="553"/>
      <c r="AH3" s="553">
        <v>6</v>
      </c>
      <c r="AI3" s="553"/>
      <c r="AJ3" s="553">
        <v>13</v>
      </c>
      <c r="AK3" s="553"/>
      <c r="AL3" s="553">
        <v>20</v>
      </c>
      <c r="AM3" s="553"/>
      <c r="AN3" s="553">
        <v>27</v>
      </c>
      <c r="AO3" s="553"/>
      <c r="AP3" s="551">
        <v>3</v>
      </c>
      <c r="AQ3" s="551"/>
      <c r="AR3" s="575"/>
      <c r="AS3" s="575"/>
      <c r="AT3" s="11"/>
      <c r="AU3" s="12"/>
      <c r="AV3" s="13"/>
      <c r="AW3" s="11"/>
      <c r="AX3" s="11"/>
      <c r="AY3" s="11"/>
      <c r="AZ3" s="11"/>
      <c r="BA3" s="11"/>
      <c r="BB3" s="11"/>
      <c r="BC3" s="14"/>
      <c r="BD3" s="11"/>
      <c r="BE3" s="11"/>
      <c r="BF3" s="11"/>
      <c r="BG3" s="14"/>
      <c r="BH3" s="11"/>
      <c r="BI3" s="11"/>
    </row>
    <row r="4" spans="1:61">
      <c r="A4" s="11"/>
      <c r="B4" s="17"/>
      <c r="C4" s="18"/>
      <c r="D4" s="553" t="s">
        <v>340</v>
      </c>
      <c r="E4" s="553"/>
      <c r="F4" s="553" t="s">
        <v>340</v>
      </c>
      <c r="G4" s="553"/>
      <c r="H4" s="553" t="s">
        <v>340</v>
      </c>
      <c r="I4" s="553"/>
      <c r="J4" s="553" t="s">
        <v>340</v>
      </c>
      <c r="K4" s="553"/>
      <c r="L4" s="562" t="s">
        <v>349</v>
      </c>
      <c r="M4" s="563"/>
      <c r="N4" s="553" t="s">
        <v>349</v>
      </c>
      <c r="O4" s="553"/>
      <c r="P4" s="553" t="s">
        <v>349</v>
      </c>
      <c r="Q4" s="553"/>
      <c r="R4" s="553" t="s">
        <v>349</v>
      </c>
      <c r="S4" s="553"/>
      <c r="T4" s="551" t="s">
        <v>349</v>
      </c>
      <c r="U4" s="551"/>
      <c r="V4" s="551" t="s">
        <v>371</v>
      </c>
      <c r="W4" s="551"/>
      <c r="X4" s="551" t="s">
        <v>371</v>
      </c>
      <c r="Y4" s="551"/>
      <c r="Z4" s="553" t="s">
        <v>371</v>
      </c>
      <c r="AA4" s="553"/>
      <c r="AB4" s="573" t="s">
        <v>371</v>
      </c>
      <c r="AC4" s="573"/>
      <c r="AD4" s="553" t="s">
        <v>371</v>
      </c>
      <c r="AE4" s="553"/>
      <c r="AF4" s="553" t="s">
        <v>379</v>
      </c>
      <c r="AG4" s="553"/>
      <c r="AH4" s="553" t="s">
        <v>379</v>
      </c>
      <c r="AI4" s="553"/>
      <c r="AJ4" s="553" t="s">
        <v>379</v>
      </c>
      <c r="AK4" s="553"/>
      <c r="AL4" s="553" t="s">
        <v>384</v>
      </c>
      <c r="AM4" s="553"/>
      <c r="AN4" s="553" t="s">
        <v>384</v>
      </c>
      <c r="AO4" s="553"/>
      <c r="AP4" s="565" t="s">
        <v>392</v>
      </c>
      <c r="AQ4" s="565"/>
      <c r="AR4" s="566"/>
      <c r="AS4" s="566"/>
      <c r="AT4" s="11"/>
      <c r="AU4" s="19" t="s">
        <v>0</v>
      </c>
      <c r="AV4" s="20" t="s">
        <v>1</v>
      </c>
      <c r="AW4" s="567" t="s">
        <v>2</v>
      </c>
      <c r="AX4" s="567"/>
      <c r="AY4" s="567"/>
      <c r="AZ4" s="567"/>
      <c r="BA4" s="564" t="s">
        <v>3</v>
      </c>
      <c r="BB4" s="564"/>
      <c r="BC4" s="564"/>
      <c r="BD4" s="564"/>
      <c r="BE4" s="564"/>
      <c r="BF4" s="564"/>
      <c r="BG4" s="564"/>
      <c r="BH4" s="564"/>
      <c r="BI4" s="564"/>
    </row>
    <row r="5" spans="1:61">
      <c r="A5" s="11"/>
      <c r="B5" s="18"/>
      <c r="C5" s="18"/>
      <c r="D5" s="553">
        <v>2018</v>
      </c>
      <c r="E5" s="553"/>
      <c r="F5" s="553">
        <v>2018</v>
      </c>
      <c r="G5" s="553"/>
      <c r="H5" s="553">
        <v>2018</v>
      </c>
      <c r="I5" s="553"/>
      <c r="J5" s="553">
        <v>2018</v>
      </c>
      <c r="K5" s="553"/>
      <c r="L5" s="562">
        <v>2018</v>
      </c>
      <c r="M5" s="563"/>
      <c r="N5" s="553">
        <v>2018</v>
      </c>
      <c r="O5" s="553"/>
      <c r="P5" s="553">
        <v>2018</v>
      </c>
      <c r="Q5" s="553"/>
      <c r="R5" s="553">
        <v>2018</v>
      </c>
      <c r="S5" s="553"/>
      <c r="T5" s="551">
        <v>2018</v>
      </c>
      <c r="U5" s="551"/>
      <c r="V5" s="551">
        <v>2018</v>
      </c>
      <c r="W5" s="551"/>
      <c r="X5" s="551">
        <v>2018</v>
      </c>
      <c r="Y5" s="551"/>
      <c r="Z5" s="553">
        <v>2018</v>
      </c>
      <c r="AA5" s="553"/>
      <c r="AB5" s="553">
        <v>2018</v>
      </c>
      <c r="AC5" s="553"/>
      <c r="AD5" s="553">
        <v>2018</v>
      </c>
      <c r="AE5" s="553"/>
      <c r="AF5" s="553">
        <v>2019</v>
      </c>
      <c r="AG5" s="553"/>
      <c r="AH5" s="553">
        <v>2019</v>
      </c>
      <c r="AI5" s="553"/>
      <c r="AJ5" s="553">
        <v>2019</v>
      </c>
      <c r="AK5" s="553"/>
      <c r="AL5" s="553">
        <v>2019</v>
      </c>
      <c r="AM5" s="553"/>
      <c r="AN5" s="553">
        <v>2019</v>
      </c>
      <c r="AO5" s="553"/>
      <c r="AP5" s="551">
        <v>2019</v>
      </c>
      <c r="AQ5" s="551"/>
      <c r="AR5" s="552"/>
      <c r="AS5" s="552"/>
      <c r="AT5" s="11"/>
      <c r="AU5" s="19"/>
      <c r="AV5" s="20" t="s">
        <v>4</v>
      </c>
      <c r="AW5" s="21" t="s">
        <v>5</v>
      </c>
      <c r="AX5" s="22" t="s">
        <v>6</v>
      </c>
      <c r="AY5" s="23" t="s">
        <v>7</v>
      </c>
      <c r="AZ5" s="24" t="s">
        <v>8</v>
      </c>
      <c r="BA5" s="25">
        <v>455</v>
      </c>
      <c r="BB5" s="26">
        <v>480</v>
      </c>
      <c r="BC5" s="26">
        <v>500</v>
      </c>
      <c r="BD5" s="26">
        <v>515</v>
      </c>
      <c r="BE5" s="26">
        <v>530</v>
      </c>
      <c r="BF5" s="26">
        <v>545</v>
      </c>
      <c r="BG5" s="26">
        <v>555</v>
      </c>
      <c r="BH5" s="26">
        <v>565</v>
      </c>
      <c r="BI5" s="26">
        <v>575</v>
      </c>
    </row>
    <row r="6" spans="1:61" ht="12.75" customHeight="1">
      <c r="A6" s="11"/>
      <c r="B6" s="27"/>
      <c r="C6" s="27"/>
      <c r="D6" s="556"/>
      <c r="E6" s="556"/>
      <c r="F6" s="352"/>
      <c r="G6" s="352"/>
      <c r="H6" s="556"/>
      <c r="I6" s="556"/>
      <c r="J6" s="556"/>
      <c r="K6" s="556"/>
      <c r="L6" s="384"/>
      <c r="M6" s="383"/>
      <c r="N6" s="556"/>
      <c r="O6" s="556"/>
      <c r="P6" s="556"/>
      <c r="Q6" s="556"/>
      <c r="R6" s="556"/>
      <c r="S6" s="556"/>
      <c r="T6" s="559"/>
      <c r="U6" s="559"/>
      <c r="V6" s="556"/>
      <c r="W6" s="556"/>
      <c r="X6" s="560" t="s">
        <v>373</v>
      </c>
      <c r="Y6" s="560"/>
      <c r="Z6" s="557"/>
      <c r="AA6" s="557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7"/>
      <c r="AM6" s="557"/>
      <c r="AN6" s="561" t="s">
        <v>385</v>
      </c>
      <c r="AO6" s="560"/>
      <c r="AP6" s="558" t="s">
        <v>393</v>
      </c>
      <c r="AQ6" s="558"/>
      <c r="AR6" s="554"/>
      <c r="AS6" s="554"/>
      <c r="AT6" s="11"/>
      <c r="AU6" s="19"/>
      <c r="AV6" s="20"/>
      <c r="AW6" s="19"/>
      <c r="AX6" s="19"/>
      <c r="AY6" s="19"/>
      <c r="AZ6" s="29"/>
      <c r="BA6" s="19"/>
      <c r="BB6" s="19"/>
      <c r="BC6" s="19"/>
      <c r="BD6" s="19"/>
      <c r="BE6" s="19"/>
      <c r="BF6" s="19"/>
      <c r="BG6" s="19"/>
      <c r="BH6" s="19"/>
      <c r="BI6" s="19"/>
    </row>
    <row r="7" spans="1:61" ht="22.7" customHeight="1">
      <c r="A7" s="11"/>
      <c r="B7" s="30"/>
      <c r="C7" s="31" t="s">
        <v>10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4"/>
      <c r="AE7" s="32"/>
      <c r="AF7" s="32"/>
      <c r="AG7" s="32"/>
      <c r="AH7" s="32"/>
      <c r="AI7" s="32"/>
      <c r="AJ7" s="35"/>
      <c r="AK7" s="35"/>
      <c r="AL7" s="35"/>
      <c r="AM7" s="35"/>
      <c r="AN7" s="35"/>
      <c r="AO7" s="35"/>
      <c r="AP7" s="32"/>
      <c r="AQ7" s="35"/>
      <c r="AR7" s="36"/>
      <c r="AS7" s="36"/>
      <c r="AT7" s="11"/>
      <c r="AU7" s="19"/>
      <c r="AV7" s="20"/>
      <c r="AW7" s="19"/>
      <c r="AX7" s="19"/>
      <c r="AY7" s="19"/>
      <c r="AZ7" s="29"/>
      <c r="BA7" s="19"/>
      <c r="BB7" s="19"/>
      <c r="BC7" s="29"/>
      <c r="BD7" s="19"/>
      <c r="BE7" s="19"/>
      <c r="BF7" s="19"/>
      <c r="BG7" s="29"/>
      <c r="BH7" s="19"/>
      <c r="BI7" s="19"/>
    </row>
    <row r="8" spans="1:61">
      <c r="A8" s="11"/>
      <c r="B8" s="16"/>
      <c r="C8" s="37"/>
      <c r="D8" s="38"/>
      <c r="E8" s="39"/>
      <c r="F8" s="38"/>
      <c r="G8" s="39"/>
      <c r="H8" s="38"/>
      <c r="I8" s="39"/>
      <c r="J8" s="38"/>
      <c r="K8" s="39"/>
      <c r="L8" s="3"/>
      <c r="M8" s="3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B8" s="38"/>
      <c r="AC8" s="39"/>
      <c r="AD8" s="38"/>
      <c r="AE8" s="39"/>
      <c r="AF8" s="38"/>
      <c r="AG8" s="39"/>
      <c r="AH8" s="38"/>
      <c r="AI8" s="39"/>
      <c r="AJ8" s="38"/>
      <c r="AK8" s="39"/>
      <c r="AL8" s="38"/>
      <c r="AM8" s="39"/>
      <c r="AN8" s="38"/>
      <c r="AO8" s="39"/>
      <c r="AP8" s="38"/>
      <c r="AQ8" s="39"/>
      <c r="AR8" s="38"/>
      <c r="AS8" s="39"/>
      <c r="AT8" s="11"/>
      <c r="AU8" s="19">
        <f>COUNT(D8:AS8)</f>
        <v>0</v>
      </c>
      <c r="AV8" s="20" t="str">
        <f>IF(AU8&lt;3," ",(LARGE(D8:AS8,1)+LARGE(D8:AS8,2)+LARGE(D8:AS8,3))/3)</f>
        <v xml:space="preserve"> </v>
      </c>
      <c r="AW8" s="40" t="str">
        <f>IF(COUNTIF(D8:AS8,"(1)")=0," ",COUNTIF(D8:AS8,"(1)"))</f>
        <v xml:space="preserve"> </v>
      </c>
      <c r="AX8" s="40" t="str">
        <f>IF(COUNTIF(D8:AS8,"(2)")=0," ",COUNTIF(D8:AS8,"(2)"))</f>
        <v xml:space="preserve"> </v>
      </c>
      <c r="AY8" s="40" t="str">
        <f>IF(COUNTIF(D8:AS8,"(3)")=0," ",COUNTIF(D8:AS8,"(3)"))</f>
        <v xml:space="preserve"> </v>
      </c>
      <c r="AZ8" s="41" t="str">
        <f>IF(SUM(AW8:AY8)=0," ",SUM(AW8:AY8))</f>
        <v xml:space="preserve"> </v>
      </c>
      <c r="BA8" s="42" t="str">
        <f>IF(AU8=0,Var!$B$8,IF(LARGE(D8:AS8,1)&gt;=455,Var!$B$4," "))</f>
        <v>---</v>
      </c>
      <c r="BB8" s="42" t="str">
        <f>IF(AU8=0,Var!$B$8,IF(LARGE(D8:AS8,1)&gt;=480,Var!$B$4," "))</f>
        <v>---</v>
      </c>
      <c r="BC8" s="42" t="str">
        <f>IF(AU8=0,Var!$B$8,IF(LARGE(D8:AS8,1)&gt;=500,Var!$B$4," "))</f>
        <v>---</v>
      </c>
      <c r="BD8" s="42" t="str">
        <f>IF(AU8=0,Var!$B$8,IF(LARGE(D8:AS8,1)&gt;=515,Var!$B$4," "))</f>
        <v>---</v>
      </c>
      <c r="BE8" s="42" t="str">
        <f>IF(AU8=0,Var!$B$8,IF(LARGE(D8:AS8,1)&gt;=530,Var!$B$4," "))</f>
        <v>---</v>
      </c>
      <c r="BF8" s="42" t="str">
        <f>IF(AU8=0,Var!$B$8,IF(LARGE(D8:AS8,1)&gt;=545,Var!$B$4," "))</f>
        <v>---</v>
      </c>
      <c r="BG8" s="42" t="str">
        <f>IF(AU8=0,Var!$B$8,IF(LARGE(D8:AS8,1)&gt;=555,Var!$B$4," "))</f>
        <v>---</v>
      </c>
      <c r="BH8" s="42" t="str">
        <f>IF(AU8=0,Var!$B$8,IF(LARGE(D8:AS8,1)&gt;=565,Var!$B$4," "))</f>
        <v>---</v>
      </c>
      <c r="BI8" s="42" t="str">
        <f>IF(AU8=0,Var!$B$8,IF(LARGE(D8:AS8,1)&gt;=575,Var!$B$4," "))</f>
        <v>---</v>
      </c>
    </row>
    <row r="9" spans="1:61">
      <c r="A9" s="11"/>
      <c r="B9" s="16"/>
      <c r="C9" s="37"/>
      <c r="D9" s="38"/>
      <c r="E9" s="39"/>
      <c r="F9" s="38"/>
      <c r="G9" s="39"/>
      <c r="H9" s="38"/>
      <c r="I9" s="39"/>
      <c r="J9" s="38"/>
      <c r="K9" s="39"/>
      <c r="L9" s="3"/>
      <c r="M9" s="3"/>
      <c r="N9" s="38"/>
      <c r="O9" s="39"/>
      <c r="P9" s="38"/>
      <c r="Q9" s="39"/>
      <c r="R9" s="38"/>
      <c r="S9" s="39"/>
      <c r="T9" s="38"/>
      <c r="U9" s="39"/>
      <c r="V9" s="38"/>
      <c r="W9" s="39"/>
      <c r="X9" s="38"/>
      <c r="Y9" s="39"/>
      <c r="Z9" s="38"/>
      <c r="AA9" s="39"/>
      <c r="AB9" s="38"/>
      <c r="AC9" s="39"/>
      <c r="AD9" s="38"/>
      <c r="AE9" s="39"/>
      <c r="AF9" s="38"/>
      <c r="AG9" s="39"/>
      <c r="AH9" s="38"/>
      <c r="AI9" s="39"/>
      <c r="AJ9" s="38"/>
      <c r="AK9" s="39"/>
      <c r="AL9" s="38"/>
      <c r="AM9" s="39"/>
      <c r="AN9" s="38"/>
      <c r="AO9" s="39"/>
      <c r="AP9" s="38"/>
      <c r="AQ9" s="39"/>
      <c r="AR9" s="38"/>
      <c r="AS9" s="39"/>
      <c r="AT9" s="11"/>
      <c r="AU9" s="19">
        <f>COUNT(D9:AS9)</f>
        <v>0</v>
      </c>
      <c r="AV9" s="20" t="str">
        <f>IF(AU9&lt;3," ",(LARGE(D9:AS9,1)+LARGE(D9:AS9,2)+LARGE(D9:AS9,3))/3)</f>
        <v xml:space="preserve"> </v>
      </c>
      <c r="AW9" s="40" t="str">
        <f>IF(COUNTIF(D9:AS9,"(1)")=0," ",COUNTIF(D9:AS9,"(1)"))</f>
        <v xml:space="preserve"> </v>
      </c>
      <c r="AX9" s="40" t="str">
        <f>IF(COUNTIF(D9:AS9,"(2)")=0," ",COUNTIF(D9:AS9,"(2)"))</f>
        <v xml:space="preserve"> </v>
      </c>
      <c r="AY9" s="40" t="str">
        <f>IF(COUNTIF(D9:AS9,"(3)")=0," ",COUNTIF(D9:AS9,"(3)"))</f>
        <v xml:space="preserve"> </v>
      </c>
      <c r="AZ9" s="41" t="str">
        <f>IF(SUM(AW9:AY9)=0," ",SUM(AW9:AY9))</f>
        <v xml:space="preserve"> </v>
      </c>
      <c r="BA9" s="42" t="str">
        <f>IF(AU9=0,Var!$B$8,IF(LARGE(D9:AS9,1)&gt;=455,Var!$B$4," "))</f>
        <v>---</v>
      </c>
      <c r="BB9" s="42" t="str">
        <f>IF(AU9=0,Var!$B$8,IF(LARGE(D9:AS9,1)&gt;=480,Var!$B$4," "))</f>
        <v>---</v>
      </c>
      <c r="BC9" s="42" t="str">
        <f>IF(AU9=0,Var!$B$8,IF(LARGE(D9:AS9,1)&gt;=500,Var!$B$4," "))</f>
        <v>---</v>
      </c>
      <c r="BD9" s="42" t="str">
        <f>IF(AU9=0,Var!$B$8,IF(LARGE(D9:AS9,1)&gt;=515,Var!$B$4," "))</f>
        <v>---</v>
      </c>
      <c r="BE9" s="42" t="str">
        <f>IF(AU9=0,Var!$B$8,IF(LARGE(D9:AS9,1)&gt;=530,Var!$B$4," "))</f>
        <v>---</v>
      </c>
      <c r="BF9" s="42" t="str">
        <f>IF(AU9=0,Var!$B$8,IF(LARGE(D9:AS9,1)&gt;=545,Var!$B$4," "))</f>
        <v>---</v>
      </c>
      <c r="BG9" s="42" t="str">
        <f>IF(AU9=0,Var!$B$8,IF(LARGE(D9:AS9,1)&gt;=555,Var!$B$4," "))</f>
        <v>---</v>
      </c>
      <c r="BH9" s="42" t="str">
        <f>IF(AU9=0,Var!$B$8,IF(LARGE(D9:AS9,1)&gt;=565,Var!$B$4," "))</f>
        <v>---</v>
      </c>
      <c r="BI9" s="42" t="str">
        <f>IF(AU9=0,Var!$B$8,IF(LARGE(D9:AS9,1)&gt;=575,Var!$B$4," "))</f>
        <v>---</v>
      </c>
    </row>
    <row r="10" spans="1:61" ht="22.7" customHeight="1">
      <c r="A10" s="11"/>
      <c r="B10" s="30"/>
      <c r="C10" s="31" t="s">
        <v>11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4"/>
      <c r="AE10" s="32"/>
      <c r="AF10" s="32"/>
      <c r="AG10" s="32"/>
      <c r="AH10" s="32"/>
      <c r="AI10" s="32"/>
      <c r="AJ10" s="35"/>
      <c r="AK10" s="35"/>
      <c r="AL10" s="35"/>
      <c r="AM10" s="35"/>
      <c r="AN10" s="35"/>
      <c r="AO10" s="35"/>
      <c r="AP10" s="32"/>
      <c r="AQ10" s="35"/>
      <c r="AR10" s="36"/>
      <c r="AS10" s="36"/>
      <c r="AT10" s="11"/>
      <c r="AU10" s="19"/>
      <c r="AV10" s="20"/>
      <c r="AW10" s="19"/>
      <c r="AX10" s="19"/>
      <c r="AY10" s="19"/>
      <c r="AZ10" s="29"/>
      <c r="BA10" s="19"/>
      <c r="BB10" s="19"/>
      <c r="BC10" s="29"/>
      <c r="BD10" s="19"/>
      <c r="BE10" s="19"/>
      <c r="BF10" s="19"/>
      <c r="BG10" s="29"/>
      <c r="BH10" s="19"/>
      <c r="BI10" s="19"/>
    </row>
    <row r="11" spans="1:61">
      <c r="A11" s="11"/>
      <c r="B11" s="16"/>
      <c r="C11" s="37"/>
      <c r="D11" s="38"/>
      <c r="E11" s="39"/>
      <c r="F11" s="38"/>
      <c r="G11" s="39"/>
      <c r="H11" s="38"/>
      <c r="I11" s="39"/>
      <c r="J11" s="38"/>
      <c r="K11" s="39"/>
      <c r="L11" s="3"/>
      <c r="M11" s="3"/>
      <c r="N11" s="38"/>
      <c r="O11" s="39"/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38"/>
      <c r="AA11" s="39"/>
      <c r="AB11" s="38"/>
      <c r="AC11" s="39"/>
      <c r="AD11" s="38"/>
      <c r="AE11" s="39"/>
      <c r="AF11" s="38"/>
      <c r="AG11" s="39"/>
      <c r="AH11" s="38"/>
      <c r="AI11" s="39"/>
      <c r="AJ11" s="38"/>
      <c r="AK11" s="39"/>
      <c r="AL11" s="38"/>
      <c r="AM11" s="39"/>
      <c r="AN11" s="38"/>
      <c r="AO11" s="39"/>
      <c r="AP11" s="38"/>
      <c r="AQ11" s="39"/>
      <c r="AR11" s="38"/>
      <c r="AS11" s="39"/>
      <c r="AT11" s="11"/>
      <c r="AU11" s="19">
        <f>COUNT(D11:AS11)</f>
        <v>0</v>
      </c>
      <c r="AV11" s="20" t="str">
        <f>IF(AU11&lt;3," ",(LARGE(D11:AS11,1)+LARGE(D11:AS11,2)+LARGE(D11:AS11,3))/3)</f>
        <v xml:space="preserve"> </v>
      </c>
      <c r="AW11" s="40" t="str">
        <f>IF(COUNTIF(D11:AS11,"(1)")=0," ",COUNTIF(D11:AS11,"(1)"))</f>
        <v xml:space="preserve"> </v>
      </c>
      <c r="AX11" s="40" t="str">
        <f>IF(COUNTIF(D11:AS11,"(2)")=0," ",COUNTIF(D11:AS11,"(2)"))</f>
        <v xml:space="preserve"> </v>
      </c>
      <c r="AY11" s="40" t="str">
        <f>IF(COUNTIF(D11:AS11,"(3)")=0," ",COUNTIF(D11:AS11,"(3)"))</f>
        <v xml:space="preserve"> </v>
      </c>
      <c r="AZ11" s="41" t="str">
        <f>IF(SUM(AW11:AY11)=0," ",SUM(AW11:AY11))</f>
        <v xml:space="preserve"> </v>
      </c>
      <c r="BA11" s="42" t="str">
        <f>IF(AU11=0,Var!$B$8,IF(LARGE(D11:AS11,1)&gt;=455,Var!$B$4," "))</f>
        <v>---</v>
      </c>
      <c r="BB11" s="42" t="str">
        <f>IF(AU11=0,Var!$B$8,IF(LARGE(D11:AS11,1)&gt;=480,Var!$B$4," "))</f>
        <v>---</v>
      </c>
      <c r="BC11" s="42" t="str">
        <f>IF(AU11=0,Var!$B$8,IF(LARGE(D11:AS11,1)&gt;=500,Var!$B$4," "))</f>
        <v>---</v>
      </c>
      <c r="BD11" s="42" t="str">
        <f>IF(AU11=0,Var!$B$8,IF(LARGE(D11:AS11,1)&gt;=515,Var!$B$4," "))</f>
        <v>---</v>
      </c>
      <c r="BE11" s="42" t="str">
        <f>IF(AU11=0,Var!$B$8,IF(LARGE(D11:AS11,1)&gt;=530,Var!$B$4," "))</f>
        <v>---</v>
      </c>
      <c r="BF11" s="42" t="str">
        <f>IF(AU11=0,Var!$B$8,IF(LARGE(D11:AS11,1)&gt;=545,Var!$B$4," "))</f>
        <v>---</v>
      </c>
      <c r="BG11" s="42" t="str">
        <f>IF(AU11=0,Var!$B$8,IF(LARGE(D11:AS11,1)&gt;=555,Var!$B$4," "))</f>
        <v>---</v>
      </c>
      <c r="BH11" s="42" t="str">
        <f>IF(AU11=0,Var!$B$8,IF(LARGE(D11:AS11,1)&gt;=565,Var!$B$4," "))</f>
        <v>---</v>
      </c>
      <c r="BI11" s="42" t="str">
        <f>IF(AU11=0,Var!$B$8,IF(LARGE(D11:AS11,1)&gt;=575,Var!$B$4," "))</f>
        <v>---</v>
      </c>
    </row>
    <row r="12" spans="1:61" ht="22.7" customHeight="1">
      <c r="A12" s="11"/>
      <c r="B12" s="30"/>
      <c r="C12" s="31" t="s">
        <v>12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4"/>
      <c r="AE12" s="32"/>
      <c r="AF12" s="32"/>
      <c r="AG12" s="32"/>
      <c r="AH12" s="32"/>
      <c r="AI12" s="32"/>
      <c r="AJ12" s="35"/>
      <c r="AK12" s="35"/>
      <c r="AL12" s="35"/>
      <c r="AM12" s="35"/>
      <c r="AN12" s="35"/>
      <c r="AO12" s="35"/>
      <c r="AP12" s="32"/>
      <c r="AQ12" s="35"/>
      <c r="AR12" s="36"/>
      <c r="AS12" s="36"/>
      <c r="AT12" s="11"/>
      <c r="AU12" s="19"/>
      <c r="AV12" s="20"/>
      <c r="AW12" s="19"/>
      <c r="AX12" s="19"/>
      <c r="AY12" s="19"/>
      <c r="AZ12" s="29"/>
      <c r="BA12" s="19"/>
      <c r="BB12" s="19"/>
      <c r="BC12" s="29"/>
      <c r="BD12" s="19"/>
      <c r="BE12" s="19"/>
      <c r="BF12" s="19"/>
      <c r="BG12" s="29"/>
      <c r="BH12" s="19"/>
      <c r="BI12" s="19"/>
    </row>
    <row r="13" spans="1:61">
      <c r="A13" s="11"/>
      <c r="B13" s="16"/>
      <c r="C13" s="37"/>
      <c r="D13" s="38"/>
      <c r="E13" s="39"/>
      <c r="F13" s="38"/>
      <c r="G13" s="39"/>
      <c r="H13" s="38"/>
      <c r="I13" s="39"/>
      <c r="J13" s="38"/>
      <c r="K13" s="39"/>
      <c r="L13" s="3"/>
      <c r="M13" s="3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/>
      <c r="AA13" s="39"/>
      <c r="AB13" s="38"/>
      <c r="AC13" s="39"/>
      <c r="AD13" s="38"/>
      <c r="AE13" s="39"/>
      <c r="AF13" s="38"/>
      <c r="AG13" s="39"/>
      <c r="AH13" s="38"/>
      <c r="AI13" s="39"/>
      <c r="AJ13" s="38"/>
      <c r="AK13" s="39"/>
      <c r="AL13" s="38"/>
      <c r="AM13" s="39"/>
      <c r="AN13" s="38"/>
      <c r="AO13" s="39"/>
      <c r="AP13" s="38"/>
      <c r="AQ13" s="39"/>
      <c r="AR13" s="38"/>
      <c r="AS13" s="39"/>
      <c r="AT13" s="11"/>
      <c r="AU13" s="19">
        <f>COUNT(D13:AS13)</f>
        <v>0</v>
      </c>
      <c r="AV13" s="20" t="str">
        <f>IF(AU13&lt;3," ",(LARGE(D13:AS13,1)+LARGE(D13:AS13,2)+LARGE(D13:AS13,3))/3)</f>
        <v xml:space="preserve"> </v>
      </c>
      <c r="AW13" s="40" t="str">
        <f>IF(COUNTIF(D13:AS13,"(1)")=0," ",COUNTIF(D13:AS13,"(1)"))</f>
        <v xml:space="preserve"> </v>
      </c>
      <c r="AX13" s="40" t="str">
        <f>IF(COUNTIF(D13:AS13,"(2)")=0," ",COUNTIF(D13:AS13,"(2)"))</f>
        <v xml:space="preserve"> </v>
      </c>
      <c r="AY13" s="40" t="str">
        <f>IF(COUNTIF(D13:AS13,"(3)")=0," ",COUNTIF(D13:AS13,"(3)"))</f>
        <v xml:space="preserve"> </v>
      </c>
      <c r="AZ13" s="41" t="str">
        <f>IF(SUM(AW13:AY13)=0," ",SUM(AW13:AY13))</f>
        <v xml:space="preserve"> </v>
      </c>
      <c r="BA13" s="42" t="str">
        <f>IF(AU13=0,Var!$B$8,IF(LARGE(D13:AS13,1)&gt;=455,Var!$B$4," "))</f>
        <v>---</v>
      </c>
      <c r="BB13" s="42" t="str">
        <f>IF(AU13=0,Var!$B$8,IF(LARGE(D13:AS13,1)&gt;=480,Var!$B$4," "))</f>
        <v>---</v>
      </c>
      <c r="BC13" s="351" t="str">
        <f>IF(AU13=0,Var!$B$8,IF(LARGE(D13:AS13,1)&gt;=500,Var!$B$4," "))</f>
        <v>---</v>
      </c>
      <c r="BD13" s="351" t="str">
        <f>IF(AU13=0,Var!$B$8,IF(LARGE(D13:AS13,1)&gt;=515,Var!$B$4," "))</f>
        <v>---</v>
      </c>
      <c r="BE13" s="351" t="str">
        <f>IF(AU13=0,Var!$B$8,IF(LARGE(D13:AS13,1)&gt;=530,Var!$B$4," "))</f>
        <v>---</v>
      </c>
      <c r="BF13" s="351" t="str">
        <f>IF(AU13=0,Var!$B$8,IF(LARGE(D13:AS13,1)&gt;=545,Var!$B$4," "))</f>
        <v>---</v>
      </c>
      <c r="BG13" s="351" t="str">
        <f>IF(AU13=0,Var!$B$8,IF(LARGE(D13:AS13,1)&gt;=555,Var!$B$4," "))</f>
        <v>---</v>
      </c>
      <c r="BH13" s="351" t="str">
        <f>IF(AU13=0,Var!$B$8,IF(LARGE(D13:AS13,1)&gt;=565,Var!$B$4," "))</f>
        <v>---</v>
      </c>
      <c r="BI13" s="42" t="str">
        <f>IF(AU13=0,Var!$B$8,IF(LARGE(D13:AS13,1)&gt;=575,Var!$B$4," "))</f>
        <v>---</v>
      </c>
    </row>
    <row r="14" spans="1:61" ht="22.7" customHeight="1">
      <c r="A14" s="11"/>
      <c r="B14" s="30"/>
      <c r="C14" s="31" t="s">
        <v>16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4"/>
      <c r="AE14" s="32"/>
      <c r="AF14" s="32"/>
      <c r="AG14" s="32"/>
      <c r="AH14" s="32"/>
      <c r="AI14" s="32"/>
      <c r="AJ14" s="35"/>
      <c r="AK14" s="35"/>
      <c r="AL14" s="35"/>
      <c r="AM14" s="35"/>
      <c r="AN14" s="35"/>
      <c r="AO14" s="35"/>
      <c r="AP14" s="32"/>
      <c r="AQ14" s="35"/>
      <c r="AR14" s="36"/>
      <c r="AS14" s="36"/>
      <c r="AT14" s="11"/>
      <c r="AU14" s="19"/>
      <c r="AV14" s="20"/>
      <c r="AW14" s="19"/>
      <c r="AX14" s="19"/>
      <c r="AY14" s="19"/>
      <c r="AZ14" s="29"/>
      <c r="BA14" s="19"/>
      <c r="BB14" s="19"/>
      <c r="BC14" s="29"/>
      <c r="BD14" s="19"/>
      <c r="BE14" s="19"/>
      <c r="BF14" s="19"/>
      <c r="BG14" s="29"/>
      <c r="BH14" s="19"/>
      <c r="BI14" s="19"/>
    </row>
    <row r="15" spans="1:61">
      <c r="A15" s="11"/>
      <c r="B15" s="339">
        <v>1</v>
      </c>
      <c r="C15" s="37" t="s">
        <v>353</v>
      </c>
      <c r="D15" s="38"/>
      <c r="E15" s="39"/>
      <c r="F15" s="38"/>
      <c r="G15" s="39"/>
      <c r="H15" s="38"/>
      <c r="I15" s="39"/>
      <c r="J15" s="38"/>
      <c r="K15" s="39"/>
      <c r="L15" s="3"/>
      <c r="M15" s="3"/>
      <c r="N15" s="38"/>
      <c r="O15" s="39"/>
      <c r="P15" s="38"/>
      <c r="Q15" s="39"/>
      <c r="R15" s="38">
        <v>446</v>
      </c>
      <c r="S15" s="39" t="s">
        <v>15</v>
      </c>
      <c r="T15" s="38"/>
      <c r="U15" s="39"/>
      <c r="V15" s="38"/>
      <c r="W15" s="39"/>
      <c r="X15" s="38"/>
      <c r="Y15" s="39"/>
      <c r="Z15" s="38">
        <v>416</v>
      </c>
      <c r="AA15" s="39" t="s">
        <v>18</v>
      </c>
      <c r="AB15" s="38"/>
      <c r="AC15" s="39"/>
      <c r="AD15" s="38"/>
      <c r="AE15" s="39"/>
      <c r="AF15" s="38"/>
      <c r="AG15" s="39"/>
      <c r="AH15" s="38"/>
      <c r="AI15" s="39"/>
      <c r="AJ15" s="38"/>
      <c r="AK15" s="39"/>
      <c r="AL15" s="38"/>
      <c r="AM15" s="39"/>
      <c r="AN15" s="38"/>
      <c r="AO15" s="39"/>
      <c r="AP15" s="38"/>
      <c r="AQ15" s="39"/>
      <c r="AR15" s="38"/>
      <c r="AS15" s="39"/>
      <c r="AT15" s="11"/>
      <c r="AU15" s="19">
        <f>COUNT(D15:AS15)</f>
        <v>2</v>
      </c>
      <c r="AV15" s="20" t="str">
        <f>IF(AU15&lt;3," ",(LARGE(D15:AS15,1)+LARGE(D15:AS15,2)+LARGE(D15:AS15,3))/3)</f>
        <v xml:space="preserve"> </v>
      </c>
      <c r="AW15" s="40" t="str">
        <f>IF(COUNTIF(D15:AS15,"(1)")=0," ",COUNTIF(D15:AS15,"(1)"))</f>
        <v xml:space="preserve"> </v>
      </c>
      <c r="AX15" s="40">
        <f>IF(COUNTIF(D15:AS15,"(2)")=0," ",COUNTIF(D15:AS15,"(2)"))</f>
        <v>1</v>
      </c>
      <c r="AY15" s="40">
        <f>IF(COUNTIF(D15:AS15,"(3)")=0," ",COUNTIF(D15:AS15,"(3)"))</f>
        <v>1</v>
      </c>
      <c r="AZ15" s="41">
        <f>IF(SUM(AW15:AY15)=0," ",SUM(AW15:AY15))</f>
        <v>2</v>
      </c>
      <c r="BA15" s="351" t="str">
        <f>IF(AU15=0,Var!$B$8,IF(LARGE(D15:AS15,1)&gt;=455,Var!$B$4," "))</f>
        <v xml:space="preserve"> </v>
      </c>
      <c r="BB15" s="351" t="str">
        <f>IF(AU15=0,Var!$B$8,IF(LARGE(D15:AS15,1)&gt;=480,Var!$B$4," "))</f>
        <v xml:space="preserve"> </v>
      </c>
      <c r="BC15" s="351" t="str">
        <f>IF(AU15=0,Var!$B$8,IF(LARGE(D15:AS15,1)&gt;=500,Var!$B$4," "))</f>
        <v xml:space="preserve"> </v>
      </c>
      <c r="BD15" s="351" t="str">
        <f>IF(AU15=0,Var!$B$8,IF(LARGE(D15:AS15,1)&gt;=515,Var!$B$4," "))</f>
        <v xml:space="preserve"> </v>
      </c>
      <c r="BE15" s="351" t="str">
        <f>IF(AU15=0,Var!$B$8,IF(LARGE(D15:AS15,1)&gt;=530,Var!$B$4," "))</f>
        <v xml:space="preserve"> </v>
      </c>
      <c r="BF15" s="351" t="str">
        <f>IF(AU15=0,Var!$B$8,IF(LARGE(D15:AS15,1)&gt;=545,Var!$B$4," "))</f>
        <v xml:space="preserve"> </v>
      </c>
      <c r="BG15" s="351" t="str">
        <f>IF(AU15=0,Var!$B$8,IF(LARGE(D15:AS15,1)&gt;=555,Var!$B$4," "))</f>
        <v xml:space="preserve"> </v>
      </c>
      <c r="BH15" s="351" t="str">
        <f>IF(AU15=0,Var!$B$8,IF(LARGE(D15:AS15,1)&gt;=565,Var!$B$4," "))</f>
        <v xml:space="preserve"> </v>
      </c>
      <c r="BI15" s="42" t="str">
        <f>IF(AU15=0,Var!$B$8,IF(LARGE(D15:AS15,1)&gt;=575,Var!$B$4," "))</f>
        <v xml:space="preserve"> </v>
      </c>
    </row>
    <row r="16" spans="1:61">
      <c r="A16" s="11"/>
      <c r="B16" s="16"/>
      <c r="C16" s="37"/>
      <c r="D16" s="38"/>
      <c r="E16" s="39"/>
      <c r="F16" s="38"/>
      <c r="G16" s="39"/>
      <c r="H16" s="38"/>
      <c r="I16" s="39"/>
      <c r="J16" s="38"/>
      <c r="K16" s="39"/>
      <c r="L16" s="3"/>
      <c r="M16" s="3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38"/>
      <c r="AA16" s="39"/>
      <c r="AB16" s="38"/>
      <c r="AC16" s="39"/>
      <c r="AD16" s="38"/>
      <c r="AE16" s="39"/>
      <c r="AF16" s="38"/>
      <c r="AG16" s="39"/>
      <c r="AH16" s="38"/>
      <c r="AI16" s="39"/>
      <c r="AJ16" s="38"/>
      <c r="AK16" s="39"/>
      <c r="AL16" s="38"/>
      <c r="AM16" s="39"/>
      <c r="AN16" s="38"/>
      <c r="AO16" s="39"/>
      <c r="AP16" s="38"/>
      <c r="AQ16" s="39"/>
      <c r="AR16" s="38"/>
      <c r="AS16" s="39"/>
      <c r="AT16" s="11"/>
      <c r="AU16" s="19">
        <f>COUNT(D16:AS16)</f>
        <v>0</v>
      </c>
      <c r="AV16" s="20" t="str">
        <f>IF(AU16&lt;3," ",(LARGE(D16:AS16,1)+LARGE(D16:AS16,2)+LARGE(D16:AS16,3))/3)</f>
        <v xml:space="preserve"> </v>
      </c>
      <c r="AW16" s="40" t="str">
        <f>IF(COUNTIF(D16:AS16,"(1)")=0," ",COUNTIF(D16:AS16,"(1)"))</f>
        <v xml:space="preserve"> </v>
      </c>
      <c r="AX16" s="40" t="str">
        <f>IF(COUNTIF(D16:AS16,"(2)")=0," ",COUNTIF(D16:AS16,"(2)"))</f>
        <v xml:space="preserve"> </v>
      </c>
      <c r="AY16" s="40" t="str">
        <f>IF(COUNTIF(D16:AS16,"(3)")=0," ",COUNTIF(D16:AS16,"(3)"))</f>
        <v xml:space="preserve"> </v>
      </c>
      <c r="AZ16" s="41" t="str">
        <f>IF(SUM(AW16:AY16)=0," ",SUM(AW16:AY16))</f>
        <v xml:space="preserve"> </v>
      </c>
      <c r="BA16" s="351" t="str">
        <f>IF(AU16=0,Var!$B$8,IF(LARGE(D16:AS16,1)&gt;=455,Var!$B$4," "))</f>
        <v>---</v>
      </c>
      <c r="BB16" s="351" t="str">
        <f>IF(AU16=0,Var!$B$8,IF(LARGE(D16:AS16,1)&gt;=480,Var!$B$4," "))</f>
        <v>---</v>
      </c>
      <c r="BC16" s="351" t="str">
        <f>IF(AU16=0,Var!$B$8,IF(LARGE(D16:AS16,1)&gt;=500,Var!$B$4," "))</f>
        <v>---</v>
      </c>
      <c r="BD16" s="351" t="str">
        <f>IF(AU16=0,Var!$B$8,IF(LARGE(D16:AS16,1)&gt;=515,Var!$B$4," "))</f>
        <v>---</v>
      </c>
      <c r="BE16" s="351" t="str">
        <f>IF(AU16=0,Var!$B$8,IF(LARGE(D16:AS16,1)&gt;=530,Var!$B$4," "))</f>
        <v>---</v>
      </c>
      <c r="BF16" s="351" t="str">
        <f>IF(AU16=0,Var!$B$8,IF(LARGE(D16:AS16,1)&gt;=545,Var!$B$4," "))</f>
        <v>---</v>
      </c>
      <c r="BG16" s="351" t="str">
        <f>IF(AU16=0,Var!$B$8,IF(LARGE(D16:AS16,1)&gt;=555,Var!$B$4," "))</f>
        <v>---</v>
      </c>
      <c r="BH16" s="351" t="str">
        <f>IF(AU16=0,Var!$B$8,IF(LARGE(D16:AS16,1)&gt;=565,Var!$B$4," "))</f>
        <v>---</v>
      </c>
      <c r="BI16" s="42" t="str">
        <f>IF(AU16=0,Var!$B$8,IF(LARGE(D16:AS16,1)&gt;=575,Var!$B$4," "))</f>
        <v>---</v>
      </c>
    </row>
    <row r="17" spans="1:61">
      <c r="A17" s="11"/>
      <c r="B17" s="16"/>
      <c r="C17" s="37"/>
      <c r="D17" s="38"/>
      <c r="E17" s="39"/>
      <c r="F17" s="38"/>
      <c r="G17" s="39"/>
      <c r="H17" s="38"/>
      <c r="I17" s="39"/>
      <c r="J17" s="38"/>
      <c r="K17" s="39"/>
      <c r="L17" s="3"/>
      <c r="M17" s="3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38"/>
      <c r="Y17" s="39"/>
      <c r="Z17" s="38"/>
      <c r="AA17" s="39"/>
      <c r="AB17" s="38"/>
      <c r="AC17" s="39"/>
      <c r="AD17" s="38"/>
      <c r="AE17" s="39"/>
      <c r="AF17" s="38"/>
      <c r="AG17" s="39"/>
      <c r="AH17" s="38"/>
      <c r="AI17" s="39"/>
      <c r="AJ17" s="38"/>
      <c r="AK17" s="39"/>
      <c r="AL17" s="38"/>
      <c r="AM17" s="39"/>
      <c r="AN17" s="38"/>
      <c r="AO17" s="39"/>
      <c r="AP17" s="38"/>
      <c r="AQ17" s="39"/>
      <c r="AR17" s="38"/>
      <c r="AS17" s="39"/>
      <c r="AT17" s="11"/>
      <c r="AU17" s="19">
        <f>COUNT(D17:AS17)</f>
        <v>0</v>
      </c>
      <c r="AV17" s="20" t="str">
        <f>IF(AU17&lt;3," ",(LARGE(D17:AS17,1)+LARGE(D17:AS17,2)+LARGE(D17:AS17,3))/3)</f>
        <v xml:space="preserve"> </v>
      </c>
      <c r="AW17" s="40" t="str">
        <f>IF(COUNTIF(D17:AS17,"(1)")=0," ",COUNTIF(D17:AS17,"(1)"))</f>
        <v xml:space="preserve"> </v>
      </c>
      <c r="AX17" s="40" t="str">
        <f>IF(COUNTIF(D17:AS17,"(2)")=0," ",COUNTIF(D17:AS17,"(2)"))</f>
        <v xml:space="preserve"> </v>
      </c>
      <c r="AY17" s="40" t="str">
        <f>IF(COUNTIF(D17:AS17,"(3)")=0," ",COUNTIF(D17:AS17,"(3)"))</f>
        <v xml:space="preserve"> </v>
      </c>
      <c r="AZ17" s="41" t="str">
        <f>IF(SUM(AW17:AY17)=0," ",SUM(AW17:AY17))</f>
        <v xml:space="preserve"> </v>
      </c>
      <c r="BA17" s="351" t="str">
        <f>IF(AU17=0,Var!$B$8,IF(LARGE(D17:AS17,1)&gt;=455,Var!$B$4," "))</f>
        <v>---</v>
      </c>
      <c r="BB17" s="351" t="str">
        <f>IF(AU17=0,Var!$B$8,IF(LARGE(D17:AS17,1)&gt;=480,Var!$B$4," "))</f>
        <v>---</v>
      </c>
      <c r="BC17" s="351" t="str">
        <f>IF(AU17=0,Var!$B$8,IF(LARGE(D17:AS17,1)&gt;=500,Var!$B$4," "))</f>
        <v>---</v>
      </c>
      <c r="BD17" s="351" t="str">
        <f>IF(AU17=0,Var!$B$8,IF(LARGE(D17:AS17,1)&gt;=515,Var!$B$4," "))</f>
        <v>---</v>
      </c>
      <c r="BE17" s="351" t="str">
        <f>IF(AU17=0,Var!$B$8,IF(LARGE(D17:AS17,1)&gt;=530,Var!$B$4," "))</f>
        <v>---</v>
      </c>
      <c r="BF17" s="351" t="str">
        <f>IF(AU17=0,Var!$B$8,IF(LARGE(D17:AS17,1)&gt;=545,Var!$B$4," "))</f>
        <v>---</v>
      </c>
      <c r="BG17" s="351" t="str">
        <f>IF(AU17=0,Var!$B$8,IF(LARGE(D17:AS17,1)&gt;=555,Var!$B$4," "))</f>
        <v>---</v>
      </c>
      <c r="BH17" s="351" t="str">
        <f>IF(AU17=0,Var!$B$8,IF(LARGE(D17:AS17,1)&gt;=565,Var!$B$4," "))</f>
        <v>---</v>
      </c>
      <c r="BI17" s="42" t="str">
        <f>IF(AU17=0,Var!$B$8,IF(LARGE(D17:AS17,1)&gt;=575,Var!$B$4," "))</f>
        <v>---</v>
      </c>
    </row>
    <row r="18" spans="1:61" ht="22.7" customHeight="1">
      <c r="A18" s="11"/>
      <c r="B18" s="30"/>
      <c r="C18" s="31" t="s">
        <v>294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4"/>
      <c r="AE18" s="32"/>
      <c r="AF18" s="32"/>
      <c r="AG18" s="32"/>
      <c r="AH18" s="32"/>
      <c r="AI18" s="32"/>
      <c r="AJ18" s="35"/>
      <c r="AK18" s="35"/>
      <c r="AL18" s="35"/>
      <c r="AM18" s="35"/>
      <c r="AN18" s="35"/>
      <c r="AO18" s="35"/>
      <c r="AP18" s="32"/>
      <c r="AQ18" s="35"/>
      <c r="AR18" s="36"/>
      <c r="AS18" s="36"/>
      <c r="AT18" s="11"/>
      <c r="AU18" s="19"/>
      <c r="AV18" s="20"/>
      <c r="AW18" s="19"/>
      <c r="AX18" s="19"/>
      <c r="AY18" s="19"/>
      <c r="AZ18" s="29"/>
      <c r="BA18" s="19"/>
      <c r="BB18" s="19"/>
      <c r="BC18" s="29"/>
      <c r="BD18" s="19"/>
      <c r="BE18" s="19"/>
      <c r="BF18" s="19"/>
      <c r="BG18" s="29"/>
      <c r="BH18" s="19"/>
      <c r="BI18" s="19"/>
    </row>
    <row r="19" spans="1:61">
      <c r="A19" s="11"/>
      <c r="B19" s="16"/>
      <c r="C19" s="37"/>
      <c r="D19" s="38"/>
      <c r="E19" s="39"/>
      <c r="F19" s="38"/>
      <c r="G19" s="39"/>
      <c r="H19" s="38"/>
      <c r="I19" s="39"/>
      <c r="J19" s="38"/>
      <c r="K19" s="39"/>
      <c r="L19" s="3"/>
      <c r="M19" s="3"/>
      <c r="N19" s="38"/>
      <c r="O19" s="39"/>
      <c r="P19" s="38"/>
      <c r="Q19" s="39"/>
      <c r="R19" s="38"/>
      <c r="S19" s="39"/>
      <c r="T19" s="38"/>
      <c r="U19" s="39"/>
      <c r="V19" s="38"/>
      <c r="W19" s="39"/>
      <c r="X19" s="38"/>
      <c r="Y19" s="39"/>
      <c r="Z19" s="38"/>
      <c r="AA19" s="39"/>
      <c r="AB19" s="38"/>
      <c r="AC19" s="39"/>
      <c r="AD19" s="38"/>
      <c r="AE19" s="39"/>
      <c r="AF19" s="38"/>
      <c r="AG19" s="39"/>
      <c r="AH19" s="38"/>
      <c r="AI19" s="39"/>
      <c r="AJ19" s="38"/>
      <c r="AK19" s="39"/>
      <c r="AL19" s="38"/>
      <c r="AM19" s="39"/>
      <c r="AN19" s="38"/>
      <c r="AO19" s="39"/>
      <c r="AP19" s="38"/>
      <c r="AQ19" s="39"/>
      <c r="AR19" s="38"/>
      <c r="AS19" s="39"/>
      <c r="AT19" s="11"/>
      <c r="AU19" s="19">
        <f>COUNT(D19:AS19)</f>
        <v>0</v>
      </c>
      <c r="AV19" s="20" t="str">
        <f>IF(AU19&lt;3," ",(LARGE(D19:AS19,1)+LARGE(D19:AS19,2)+LARGE(D19:AS19,3))/3)</f>
        <v xml:space="preserve"> </v>
      </c>
      <c r="AW19" s="40" t="str">
        <f>IF(COUNTIF(D19:AS19,"(1)")=0," ",COUNTIF(D19:AS19,"(1)"))</f>
        <v xml:space="preserve"> </v>
      </c>
      <c r="AX19" s="40" t="str">
        <f>IF(COUNTIF(D19:AS19,"(2)")=0," ",COUNTIF(D19:AS19,"(2)"))</f>
        <v xml:space="preserve"> </v>
      </c>
      <c r="AY19" s="40" t="str">
        <f>IF(COUNTIF(D19:AS19,"(3)")=0," ",COUNTIF(D19:AS19,"(3)"))</f>
        <v xml:space="preserve"> </v>
      </c>
      <c r="AZ19" s="41" t="str">
        <f>IF(SUM(AW19:AY19)=0," ",SUM(AW19:AY19))</f>
        <v xml:space="preserve"> </v>
      </c>
      <c r="BA19" s="351" t="str">
        <f>IF(AU19=0,Var!$B$8,IF(LARGE(D19:AS19,1)&gt;=455,Var!$B$4," "))</f>
        <v>---</v>
      </c>
      <c r="BB19" s="351" t="str">
        <f>IF(AU19=0,Var!$B$8,IF(LARGE(D19:AS19,1)&gt;=480,Var!$B$4," "))</f>
        <v>---</v>
      </c>
      <c r="BC19" s="351" t="str">
        <f>IF(AU19=0,Var!$B$8,IF(LARGE(D19:AS19,1)&gt;=500,Var!$B$4," "))</f>
        <v>---</v>
      </c>
      <c r="BD19" s="351" t="str">
        <f>IF(AU19=0,Var!$B$8,IF(LARGE(D19:AS19,1)&gt;=515,Var!$B$4," "))</f>
        <v>---</v>
      </c>
      <c r="BE19" s="351" t="str">
        <f>IF(AU19=0,Var!$B$8,IF(LARGE(D19:AS19,1)&gt;=530,Var!$B$4," "))</f>
        <v>---</v>
      </c>
      <c r="BF19" s="351" t="str">
        <f>IF(AU19=0,Var!$B$8,IF(LARGE(D19:AS19,1)&gt;=545,Var!$B$4," "))</f>
        <v>---</v>
      </c>
      <c r="BG19" s="351" t="str">
        <f>IF(AU19=0,Var!$B$8,IF(LARGE(D19:AS19,1)&gt;=555,Var!$B$4," "))</f>
        <v>---</v>
      </c>
      <c r="BH19" s="351" t="str">
        <f>IF(AU19=0,Var!$B$8,IF(LARGE(D19:AS19,1)&gt;=565,Var!$B$4," "))</f>
        <v>---</v>
      </c>
      <c r="BI19" s="42" t="str">
        <f>IF(AU19=0,Var!$B$8,IF(LARGE(D19:AS19,1)&gt;=575,Var!$B$4," "))</f>
        <v>---</v>
      </c>
    </row>
    <row r="20" spans="1:61" ht="22.7" customHeight="1">
      <c r="A20" s="11"/>
      <c r="B20" s="30"/>
      <c r="C20" s="31" t="s">
        <v>20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4"/>
      <c r="AE20" s="32"/>
      <c r="AF20" s="32"/>
      <c r="AG20" s="32"/>
      <c r="AH20" s="32"/>
      <c r="AI20" s="32"/>
      <c r="AJ20" s="35"/>
      <c r="AK20" s="35"/>
      <c r="AL20" s="35"/>
      <c r="AM20" s="35"/>
      <c r="AN20" s="35"/>
      <c r="AO20" s="35"/>
      <c r="AP20" s="32"/>
      <c r="AQ20" s="35"/>
      <c r="AR20" s="36"/>
      <c r="AS20" s="36"/>
      <c r="AT20" s="11"/>
      <c r="AU20" s="19"/>
      <c r="AV20" s="20"/>
      <c r="AW20" s="19"/>
      <c r="AX20" s="19"/>
      <c r="AY20" s="19"/>
      <c r="AZ20" s="29"/>
      <c r="BA20" s="19"/>
      <c r="BB20" s="19"/>
      <c r="BC20" s="29"/>
      <c r="BD20" s="19"/>
      <c r="BE20" s="19"/>
      <c r="BF20" s="19"/>
      <c r="BG20" s="29"/>
      <c r="BH20" s="19"/>
      <c r="BI20" s="19"/>
    </row>
    <row r="21" spans="1:61">
      <c r="A21" s="11"/>
      <c r="B21" s="16"/>
      <c r="C21" s="37" t="s">
        <v>21</v>
      </c>
      <c r="D21" s="38"/>
      <c r="E21" s="39"/>
      <c r="F21" s="38"/>
      <c r="G21" s="39"/>
      <c r="H21" s="38"/>
      <c r="I21" s="39"/>
      <c r="J21" s="38"/>
      <c r="K21" s="39"/>
      <c r="L21" s="3"/>
      <c r="M21" s="3"/>
      <c r="N21" s="38"/>
      <c r="O21" s="39"/>
      <c r="P21" s="38"/>
      <c r="Q21" s="39"/>
      <c r="R21" s="38"/>
      <c r="S21" s="39"/>
      <c r="T21" s="38"/>
      <c r="U21" s="39"/>
      <c r="V21" s="38"/>
      <c r="W21" s="39"/>
      <c r="X21" s="38"/>
      <c r="Y21" s="39"/>
      <c r="Z21" s="38"/>
      <c r="AA21" s="39"/>
      <c r="AB21" s="38"/>
      <c r="AC21" s="39"/>
      <c r="AD21" s="38"/>
      <c r="AE21" s="39"/>
      <c r="AF21" s="38"/>
      <c r="AG21" s="39"/>
      <c r="AH21" s="38"/>
      <c r="AI21" s="39"/>
      <c r="AJ21" s="38"/>
      <c r="AK21" s="39"/>
      <c r="AL21" s="38"/>
      <c r="AM21" s="39"/>
      <c r="AN21" s="38"/>
      <c r="AO21" s="39"/>
      <c r="AP21" s="38"/>
      <c r="AQ21" s="39"/>
      <c r="AR21" s="38"/>
      <c r="AS21" s="39"/>
      <c r="AT21" s="11"/>
      <c r="AU21" s="19">
        <f>COUNT(D21:AS21)</f>
        <v>0</v>
      </c>
      <c r="AV21" s="20" t="str">
        <f>IF(AU21&lt;3," ",(LARGE(D21:AS21,1)+LARGE(D21:AS21,2)+LARGE(D21:AS21,3))/3)</f>
        <v xml:space="preserve"> </v>
      </c>
      <c r="AW21" s="40" t="str">
        <f>IF(COUNTIF(D21:AS21,"(1)")=0," ",COUNTIF(D21:AS21,"(1)"))</f>
        <v xml:space="preserve"> </v>
      </c>
      <c r="AX21" s="40" t="str">
        <f>IF(COUNTIF(D21:AS21,"(2)")=0," ",COUNTIF(D21:AS21,"(2)"))</f>
        <v xml:space="preserve"> </v>
      </c>
      <c r="AY21" s="40" t="str">
        <f>IF(COUNTIF(D21:AS21,"(3)")=0," ",COUNTIF(D21:AS21,"(3)"))</f>
        <v xml:space="preserve"> </v>
      </c>
      <c r="AZ21" s="41" t="str">
        <f>IF(SUM(AW21:AY21)=0," ",SUM(AW21:AY21))</f>
        <v xml:space="preserve"> </v>
      </c>
      <c r="BA21" s="351">
        <v>18</v>
      </c>
      <c r="BB21" s="351" t="str">
        <f>IF(AU21=0,Var!$B$8,IF(LARGE(D21:AS21,1)&gt;=480,Var!$B$4," "))</f>
        <v>---</v>
      </c>
      <c r="BC21" s="351" t="str">
        <f>IF(AU21=0,Var!$B$8,IF(LARGE(D21:AS21,1)&gt;=500,Var!$B$4," "))</f>
        <v>---</v>
      </c>
      <c r="BD21" s="351" t="str">
        <f>IF(AU21=0,Var!$B$8,IF(LARGE(D21:AS21,1)&gt;=515,Var!$B$4," "))</f>
        <v>---</v>
      </c>
      <c r="BE21" s="351" t="str">
        <f>IF(AU21=0,Var!$B$8,IF(LARGE(D21:AS21,1)&gt;=530,Var!$B$4," "))</f>
        <v>---</v>
      </c>
      <c r="BF21" s="351" t="str">
        <f>IF(AU21=0,Var!$B$8,IF(LARGE(D21:AS21,1)&gt;=545,Var!$B$4," "))</f>
        <v>---</v>
      </c>
      <c r="BG21" s="351" t="str">
        <f>IF(AU21=0,Var!$B$8,IF(LARGE(D21:AS21,1)&gt;=555,Var!$B$4," "))</f>
        <v>---</v>
      </c>
      <c r="BH21" s="351" t="str">
        <f>IF(AU21=0,Var!$B$8,IF(LARGE(D21:AS21,1)&gt;=565,Var!$B$4," "))</f>
        <v>---</v>
      </c>
      <c r="BI21" s="42" t="str">
        <f>IF(AU21=0,Var!$B$8,IF(LARGE(D21:AS21,1)&gt;=575,Var!$B$4," "))</f>
        <v>---</v>
      </c>
    </row>
    <row r="22" spans="1:61">
      <c r="A22" s="11"/>
      <c r="B22" s="339">
        <v>1</v>
      </c>
      <c r="C22" s="37" t="s">
        <v>13</v>
      </c>
      <c r="D22" s="38"/>
      <c r="E22" s="39"/>
      <c r="F22" s="38"/>
      <c r="G22" s="39"/>
      <c r="H22" s="38"/>
      <c r="I22" s="39"/>
      <c r="J22" s="38"/>
      <c r="K22" s="39"/>
      <c r="L22" s="3"/>
      <c r="M22" s="3"/>
      <c r="N22" s="38"/>
      <c r="O22" s="39"/>
      <c r="P22" s="38"/>
      <c r="Q22" s="39"/>
      <c r="R22" s="38">
        <v>312</v>
      </c>
      <c r="S22" s="39" t="s">
        <v>337</v>
      </c>
      <c r="T22" s="38">
        <v>422</v>
      </c>
      <c r="U22" s="39" t="s">
        <v>14</v>
      </c>
      <c r="V22" s="38"/>
      <c r="W22" s="39"/>
      <c r="X22" s="38"/>
      <c r="Y22" s="39"/>
      <c r="Z22" s="38"/>
      <c r="AA22" s="39"/>
      <c r="AB22" s="38"/>
      <c r="AC22" s="39"/>
      <c r="AD22" s="38"/>
      <c r="AE22" s="39"/>
      <c r="AF22" s="38"/>
      <c r="AG22" s="39"/>
      <c r="AH22" s="38"/>
      <c r="AI22" s="39"/>
      <c r="AJ22" s="38"/>
      <c r="AK22" s="39"/>
      <c r="AL22" s="38"/>
      <c r="AM22" s="39"/>
      <c r="AN22" s="38"/>
      <c r="AO22" s="39"/>
      <c r="AP22" s="38"/>
      <c r="AQ22" s="39"/>
      <c r="AR22" s="38"/>
      <c r="AS22" s="39"/>
      <c r="AT22" s="11"/>
      <c r="AU22" s="19">
        <f>COUNT(D22:AS22)</f>
        <v>2</v>
      </c>
      <c r="AV22" s="20" t="str">
        <f>IF(AU22&lt;3," ",(LARGE(D22:AS22,1)+LARGE(D22:AS22,2)+LARGE(D22:AS22,3))/3)</f>
        <v xml:space="preserve"> </v>
      </c>
      <c r="AW22" s="40">
        <f>IF(COUNTIF(D22:AS22,"(1)")=0," ",COUNTIF(D22:AS22,"(1)"))</f>
        <v>1</v>
      </c>
      <c r="AX22" s="40" t="str">
        <f>IF(COUNTIF(D22:AS22,"(2)")=0," ",COUNTIF(D22:AS22,"(2)"))</f>
        <v xml:space="preserve"> </v>
      </c>
      <c r="AY22" s="40" t="str">
        <f>IF(COUNTIF(D22:AS22,"(3)")=0," ",COUNTIF(D22:AS22,"(3)"))</f>
        <v xml:space="preserve"> </v>
      </c>
      <c r="AZ22" s="41">
        <f>IF(SUM(AW22:AY22)=0," ",SUM(AW22:AY22))</f>
        <v>1</v>
      </c>
      <c r="BA22" s="351">
        <v>18</v>
      </c>
      <c r="BB22" s="351">
        <v>18</v>
      </c>
      <c r="BC22" s="351" t="str">
        <f>IF(AU22=0,Var!$B$8,IF(LARGE(D22:AS22,1)&gt;=500,Var!$B$4," "))</f>
        <v xml:space="preserve"> </v>
      </c>
      <c r="BD22" s="351" t="str">
        <f>IF(AU22=0,Var!$B$8,IF(LARGE(D22:AS22,1)&gt;=515,Var!$B$4," "))</f>
        <v xml:space="preserve"> </v>
      </c>
      <c r="BE22" s="351" t="str">
        <f>IF(AU22=0,Var!$B$8,IF(LARGE(D22:AS22,1)&gt;=530,Var!$B$4," "))</f>
        <v xml:space="preserve"> </v>
      </c>
      <c r="BF22" s="351" t="str">
        <f>IF(AU22=0,Var!$B$8,IF(LARGE(D22:AS22,1)&gt;=545,Var!$B$4," "))</f>
        <v xml:space="preserve"> </v>
      </c>
      <c r="BG22" s="351" t="str">
        <f>IF(AU22=0,Var!$B$8,IF(LARGE(D22:AS22,1)&gt;=555,Var!$B$4," "))</f>
        <v xml:space="preserve"> </v>
      </c>
      <c r="BH22" s="351" t="str">
        <f>IF(AU22=0,Var!$B$8,IF(LARGE(D22:AS22,1)&gt;=565,Var!$B$4," "))</f>
        <v xml:space="preserve"> </v>
      </c>
      <c r="BI22" s="42" t="str">
        <f>IF(AU22=0,Var!$B$8,IF(LARGE(D22:AS22,1)&gt;=575,Var!$B$4," "))</f>
        <v xml:space="preserve"> </v>
      </c>
    </row>
    <row r="23" spans="1:61">
      <c r="A23" s="11"/>
      <c r="B23" s="339">
        <v>2</v>
      </c>
      <c r="C23" s="37" t="s">
        <v>354</v>
      </c>
      <c r="D23" s="38"/>
      <c r="E23" s="39"/>
      <c r="F23" s="38"/>
      <c r="G23" s="39"/>
      <c r="H23" s="38"/>
      <c r="I23" s="39"/>
      <c r="J23" s="38"/>
      <c r="K23" s="39"/>
      <c r="L23" s="3"/>
      <c r="M23" s="3"/>
      <c r="N23" s="38"/>
      <c r="O23" s="39"/>
      <c r="P23" s="38"/>
      <c r="Q23" s="39"/>
      <c r="R23" s="38">
        <v>176</v>
      </c>
      <c r="S23" s="39" t="s">
        <v>330</v>
      </c>
      <c r="T23" s="38"/>
      <c r="U23" s="39"/>
      <c r="V23" s="38"/>
      <c r="W23" s="39"/>
      <c r="X23" s="38"/>
      <c r="Y23" s="39"/>
      <c r="Z23" s="38"/>
      <c r="AA23" s="39"/>
      <c r="AB23" s="38"/>
      <c r="AC23" s="39"/>
      <c r="AD23" s="38"/>
      <c r="AE23" s="39"/>
      <c r="AF23" s="38"/>
      <c r="AG23" s="39"/>
      <c r="AH23" s="38"/>
      <c r="AI23" s="39"/>
      <c r="AJ23" s="38"/>
      <c r="AK23" s="39"/>
      <c r="AL23" s="38"/>
      <c r="AM23" s="39"/>
      <c r="AN23" s="38"/>
      <c r="AO23" s="39"/>
      <c r="AP23" s="38"/>
      <c r="AQ23" s="39"/>
      <c r="AR23" s="38"/>
      <c r="AS23" s="39"/>
      <c r="AT23" s="11"/>
      <c r="AU23" s="19">
        <f>COUNT(D23:AS23)</f>
        <v>1</v>
      </c>
      <c r="AV23" s="20" t="str">
        <f>IF(AU23&lt;3," ",(LARGE(D23:AS23,1)+LARGE(D23:AS23,2)+LARGE(D23:AS23,3))/3)</f>
        <v xml:space="preserve"> </v>
      </c>
      <c r="AW23" s="40" t="str">
        <f>IF(COUNTIF(D23:AS23,"(1)")=0," ",COUNTIF(D23:AS23,"(1)"))</f>
        <v xml:space="preserve"> </v>
      </c>
      <c r="AX23" s="40" t="str">
        <f>IF(COUNTIF(D23:AS23,"(2)")=0," ",COUNTIF(D23:AS23,"(2)"))</f>
        <v xml:space="preserve"> </v>
      </c>
      <c r="AY23" s="40" t="str">
        <f>IF(COUNTIF(D23:AS23,"(3)")=0," ",COUNTIF(D23:AS23,"(3)"))</f>
        <v xml:space="preserve"> </v>
      </c>
      <c r="AZ23" s="41" t="str">
        <f>IF(SUM(AW23:AY23)=0," ",SUM(AW23:AY23))</f>
        <v xml:space="preserve"> </v>
      </c>
      <c r="BA23" s="351" t="str">
        <f>IF(AU23=0,Var!$B$8,IF(LARGE(D23:AS23,1)&gt;=455,Var!$B$4," "))</f>
        <v xml:space="preserve"> </v>
      </c>
      <c r="BB23" s="351" t="str">
        <f>IF(AU23=0,Var!$B$8,IF(LARGE(D23:AS23,1)&gt;=480,Var!$B$4," "))</f>
        <v xml:space="preserve"> </v>
      </c>
      <c r="BC23" s="351" t="str">
        <f>IF(AU23=0,Var!$B$8,IF(LARGE(D23:AS23,1)&gt;=500,Var!$B$4," "))</f>
        <v xml:space="preserve"> </v>
      </c>
      <c r="BD23" s="351" t="str">
        <f>IF(AU23=0,Var!$B$8,IF(LARGE(D23:AS23,1)&gt;=515,Var!$B$4," "))</f>
        <v xml:space="preserve"> </v>
      </c>
      <c r="BE23" s="351" t="str">
        <f>IF(AU23=0,Var!$B$8,IF(LARGE(D23:AS23,1)&gt;=530,Var!$B$4," "))</f>
        <v xml:space="preserve"> </v>
      </c>
      <c r="BF23" s="351" t="str">
        <f>IF(AU23=0,Var!$B$8,IF(LARGE(D23:AS23,1)&gt;=545,Var!$B$4," "))</f>
        <v xml:space="preserve"> </v>
      </c>
      <c r="BG23" s="351" t="str">
        <f>IF(AU23=0,Var!$B$8,IF(LARGE(D23:AS23,1)&gt;=555,Var!$B$4," "))</f>
        <v xml:space="preserve"> </v>
      </c>
      <c r="BH23" s="351" t="str">
        <f>IF(AU23=0,Var!$B$8,IF(LARGE(D23:AS23,1)&gt;=565,Var!$B$4," "))</f>
        <v xml:space="preserve"> </v>
      </c>
      <c r="BI23" s="42" t="str">
        <f>IF(AU23=0,Var!$B$8,IF(LARGE(D23:AS23,1)&gt;=575,Var!$B$4," "))</f>
        <v xml:space="preserve"> </v>
      </c>
    </row>
    <row r="24" spans="1:61" ht="22.7" customHeight="1">
      <c r="A24" s="11"/>
      <c r="B24" s="30"/>
      <c r="C24" s="31" t="s">
        <v>22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4"/>
      <c r="AE24" s="32"/>
      <c r="AF24" s="32"/>
      <c r="AG24" s="32"/>
      <c r="AH24" s="32"/>
      <c r="AI24" s="32"/>
      <c r="AJ24" s="35"/>
      <c r="AK24" s="35"/>
      <c r="AL24" s="35"/>
      <c r="AM24" s="35"/>
      <c r="AN24" s="35"/>
      <c r="AO24" s="35"/>
      <c r="AP24" s="32"/>
      <c r="AQ24" s="35"/>
      <c r="AR24" s="36"/>
      <c r="AS24" s="36"/>
      <c r="AT24" s="11"/>
      <c r="AU24" s="19"/>
      <c r="AV24" s="20"/>
      <c r="AW24" s="19"/>
      <c r="AX24" s="19"/>
      <c r="AY24" s="19"/>
      <c r="AZ24" s="29"/>
      <c r="BA24" s="19"/>
      <c r="BB24" s="19"/>
      <c r="BC24" s="29"/>
      <c r="BD24" s="19"/>
      <c r="BE24" s="19"/>
      <c r="BF24" s="19"/>
      <c r="BG24" s="29"/>
      <c r="BH24" s="19"/>
      <c r="BI24" s="19"/>
    </row>
    <row r="25" spans="1:61">
      <c r="A25" s="11"/>
      <c r="B25" s="339">
        <v>1</v>
      </c>
      <c r="C25" s="37" t="s">
        <v>19</v>
      </c>
      <c r="D25" s="38"/>
      <c r="E25" s="39"/>
      <c r="F25" s="38">
        <v>362</v>
      </c>
      <c r="G25" s="39" t="s">
        <v>337</v>
      </c>
      <c r="H25" s="38"/>
      <c r="I25" s="39"/>
      <c r="J25" s="38"/>
      <c r="K25" s="39"/>
      <c r="L25" s="3"/>
      <c r="M25" s="3"/>
      <c r="N25" s="38"/>
      <c r="O25" s="39"/>
      <c r="P25" s="38"/>
      <c r="Q25" s="39"/>
      <c r="R25" s="38">
        <v>325</v>
      </c>
      <c r="S25" s="39" t="s">
        <v>330</v>
      </c>
      <c r="T25" s="38"/>
      <c r="U25" s="39"/>
      <c r="V25" s="38"/>
      <c r="W25" s="39"/>
      <c r="X25" s="38"/>
      <c r="Y25" s="39"/>
      <c r="Z25" s="38"/>
      <c r="AA25" s="39"/>
      <c r="AB25" s="38"/>
      <c r="AC25" s="39"/>
      <c r="AD25" s="38"/>
      <c r="AE25" s="39"/>
      <c r="AF25" s="38"/>
      <c r="AG25" s="39"/>
      <c r="AH25" s="38"/>
      <c r="AI25" s="39"/>
      <c r="AJ25" s="38"/>
      <c r="AK25" s="39"/>
      <c r="AL25" s="38"/>
      <c r="AM25" s="39"/>
      <c r="AN25" s="38"/>
      <c r="AO25" s="39"/>
      <c r="AP25" s="38"/>
      <c r="AQ25" s="39"/>
      <c r="AR25" s="38"/>
      <c r="AS25" s="39"/>
      <c r="AT25" s="11"/>
      <c r="AU25" s="19">
        <f>COUNT(D25:AS25)</f>
        <v>2</v>
      </c>
      <c r="AV25" s="20" t="str">
        <f>IF(AU25&lt;3," ",(LARGE(D25:AS25,1)+LARGE(D25:AS25,2)+LARGE(D25:AS25,3))/3)</f>
        <v xml:space="preserve"> </v>
      </c>
      <c r="AW25" s="40" t="str">
        <f>IF(COUNTIF(D25:AS25,"(1)")=0," ",COUNTIF(D25:AS25,"(1)"))</f>
        <v xml:space="preserve"> </v>
      </c>
      <c r="AX25" s="40" t="str">
        <f>IF(COUNTIF(D25:AS25,"(2)")=0," ",COUNTIF(D25:AS25,"(2)"))</f>
        <v xml:space="preserve"> </v>
      </c>
      <c r="AY25" s="40" t="str">
        <f>IF(COUNTIF(D25:AS25,"(3)")=0," ",COUNTIF(D25:AS25,"(3)"))</f>
        <v xml:space="preserve"> </v>
      </c>
      <c r="AZ25" s="41" t="str">
        <f>IF(SUM(AW25:AY25)=0," ",SUM(AW25:AY25))</f>
        <v xml:space="preserve"> </v>
      </c>
      <c r="BA25" s="351" t="str">
        <f>IF(AU25=0,Var!$B$8,IF(LARGE(D25:AS25,1)&gt;=455,Var!$B$4," "))</f>
        <v xml:space="preserve"> </v>
      </c>
      <c r="BB25" s="351" t="str">
        <f>IF(AU25=0,Var!$B$8,IF(LARGE(D25:AS25,1)&gt;=480,Var!$B$4," "))</f>
        <v xml:space="preserve"> </v>
      </c>
      <c r="BC25" s="351" t="str">
        <f>IF(AU25=0,Var!$B$8,IF(LARGE(D25:AS25,1)&gt;=500,Var!$B$4," "))</f>
        <v xml:space="preserve"> </v>
      </c>
      <c r="BD25" s="351" t="str">
        <f>IF(AU25=0,Var!$B$8,IF(LARGE(D25:AS25,1)&gt;=515,Var!$B$4," "))</f>
        <v xml:space="preserve"> </v>
      </c>
      <c r="BE25" s="351" t="str">
        <f>IF(AU25=0,Var!$B$8,IF(LARGE(D25:AS25,1)&gt;=530,Var!$B$4," "))</f>
        <v xml:space="preserve"> </v>
      </c>
      <c r="BF25" s="351" t="str">
        <f>IF(AU25=0,Var!$B$8,IF(LARGE(D25:AS25,1)&gt;=545,Var!$B$4," "))</f>
        <v xml:space="preserve"> </v>
      </c>
      <c r="BG25" s="351" t="str">
        <f>IF(AU25=0,Var!$B$8,IF(LARGE(D25:AS25,1)&gt;=555,Var!$B$4," "))</f>
        <v xml:space="preserve"> </v>
      </c>
      <c r="BH25" s="351" t="str">
        <f>IF(AU25=0,Var!$B$8,IF(LARGE(D25:AS25,1)&gt;=565,Var!$B$4," "))</f>
        <v xml:space="preserve"> </v>
      </c>
      <c r="BI25" s="42" t="str">
        <f>IF(AU25=0,Var!$B$8,IF(LARGE(D25:AS25,1)&gt;=575,Var!$B$4," "))</f>
        <v xml:space="preserve"> </v>
      </c>
    </row>
    <row r="26" spans="1:61">
      <c r="A26" s="11"/>
      <c r="B26" s="339">
        <v>2</v>
      </c>
      <c r="C26" s="37" t="s">
        <v>17</v>
      </c>
      <c r="D26" s="38"/>
      <c r="E26" s="39"/>
      <c r="F26" s="38">
        <v>443</v>
      </c>
      <c r="G26" s="39" t="s">
        <v>15</v>
      </c>
      <c r="H26" s="38"/>
      <c r="I26" s="39"/>
      <c r="J26" s="38"/>
      <c r="K26" s="39"/>
      <c r="L26" s="3"/>
      <c r="M26" s="3"/>
      <c r="N26" s="38"/>
      <c r="O26" s="39"/>
      <c r="P26" s="38"/>
      <c r="Q26" s="39"/>
      <c r="R26" s="38">
        <v>451</v>
      </c>
      <c r="S26" s="39" t="s">
        <v>337</v>
      </c>
      <c r="T26" s="38"/>
      <c r="U26" s="39"/>
      <c r="V26" s="38"/>
      <c r="W26" s="39"/>
      <c r="X26" s="38"/>
      <c r="Y26" s="39"/>
      <c r="Z26" s="38"/>
      <c r="AA26" s="39"/>
      <c r="AB26" s="38"/>
      <c r="AC26" s="39"/>
      <c r="AD26" s="38"/>
      <c r="AE26" s="39"/>
      <c r="AF26" s="38"/>
      <c r="AG26" s="39"/>
      <c r="AH26" s="38"/>
      <c r="AI26" s="39"/>
      <c r="AJ26" s="38">
        <v>229</v>
      </c>
      <c r="AK26" s="39" t="s">
        <v>335</v>
      </c>
      <c r="AL26" s="38"/>
      <c r="AM26" s="39"/>
      <c r="AN26" s="38"/>
      <c r="AO26" s="39"/>
      <c r="AP26" s="38"/>
      <c r="AQ26" s="39"/>
      <c r="AR26" s="38"/>
      <c r="AS26" s="39"/>
      <c r="AT26" s="11"/>
      <c r="AU26" s="19">
        <f>COUNT(D26:AS26)</f>
        <v>3</v>
      </c>
      <c r="AV26" s="20">
        <f>IF(AU26&lt;3," ",(LARGE(D26:AS26,1)+LARGE(D26:AS26,2)+LARGE(D26:AS26,3))/3)</f>
        <v>374.33333333333331</v>
      </c>
      <c r="AW26" s="40" t="str">
        <f>IF(COUNTIF(D26:AS26,"(1)")=0," ",COUNTIF(D26:AS26,"(1)"))</f>
        <v xml:space="preserve"> </v>
      </c>
      <c r="AX26" s="40">
        <f>IF(COUNTIF(D26:AS26,"(2)")=0," ",COUNTIF(D26:AS26,"(2)"))</f>
        <v>1</v>
      </c>
      <c r="AY26" s="40" t="str">
        <f>IF(COUNTIF(D26:AS26,"(3)")=0," ",COUNTIF(D26:AS26,"(3)"))</f>
        <v xml:space="preserve"> </v>
      </c>
      <c r="AZ26" s="41">
        <f>IF(SUM(AW26:AY26)=0," ",SUM(AW26:AY26))</f>
        <v>1</v>
      </c>
      <c r="BA26" s="351">
        <v>18</v>
      </c>
      <c r="BB26" s="351" t="str">
        <f>IF(AU26=0,Var!$B$8,IF(LARGE(D26:AS26,1)&gt;=480,Var!$B$4," "))</f>
        <v xml:space="preserve"> </v>
      </c>
      <c r="BC26" s="351" t="str">
        <f>IF(AU26=0,Var!$B$8,IF(LARGE(D26:AS26,1)&gt;=500,Var!$B$4," "))</f>
        <v xml:space="preserve"> </v>
      </c>
      <c r="BD26" s="351" t="str">
        <f>IF(AU26=0,Var!$B$8,IF(LARGE(D26:AS26,1)&gt;=515,Var!$B$4," "))</f>
        <v xml:space="preserve"> </v>
      </c>
      <c r="BE26" s="351" t="str">
        <f>IF(AU26=0,Var!$B$8,IF(LARGE(D26:AS26,1)&gt;=530,Var!$B$4," "))</f>
        <v xml:space="preserve"> </v>
      </c>
      <c r="BF26" s="351" t="str">
        <f>IF(AU26=0,Var!$B$8,IF(LARGE(D26:AS26,1)&gt;=545,Var!$B$4," "))</f>
        <v xml:space="preserve"> </v>
      </c>
      <c r="BG26" s="351" t="str">
        <f>IF(AU26=0,Var!$B$8,IF(LARGE(D26:AS26,1)&gt;=555,Var!$B$4," "))</f>
        <v xml:space="preserve"> </v>
      </c>
      <c r="BH26" s="351" t="str">
        <f>IF(AU26=0,Var!$B$8,IF(LARGE(D26:AS26,1)&gt;=565,Var!$B$4," "))</f>
        <v xml:space="preserve"> </v>
      </c>
      <c r="BI26" s="42" t="str">
        <f>IF(AU26=0,Var!$B$8,IF(LARGE(D26:AS26,1)&gt;=575,Var!$B$4," "))</f>
        <v xml:space="preserve"> </v>
      </c>
    </row>
    <row r="27" spans="1:61" ht="22.7" customHeight="1">
      <c r="A27" s="11"/>
      <c r="B27" s="30"/>
      <c r="C27" s="31" t="s">
        <v>23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4"/>
      <c r="AE27" s="32"/>
      <c r="AF27" s="32"/>
      <c r="AG27" s="32"/>
      <c r="AH27" s="32"/>
      <c r="AI27" s="32"/>
      <c r="AJ27" s="35"/>
      <c r="AK27" s="35"/>
      <c r="AL27" s="35"/>
      <c r="AM27" s="35"/>
      <c r="AN27" s="35"/>
      <c r="AO27" s="35"/>
      <c r="AP27" s="32"/>
      <c r="AQ27" s="35"/>
      <c r="AR27" s="36"/>
      <c r="AS27" s="36"/>
      <c r="AT27" s="11"/>
      <c r="AU27" s="19"/>
      <c r="AV27" s="20"/>
      <c r="AW27" s="19"/>
      <c r="AX27" s="19"/>
      <c r="AY27" s="19"/>
      <c r="AZ27" s="29"/>
      <c r="BA27" s="19"/>
      <c r="BB27" s="19"/>
      <c r="BC27" s="29"/>
      <c r="BD27" s="19"/>
      <c r="BE27" s="19"/>
      <c r="BF27" s="19"/>
      <c r="BG27" s="29"/>
      <c r="BH27" s="19"/>
      <c r="BI27" s="19"/>
    </row>
    <row r="28" spans="1:61">
      <c r="A28" s="11"/>
      <c r="B28" s="16"/>
      <c r="C28" s="37" t="s">
        <v>24</v>
      </c>
      <c r="D28" s="38"/>
      <c r="E28" s="39"/>
      <c r="F28" s="38"/>
      <c r="G28" s="39"/>
      <c r="H28" s="38"/>
      <c r="I28" s="39"/>
      <c r="J28" s="38"/>
      <c r="K28" s="39"/>
      <c r="L28" s="3"/>
      <c r="M28" s="3"/>
      <c r="N28" s="38"/>
      <c r="O28" s="39"/>
      <c r="P28" s="38"/>
      <c r="Q28" s="39"/>
      <c r="R28" s="38"/>
      <c r="S28" s="39"/>
      <c r="T28" s="38"/>
      <c r="U28" s="39"/>
      <c r="V28" s="38"/>
      <c r="W28" s="39"/>
      <c r="X28" s="38"/>
      <c r="Y28" s="39"/>
      <c r="Z28" s="38"/>
      <c r="AA28" s="39"/>
      <c r="AB28" s="38"/>
      <c r="AC28" s="39"/>
      <c r="AD28" s="38"/>
      <c r="AE28" s="39"/>
      <c r="AF28" s="38"/>
      <c r="AG28" s="39"/>
      <c r="AH28" s="38"/>
      <c r="AI28" s="39"/>
      <c r="AJ28" s="38"/>
      <c r="AK28" s="39"/>
      <c r="AL28" s="38"/>
      <c r="AM28" s="39"/>
      <c r="AN28" s="38"/>
      <c r="AO28" s="39"/>
      <c r="AP28" s="38"/>
      <c r="AQ28" s="39"/>
      <c r="AR28" s="38"/>
      <c r="AS28" s="39"/>
      <c r="AT28" s="11"/>
      <c r="AU28" s="19">
        <f>COUNT(D28:AS28)</f>
        <v>0</v>
      </c>
      <c r="AV28" s="20" t="str">
        <f>IF(AU28&lt;3," ",(LARGE(D28:AS28,1)+LARGE(D28:AS28,2)+LARGE(D28:AS28,3))/3)</f>
        <v xml:space="preserve"> </v>
      </c>
      <c r="AW28" s="40" t="str">
        <f>IF(COUNTIF(D28:AS28,"(1)")=0," ",COUNTIF(D28:AS28,"(1)"))</f>
        <v xml:space="preserve"> </v>
      </c>
      <c r="AX28" s="40" t="str">
        <f>IF(COUNTIF(D28:AS28,"(2)")=0," ",COUNTIF(D28:AS28,"(2)"))</f>
        <v xml:space="preserve"> </v>
      </c>
      <c r="AY28" s="40" t="str">
        <f>IF(COUNTIF(D28:AS28,"(3)")=0," ",COUNTIF(D28:AS28,"(3)"))</f>
        <v xml:space="preserve"> </v>
      </c>
      <c r="AZ28" s="41" t="str">
        <f>IF(SUM(AW28:AY28)=0," ",SUM(AW28:AY28))</f>
        <v xml:space="preserve"> </v>
      </c>
      <c r="BA28" s="351" t="str">
        <f>IF(AU28=0,Var!$B$8,IF(LARGE(D28:AS28,1)&gt;=455,Var!$B$4," "))</f>
        <v>---</v>
      </c>
      <c r="BB28" s="351" t="str">
        <f>IF(AU28=0,Var!$B$8,IF(LARGE(D28:AS28,1)&gt;=480,Var!$B$4," "))</f>
        <v>---</v>
      </c>
      <c r="BC28" s="351" t="str">
        <f>IF(AU28=0,Var!$B$8,IF(LARGE(D28:AS28,1)&gt;=500,Var!$B$4," "))</f>
        <v>---</v>
      </c>
      <c r="BD28" s="351" t="str">
        <f>IF(AU28=0,Var!$B$8,IF(LARGE(D28:AS28,1)&gt;=515,Var!$B$4," "))</f>
        <v>---</v>
      </c>
      <c r="BE28" s="351" t="str">
        <f>IF(AU28=0,Var!$B$8,IF(LARGE(D28:AS28,1)&gt;=530,Var!$B$4," "))</f>
        <v>---</v>
      </c>
      <c r="BF28" s="351" t="str">
        <f>IF(AU28=0,Var!$B$8,IF(LARGE(D28:AS28,1)&gt;=545,Var!$B$4," "))</f>
        <v>---</v>
      </c>
      <c r="BG28" s="351" t="str">
        <f>IF(AU28=0,Var!$B$8,IF(LARGE(D28:AS28,1)&gt;=555,Var!$B$4," "))</f>
        <v>---</v>
      </c>
      <c r="BH28" s="351" t="str">
        <f>IF(AU28=0,Var!$B$8,IF(LARGE(D28:AS28,1)&gt;=565,Var!$B$4," "))</f>
        <v>---</v>
      </c>
      <c r="BI28" s="42" t="str">
        <f>IF(AU28=0,Var!$B$8,IF(LARGE(D28:AS28,1)&gt;=575,Var!$B$4," "))</f>
        <v>---</v>
      </c>
    </row>
    <row r="29" spans="1:61">
      <c r="A29" s="11"/>
      <c r="B29" s="16"/>
      <c r="C29" s="37"/>
      <c r="D29" s="38"/>
      <c r="E29" s="39"/>
      <c r="F29" s="38"/>
      <c r="G29" s="39"/>
      <c r="H29" s="38"/>
      <c r="I29" s="39"/>
      <c r="J29" s="38"/>
      <c r="K29" s="39"/>
      <c r="L29" s="3"/>
      <c r="M29" s="3"/>
      <c r="N29" s="38"/>
      <c r="O29" s="39"/>
      <c r="P29" s="38"/>
      <c r="Q29" s="39"/>
      <c r="R29" s="38"/>
      <c r="S29" s="39"/>
      <c r="T29" s="38"/>
      <c r="U29" s="39"/>
      <c r="V29" s="38"/>
      <c r="W29" s="39"/>
      <c r="X29" s="38"/>
      <c r="Y29" s="39"/>
      <c r="Z29" s="38"/>
      <c r="AA29" s="39"/>
      <c r="AB29" s="38"/>
      <c r="AC29" s="39"/>
      <c r="AD29" s="38"/>
      <c r="AE29" s="39"/>
      <c r="AF29" s="38"/>
      <c r="AG29" s="39"/>
      <c r="AH29" s="38"/>
      <c r="AI29" s="39"/>
      <c r="AJ29" s="38"/>
      <c r="AK29" s="39"/>
      <c r="AL29" s="38"/>
      <c r="AM29" s="39"/>
      <c r="AN29" s="38"/>
      <c r="AO29" s="39"/>
      <c r="AP29" s="38"/>
      <c r="AQ29" s="39"/>
      <c r="AR29" s="38"/>
      <c r="AS29" s="39"/>
      <c r="AT29" s="11"/>
      <c r="AU29" s="19"/>
      <c r="AV29" s="20"/>
      <c r="AW29" s="40" t="str">
        <f>IF(COUNTIF(D29:AS29,"(1)")=0," ",COUNTIF(D29:AS29,"(1)"))</f>
        <v xml:space="preserve"> </v>
      </c>
      <c r="AX29" s="40" t="str">
        <f>IF(COUNTIF(D29:AS29,"(2)")=0," ",COUNTIF(D29:AS29,"(2)"))</f>
        <v xml:space="preserve"> </v>
      </c>
      <c r="AY29" s="40" t="str">
        <f>IF(COUNTIF(D29:AS29,"(3)")=0," ",COUNTIF(D29:AS29,"(3)"))</f>
        <v xml:space="preserve"> </v>
      </c>
      <c r="AZ29" s="41" t="str">
        <f>IF(SUM(AW29:AY29)=0," ",SUM(AW29:AY29))</f>
        <v xml:space="preserve"> </v>
      </c>
      <c r="BA29" s="351" t="str">
        <f>IF(AU29=0,Var!$B$8,IF(LARGE(D29:AS29,1)&gt;=455,Var!$B$4," "))</f>
        <v>---</v>
      </c>
      <c r="BB29" s="351" t="str">
        <f>IF(AU29=0,Var!$B$8,IF(LARGE(D29:AS29,1)&gt;=480,Var!$B$4," "))</f>
        <v>---</v>
      </c>
      <c r="BC29" s="351" t="str">
        <f>IF(AU29=0,Var!$B$8,IF(LARGE(D29:AS29,1)&gt;=500,Var!$B$4," "))</f>
        <v>---</v>
      </c>
      <c r="BD29" s="351" t="str">
        <f>IF(AU29=0,Var!$B$8,IF(LARGE(D29:AS29,1)&gt;=515,Var!$B$4," "))</f>
        <v>---</v>
      </c>
      <c r="BE29" s="351" t="str">
        <f>IF(AU29=0,Var!$B$8,IF(LARGE(D29:AS29,1)&gt;=530,Var!$B$4," "))</f>
        <v>---</v>
      </c>
      <c r="BF29" s="351" t="str">
        <f>IF(AU29=0,Var!$B$8,IF(LARGE(D29:AS29,1)&gt;=545,Var!$B$4," "))</f>
        <v>---</v>
      </c>
      <c r="BG29" s="351" t="str">
        <f>IF(AU29=0,Var!$B$8,IF(LARGE(D29:AS29,1)&gt;=555,Var!$B$4," "))</f>
        <v>---</v>
      </c>
      <c r="BH29" s="351" t="str">
        <f>IF(AU29=0,Var!$B$8,IF(LARGE(D29:AS29,1)&gt;=565,Var!$B$4," "))</f>
        <v>---</v>
      </c>
      <c r="BI29" s="42" t="str">
        <f>IF(AU29=0,Var!$B$8,IF(LARGE(D29:AS29,1)&gt;=575,Var!$B$4," "))</f>
        <v>---</v>
      </c>
    </row>
    <row r="30" spans="1:61" ht="22.7" customHeight="1">
      <c r="A30" s="11"/>
      <c r="B30" s="30"/>
      <c r="C30" s="31" t="s">
        <v>26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4"/>
      <c r="AE30" s="32"/>
      <c r="AF30" s="32"/>
      <c r="AG30" s="32"/>
      <c r="AH30" s="32"/>
      <c r="AI30" s="32"/>
      <c r="AJ30" s="35"/>
      <c r="AK30" s="35"/>
      <c r="AL30" s="35"/>
      <c r="AM30" s="35"/>
      <c r="AN30" s="35"/>
      <c r="AO30" s="35"/>
      <c r="AP30" s="32"/>
      <c r="AQ30" s="35"/>
      <c r="AR30" s="36"/>
      <c r="AS30" s="36"/>
      <c r="AT30" s="11"/>
      <c r="AU30" s="19"/>
      <c r="AV30" s="20"/>
      <c r="AW30" s="19"/>
      <c r="AX30" s="19"/>
      <c r="AY30" s="19"/>
      <c r="AZ30" s="29"/>
      <c r="BA30" s="19"/>
      <c r="BB30" s="19"/>
      <c r="BC30" s="29"/>
      <c r="BD30" s="19"/>
      <c r="BE30" s="19"/>
      <c r="BF30" s="19"/>
      <c r="BG30" s="29"/>
      <c r="BH30" s="19"/>
      <c r="BI30" s="19"/>
    </row>
    <row r="31" spans="1:61">
      <c r="A31" s="11"/>
      <c r="B31" s="16"/>
      <c r="C31" s="37"/>
      <c r="D31" s="38"/>
      <c r="E31" s="39"/>
      <c r="F31" s="38"/>
      <c r="G31" s="39"/>
      <c r="H31" s="38"/>
      <c r="I31" s="39"/>
      <c r="J31" s="38"/>
      <c r="K31" s="39"/>
      <c r="L31" s="3"/>
      <c r="M31" s="3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  <c r="AB31" s="38"/>
      <c r="AC31" s="39"/>
      <c r="AD31" s="38"/>
      <c r="AE31" s="39"/>
      <c r="AF31" s="38"/>
      <c r="AG31" s="39"/>
      <c r="AH31" s="38"/>
      <c r="AI31" s="39"/>
      <c r="AJ31" s="38"/>
      <c r="AK31" s="39"/>
      <c r="AL31" s="38"/>
      <c r="AM31" s="39"/>
      <c r="AN31" s="38"/>
      <c r="AO31" s="39"/>
      <c r="AP31" s="38"/>
      <c r="AQ31" s="39"/>
      <c r="AR31" s="38"/>
      <c r="AS31" s="39"/>
      <c r="AT31" s="11"/>
      <c r="AU31" s="19">
        <f>COUNT(D31:AS31)</f>
        <v>0</v>
      </c>
      <c r="AV31" s="20" t="str">
        <f>IF(AU31&lt;3," ",(LARGE(D31:AS31,1)+LARGE(D31:AS31,2)+LARGE(D31:AS31,3))/3)</f>
        <v xml:space="preserve"> </v>
      </c>
      <c r="AW31" s="40" t="str">
        <f>IF(COUNTIF(D31:AS31,"(1)")=0," ",COUNTIF(D31:AS31,"(1)"))</f>
        <v xml:space="preserve"> </v>
      </c>
      <c r="AX31" s="40" t="str">
        <f>IF(COUNTIF(D31:AS31,"(2)")=0," ",COUNTIF(D31:AS31,"(2)"))</f>
        <v xml:space="preserve"> </v>
      </c>
      <c r="AY31" s="40" t="str">
        <f>IF(COUNTIF(D31:AS31,"(3)")=0," ",COUNTIF(D31:AS31,"(3)"))</f>
        <v xml:space="preserve"> </v>
      </c>
      <c r="AZ31" s="41" t="str">
        <f>IF(SUM(AW31:AY31)=0," ",SUM(AW31:AY31))</f>
        <v xml:space="preserve"> </v>
      </c>
      <c r="BA31" s="351" t="str">
        <f>IF(AU31=0,Var!$B$8,IF(LARGE(D31:AS31,1)&gt;=455,Var!$B$4," "))</f>
        <v>---</v>
      </c>
      <c r="BB31" s="351" t="str">
        <f>IF(AU31=0,Var!$B$8,IF(LARGE(D31:AS31,1)&gt;=480,Var!$B$4," "))</f>
        <v>---</v>
      </c>
      <c r="BC31" s="351" t="str">
        <f>IF(AU31=0,Var!$B$8,IF(LARGE(D31:AS31,1)&gt;=500,Var!$B$4," "))</f>
        <v>---</v>
      </c>
      <c r="BD31" s="351" t="str">
        <f>IF(AU31=0,Var!$B$8,IF(LARGE(D31:AS31,1)&gt;=515,Var!$B$4," "))</f>
        <v>---</v>
      </c>
      <c r="BE31" s="351" t="str">
        <f>IF(AU31=0,Var!$B$8,IF(LARGE(D31:AS31,1)&gt;=530,Var!$B$4," "))</f>
        <v>---</v>
      </c>
      <c r="BF31" s="351" t="str">
        <f>IF(AU31=0,Var!$B$8,IF(LARGE(D31:AS31,1)&gt;=545,Var!$B$4," "))</f>
        <v>---</v>
      </c>
      <c r="BG31" s="351" t="str">
        <f>IF(AU31=0,Var!$B$8,IF(LARGE(D31:AS31,1)&gt;=555,Var!$B$4," "))</f>
        <v>---</v>
      </c>
      <c r="BH31" s="351" t="str">
        <f>IF(AU31=0,Var!$B$8,IF(LARGE(D31:AS31,1)&gt;=565,Var!$B$4," "))</f>
        <v>---</v>
      </c>
      <c r="BI31" s="42" t="str">
        <f>IF(AU31=0,Var!$B$8,IF(LARGE(D31:AS31,1)&gt;=575,Var!$B$4," "))</f>
        <v>---</v>
      </c>
    </row>
    <row r="32" spans="1:61" ht="22.7" customHeight="1">
      <c r="A32" s="11"/>
      <c r="B32" s="30"/>
      <c r="C32" s="31" t="s">
        <v>357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4"/>
      <c r="AE32" s="32"/>
      <c r="AF32" s="32"/>
      <c r="AG32" s="32"/>
      <c r="AH32" s="32"/>
      <c r="AI32" s="32"/>
      <c r="AJ32" s="35"/>
      <c r="AK32" s="35"/>
      <c r="AL32" s="35"/>
      <c r="AM32" s="35"/>
      <c r="AN32" s="35"/>
      <c r="AO32" s="35"/>
      <c r="AP32" s="32"/>
      <c r="AQ32" s="35"/>
      <c r="AR32" s="36"/>
      <c r="AS32" s="36"/>
      <c r="AT32" s="11"/>
      <c r="AU32" s="19"/>
      <c r="AV32" s="20"/>
      <c r="AW32" s="19"/>
      <c r="AX32" s="19"/>
      <c r="AY32" s="19"/>
      <c r="AZ32" s="29"/>
      <c r="BA32" s="19"/>
      <c r="BB32" s="19"/>
      <c r="BC32" s="29"/>
      <c r="BD32" s="19"/>
      <c r="BE32" s="19"/>
      <c r="BF32" s="19"/>
      <c r="BG32" s="29"/>
      <c r="BH32" s="19"/>
      <c r="BI32" s="19"/>
    </row>
    <row r="33" spans="1:61">
      <c r="A33" s="11"/>
      <c r="B33" s="339">
        <v>1</v>
      </c>
      <c r="C33" s="37" t="s">
        <v>25</v>
      </c>
      <c r="D33" s="38"/>
      <c r="E33" s="39"/>
      <c r="F33" s="38"/>
      <c r="G33" s="39"/>
      <c r="H33" s="38">
        <v>512</v>
      </c>
      <c r="I33" s="39" t="s">
        <v>14</v>
      </c>
      <c r="J33" s="38"/>
      <c r="K33" s="39"/>
      <c r="L33" s="3" t="s">
        <v>364</v>
      </c>
      <c r="M33" s="3" t="s">
        <v>14</v>
      </c>
      <c r="N33" s="38"/>
      <c r="O33" s="39"/>
      <c r="P33" s="38">
        <v>526</v>
      </c>
      <c r="Q33" s="39" t="s">
        <v>14</v>
      </c>
      <c r="R33" s="38"/>
      <c r="S33" s="39"/>
      <c r="T33" s="38">
        <v>534</v>
      </c>
      <c r="U33" s="39" t="s">
        <v>14</v>
      </c>
      <c r="V33" s="38"/>
      <c r="W33" s="39"/>
      <c r="X33" s="38"/>
      <c r="Y33" s="39"/>
      <c r="Z33" s="38"/>
      <c r="AA33" s="39"/>
      <c r="AB33" s="38"/>
      <c r="AC33" s="39"/>
      <c r="AD33" s="38">
        <v>540</v>
      </c>
      <c r="AE33" s="39" t="s">
        <v>14</v>
      </c>
      <c r="AF33" s="38"/>
      <c r="AG33" s="39"/>
      <c r="AH33" s="38"/>
      <c r="AI33" s="39"/>
      <c r="AJ33" s="38"/>
      <c r="AK33" s="39"/>
      <c r="AL33" s="38"/>
      <c r="AM33" s="39"/>
      <c r="AN33" s="38">
        <v>519</v>
      </c>
      <c r="AO33" s="39" t="s">
        <v>14</v>
      </c>
      <c r="AP33" s="38"/>
      <c r="AQ33" s="39"/>
      <c r="AR33" s="38"/>
      <c r="AS33" s="39"/>
      <c r="AT33" s="11"/>
      <c r="AU33" s="19">
        <f>COUNT(D33:AS33)</f>
        <v>5</v>
      </c>
      <c r="AV33" s="20">
        <f>IF(AU33&lt;3," ",(LARGE(D33:AS33,1)+LARGE(D33:AS33,2)+LARGE(D33:AS33,3))/3)</f>
        <v>533.33333333333337</v>
      </c>
      <c r="AW33" s="40">
        <f>IF(COUNTIF(D33:AS33,"(1)")=0," ",COUNTIF(D33:AS33,"(1)"))</f>
        <v>6</v>
      </c>
      <c r="AX33" s="40" t="str">
        <f>IF(COUNTIF(D33:AS33,"(2)")=0," ",COUNTIF(D33:AS33,"(2)"))</f>
        <v xml:space="preserve"> </v>
      </c>
      <c r="AY33" s="40" t="str">
        <f>IF(COUNTIF(D33:AS33,"(3)")=0," ",COUNTIF(D33:AS33,"(3)"))</f>
        <v xml:space="preserve"> </v>
      </c>
      <c r="AZ33" s="41">
        <f>IF(SUM(AW33:AY33)=0," ",SUM(AW33:AY33))</f>
        <v>6</v>
      </c>
      <c r="BA33" s="351">
        <v>18</v>
      </c>
      <c r="BB33" s="351">
        <v>18</v>
      </c>
      <c r="BC33" s="351">
        <v>18</v>
      </c>
      <c r="BD33" s="351">
        <v>18</v>
      </c>
      <c r="BE33" s="351">
        <v>18</v>
      </c>
      <c r="BF33" s="351" t="str">
        <f>IF(AU33=0,Var!$B$8,IF(LARGE(D33:AS33,1)&gt;=545,Var!$B$4," "))</f>
        <v xml:space="preserve"> </v>
      </c>
      <c r="BG33" s="351" t="str">
        <f>IF(AU33=0,Var!$B$8,IF(LARGE(D33:AS33,1)&gt;=555,Var!$B$4," "))</f>
        <v xml:space="preserve"> </v>
      </c>
      <c r="BH33" s="351" t="str">
        <f>IF(AU33=0,Var!$B$8,IF(LARGE(D33:AS33,1)&gt;=565,Var!$B$4," "))</f>
        <v xml:space="preserve"> </v>
      </c>
      <c r="BI33" s="42" t="str">
        <f>IF(AU33=0,Var!$B$8,IF(LARGE(D33:AS33,1)&gt;=575,Var!$B$4," "))</f>
        <v xml:space="preserve"> </v>
      </c>
    </row>
    <row r="34" spans="1:61" ht="22.7" customHeight="1">
      <c r="A34" s="11"/>
      <c r="B34" s="30"/>
      <c r="C34" s="31" t="s">
        <v>358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4"/>
      <c r="AE34" s="32"/>
      <c r="AF34" s="32"/>
      <c r="AG34" s="32"/>
      <c r="AH34" s="32"/>
      <c r="AI34" s="32"/>
      <c r="AJ34" s="35"/>
      <c r="AK34" s="35"/>
      <c r="AL34" s="35"/>
      <c r="AM34" s="35"/>
      <c r="AN34" s="35"/>
      <c r="AO34" s="35"/>
      <c r="AP34" s="32"/>
      <c r="AQ34" s="35"/>
      <c r="AR34" s="36"/>
      <c r="AS34" s="36"/>
      <c r="AT34" s="11"/>
      <c r="AU34" s="19"/>
      <c r="AV34" s="20"/>
      <c r="AW34" s="19"/>
      <c r="AX34" s="19"/>
      <c r="AY34" s="19"/>
      <c r="AZ34" s="29"/>
      <c r="BA34" s="19"/>
      <c r="BB34" s="19"/>
      <c r="BC34" s="29"/>
      <c r="BD34" s="19"/>
      <c r="BE34" s="19"/>
      <c r="BF34" s="19"/>
      <c r="BG34" s="29"/>
      <c r="BH34" s="19"/>
      <c r="BI34" s="19"/>
    </row>
    <row r="35" spans="1:61">
      <c r="A35" s="11"/>
      <c r="B35" s="16">
        <v>1</v>
      </c>
      <c r="C35" s="37" t="s">
        <v>355</v>
      </c>
      <c r="D35" s="38"/>
      <c r="E35" s="39"/>
      <c r="F35" s="38"/>
      <c r="G35" s="39"/>
      <c r="H35" s="38"/>
      <c r="I35" s="39"/>
      <c r="J35" s="38"/>
      <c r="K35" s="39"/>
      <c r="L35" s="3"/>
      <c r="M35" s="3"/>
      <c r="N35" s="38"/>
      <c r="O35" s="39"/>
      <c r="P35" s="38"/>
      <c r="Q35" s="39"/>
      <c r="R35" s="38">
        <v>500</v>
      </c>
      <c r="S35" s="39" t="s">
        <v>344</v>
      </c>
      <c r="T35" s="38">
        <v>495</v>
      </c>
      <c r="U35" s="39" t="s">
        <v>335</v>
      </c>
      <c r="V35" s="38"/>
      <c r="W35" s="39"/>
      <c r="X35" s="38"/>
      <c r="Y35" s="39"/>
      <c r="Z35" s="38"/>
      <c r="AA35" s="39"/>
      <c r="AB35" s="38"/>
      <c r="AC35" s="39"/>
      <c r="AD35" s="38"/>
      <c r="AE35" s="39"/>
      <c r="AF35" s="38"/>
      <c r="AG35" s="39"/>
      <c r="AH35" s="38"/>
      <c r="AI35" s="39"/>
      <c r="AJ35" s="38"/>
      <c r="AK35" s="39"/>
      <c r="AL35" s="38"/>
      <c r="AM35" s="39"/>
      <c r="AN35" s="38"/>
      <c r="AO35" s="39"/>
      <c r="AP35" s="38"/>
      <c r="AQ35" s="39"/>
      <c r="AR35" s="38"/>
      <c r="AS35" s="39"/>
      <c r="AT35" s="11"/>
      <c r="AU35" s="19">
        <f t="shared" ref="AU35:AU41" si="0">COUNT(D35:AS35)</f>
        <v>2</v>
      </c>
      <c r="AV35" s="20" t="str">
        <f t="shared" ref="AV35:AV41" si="1">IF(AU35&lt;3," ",(LARGE(D35:AS35,1)+LARGE(D35:AS35,2)+LARGE(D35:AS35,3))/3)</f>
        <v xml:space="preserve"> </v>
      </c>
      <c r="AW35" s="40" t="str">
        <f t="shared" ref="AW35:AW41" si="2">IF(COUNTIF(D35:AS35,"(1)")=0," ",COUNTIF(D35:AS35,"(1)"))</f>
        <v xml:space="preserve"> </v>
      </c>
      <c r="AX35" s="40" t="str">
        <f t="shared" ref="AX35:AX41" si="3">IF(COUNTIF(D35:AS35,"(2)")=0," ",COUNTIF(D35:AS35,"(2)"))</f>
        <v xml:space="preserve"> </v>
      </c>
      <c r="AY35" s="40" t="str">
        <f t="shared" ref="AY35:AY41" si="4">IF(COUNTIF(D35:AS35,"(3)")=0," ",COUNTIF(D35:AS35,"(3)"))</f>
        <v xml:space="preserve"> </v>
      </c>
      <c r="AZ35" s="41" t="str">
        <f t="shared" ref="AZ35:AZ41" si="5">IF(SUM(AW35:AY35)=0," ",SUM(AW35:AY35))</f>
        <v xml:space="preserve"> </v>
      </c>
      <c r="BA35" s="351">
        <f>IF(AU35=0,Var!$B$8,IF(LARGE(D35:AS35,1)&gt;=455,Var!$B$4," "))</f>
        <v>19</v>
      </c>
      <c r="BB35" s="351">
        <f>IF(AU35=0,Var!$B$8,IF(LARGE(D35:AS35,1)&gt;=480,Var!$B$4," "))</f>
        <v>19</v>
      </c>
      <c r="BC35" s="351">
        <f>IF(AU35=0,Var!$B$8,IF(LARGE(D35:AS35,1)&gt;=500,Var!$B$4," "))</f>
        <v>19</v>
      </c>
      <c r="BD35" s="351" t="str">
        <f>IF(AU35=0,Var!$B$8,IF(LARGE(D35:AS35,1)&gt;=515,Var!$B$4," "))</f>
        <v xml:space="preserve"> </v>
      </c>
      <c r="BE35" s="351" t="str">
        <f>IF(AU35=0,Var!$B$8,IF(LARGE(D35:AS35,1)&gt;=530,Var!$B$4," "))</f>
        <v xml:space="preserve"> </v>
      </c>
      <c r="BF35" s="351" t="str">
        <f>IF(AU35=0,Var!$B$8,IF(LARGE(D35:AS35,1)&gt;=545,Var!$B$4," "))</f>
        <v xml:space="preserve"> </v>
      </c>
      <c r="BG35" s="351" t="str">
        <f>IF(AU35=0,Var!$B$8,IF(LARGE(D35:AS35,1)&gt;=555,Var!$B$4," "))</f>
        <v xml:space="preserve"> </v>
      </c>
      <c r="BH35" s="351" t="str">
        <f>IF(AU35=0,Var!$B$8,IF(LARGE(D35:AS35,1)&gt;=565,Var!$B$4," "))</f>
        <v xml:space="preserve"> </v>
      </c>
      <c r="BI35" s="42" t="str">
        <f>IF(AU35=0,Var!$B$8,IF(LARGE(D35:AS35,1)&gt;=575,Var!$B$4," "))</f>
        <v xml:space="preserve"> </v>
      </c>
    </row>
    <row r="36" spans="1:61">
      <c r="A36" s="11"/>
      <c r="B36" s="16">
        <v>2</v>
      </c>
      <c r="C36" s="37" t="s">
        <v>28</v>
      </c>
      <c r="D36" s="38"/>
      <c r="E36" s="39"/>
      <c r="F36" s="38"/>
      <c r="G36" s="39"/>
      <c r="H36" s="38"/>
      <c r="I36" s="39"/>
      <c r="J36" s="38"/>
      <c r="K36" s="39"/>
      <c r="L36" s="3"/>
      <c r="M36" s="3"/>
      <c r="N36" s="38"/>
      <c r="O36" s="39"/>
      <c r="P36" s="38"/>
      <c r="Q36" s="39"/>
      <c r="R36" s="38">
        <v>460</v>
      </c>
      <c r="S36" s="39" t="s">
        <v>356</v>
      </c>
      <c r="T36" s="38"/>
      <c r="U36" s="39"/>
      <c r="V36" s="38"/>
      <c r="W36" s="39"/>
      <c r="X36" s="38"/>
      <c r="Y36" s="39"/>
      <c r="Z36" s="38"/>
      <c r="AA36" s="39"/>
      <c r="AB36" s="38"/>
      <c r="AC36" s="39"/>
      <c r="AD36" s="38"/>
      <c r="AE36" s="39"/>
      <c r="AF36" s="38"/>
      <c r="AG36" s="39"/>
      <c r="AH36" s="38"/>
      <c r="AI36" s="39"/>
      <c r="AJ36" s="38"/>
      <c r="AK36" s="39"/>
      <c r="AL36" s="38"/>
      <c r="AM36" s="39"/>
      <c r="AN36" s="38"/>
      <c r="AO36" s="39"/>
      <c r="AP36" s="38"/>
      <c r="AQ36" s="39"/>
      <c r="AR36" s="38"/>
      <c r="AS36" s="39"/>
      <c r="AT36" s="11"/>
      <c r="AU36" s="19">
        <f t="shared" si="0"/>
        <v>1</v>
      </c>
      <c r="AV36" s="20" t="str">
        <f t="shared" si="1"/>
        <v xml:space="preserve"> </v>
      </c>
      <c r="AW36" s="40" t="str">
        <f t="shared" si="2"/>
        <v xml:space="preserve"> </v>
      </c>
      <c r="AX36" s="40" t="str">
        <f t="shared" si="3"/>
        <v xml:space="preserve"> </v>
      </c>
      <c r="AY36" s="40" t="str">
        <f t="shared" si="4"/>
        <v xml:space="preserve"> </v>
      </c>
      <c r="AZ36" s="41" t="str">
        <f t="shared" si="5"/>
        <v xml:space="preserve"> </v>
      </c>
      <c r="BA36" s="351">
        <v>18</v>
      </c>
      <c r="BB36" s="351" t="str">
        <f>IF(AU36=0,Var!$B$8,IF(LARGE(D36:AS36,1)&gt;=480,Var!$B$4," "))</f>
        <v xml:space="preserve"> </v>
      </c>
      <c r="BC36" s="351" t="str">
        <f>IF(AU36=0,Var!$B$8,IF(LARGE(D36:AS36,1)&gt;=500,Var!$B$4," "))</f>
        <v xml:space="preserve"> </v>
      </c>
      <c r="BD36" s="351" t="str">
        <f>IF(AU36=0,Var!$B$8,IF(LARGE(D36:AS36,1)&gt;=515,Var!$B$4," "))</f>
        <v xml:space="preserve"> </v>
      </c>
      <c r="BE36" s="351" t="str">
        <f>IF(AU36=0,Var!$B$8,IF(LARGE(D36:AS36,1)&gt;=530,Var!$B$4," "))</f>
        <v xml:space="preserve"> </v>
      </c>
      <c r="BF36" s="351" t="str">
        <f>IF(AU36=0,Var!$B$8,IF(LARGE(D36:AS36,1)&gt;=545,Var!$B$4," "))</f>
        <v xml:space="preserve"> </v>
      </c>
      <c r="BG36" s="351" t="str">
        <f>IF(AU36=0,Var!$B$8,IF(LARGE(D36:AS36,1)&gt;=555,Var!$B$4," "))</f>
        <v xml:space="preserve"> </v>
      </c>
      <c r="BH36" s="351" t="str">
        <f>IF(AU36=0,Var!$B$8,IF(LARGE(D36:AS36,1)&gt;=565,Var!$B$4," "))</f>
        <v xml:space="preserve"> </v>
      </c>
      <c r="BI36" s="42" t="str">
        <f>IF(AU36=0,Var!$B$8,IF(LARGE(D36:AS36,1)&gt;=575,Var!$B$4," "))</f>
        <v xml:space="preserve"> </v>
      </c>
    </row>
    <row r="37" spans="1:61">
      <c r="A37" s="11"/>
      <c r="B37" s="16"/>
      <c r="C37" s="37"/>
      <c r="D37" s="38"/>
      <c r="E37" s="39"/>
      <c r="F37" s="38"/>
      <c r="G37" s="39"/>
      <c r="H37" s="38"/>
      <c r="I37" s="39"/>
      <c r="J37" s="38"/>
      <c r="K37" s="39"/>
      <c r="L37" s="3"/>
      <c r="M37" s="3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  <c r="AB37" s="38"/>
      <c r="AC37" s="39"/>
      <c r="AD37" s="38"/>
      <c r="AE37" s="39"/>
      <c r="AF37" s="38"/>
      <c r="AG37" s="39"/>
      <c r="AH37" s="38"/>
      <c r="AI37" s="39"/>
      <c r="AJ37" s="38"/>
      <c r="AK37" s="39"/>
      <c r="AL37" s="38"/>
      <c r="AM37" s="39"/>
      <c r="AN37" s="38"/>
      <c r="AO37" s="39"/>
      <c r="AP37" s="38"/>
      <c r="AQ37" s="39"/>
      <c r="AR37" s="38"/>
      <c r="AS37" s="39"/>
      <c r="AT37" s="11"/>
      <c r="AU37" s="19">
        <f t="shared" si="0"/>
        <v>0</v>
      </c>
      <c r="AV37" s="20" t="str">
        <f t="shared" si="1"/>
        <v xml:space="preserve"> </v>
      </c>
      <c r="AW37" s="40" t="str">
        <f t="shared" si="2"/>
        <v xml:space="preserve"> </v>
      </c>
      <c r="AX37" s="40" t="str">
        <f t="shared" si="3"/>
        <v xml:space="preserve"> </v>
      </c>
      <c r="AY37" s="40" t="str">
        <f t="shared" si="4"/>
        <v xml:space="preserve"> </v>
      </c>
      <c r="AZ37" s="41" t="str">
        <f t="shared" si="5"/>
        <v xml:space="preserve"> </v>
      </c>
      <c r="BA37" s="351" t="str">
        <f>IF(AU37=0,Var!$B$8,IF(LARGE(D37:AS37,1)&gt;=455,Var!$B$4," "))</f>
        <v>---</v>
      </c>
      <c r="BB37" s="351" t="str">
        <f>IF(AU37=0,Var!$B$8,IF(LARGE(D37:AS37,1)&gt;=480,Var!$B$4," "))</f>
        <v>---</v>
      </c>
      <c r="BC37" s="351" t="str">
        <f>IF(AU37=0,Var!$B$8,IF(LARGE(D37:AS37,1)&gt;=500,Var!$B$4," "))</f>
        <v>---</v>
      </c>
      <c r="BD37" s="351" t="str">
        <f>IF(AU37=0,Var!$B$8,IF(LARGE(D37:AS37,1)&gt;=515,Var!$B$4," "))</f>
        <v>---</v>
      </c>
      <c r="BE37" s="351" t="str">
        <f>IF(AU37=0,Var!$B$8,IF(LARGE(D37:AS37,1)&gt;=530,Var!$B$4," "))</f>
        <v>---</v>
      </c>
      <c r="BF37" s="351" t="str">
        <f>IF(AU37=0,Var!$B$8,IF(LARGE(D37:AS37,1)&gt;=545,Var!$B$4," "))</f>
        <v>---</v>
      </c>
      <c r="BG37" s="351" t="str">
        <f>IF(AU37=0,Var!$B$8,IF(LARGE(D37:AS37,1)&gt;=555,Var!$B$4," "))</f>
        <v>---</v>
      </c>
      <c r="BH37" s="351" t="str">
        <f>IF(AU37=0,Var!$B$8,IF(LARGE(D37:AS37,1)&gt;=565,Var!$B$4," "))</f>
        <v>---</v>
      </c>
      <c r="BI37" s="42" t="str">
        <f>IF(AU37=0,Var!$B$8,IF(LARGE(D37:AS37,1)&gt;=575,Var!$B$4," "))</f>
        <v>---</v>
      </c>
    </row>
    <row r="38" spans="1:61">
      <c r="A38" s="11"/>
      <c r="B38" s="16"/>
      <c r="C38" s="37" t="s">
        <v>27</v>
      </c>
      <c r="D38" s="38"/>
      <c r="E38" s="39"/>
      <c r="F38" s="38"/>
      <c r="G38" s="39"/>
      <c r="H38" s="38"/>
      <c r="I38" s="39"/>
      <c r="J38" s="38"/>
      <c r="K38" s="39"/>
      <c r="L38" s="3"/>
      <c r="M38" s="3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39"/>
      <c r="AN38" s="38"/>
      <c r="AO38" s="39"/>
      <c r="AP38" s="38"/>
      <c r="AQ38" s="39"/>
      <c r="AR38" s="38"/>
      <c r="AS38" s="39"/>
      <c r="AT38" s="11"/>
      <c r="AU38" s="19">
        <f t="shared" si="0"/>
        <v>0</v>
      </c>
      <c r="AV38" s="20" t="str">
        <f t="shared" si="1"/>
        <v xml:space="preserve"> </v>
      </c>
      <c r="AW38" s="40" t="str">
        <f t="shared" si="2"/>
        <v xml:space="preserve"> </v>
      </c>
      <c r="AX38" s="40" t="str">
        <f t="shared" si="3"/>
        <v xml:space="preserve"> </v>
      </c>
      <c r="AY38" s="40" t="str">
        <f t="shared" si="4"/>
        <v xml:space="preserve"> </v>
      </c>
      <c r="AZ38" s="41" t="str">
        <f t="shared" si="5"/>
        <v xml:space="preserve"> </v>
      </c>
      <c r="BA38" s="351">
        <v>18</v>
      </c>
      <c r="BB38" s="351" t="str">
        <f>IF(AU38=0,Var!$B$8,IF(LARGE(D38:AS38,1)&gt;=480,Var!$B$4," "))</f>
        <v>---</v>
      </c>
      <c r="BC38" s="351" t="str">
        <f>IF(AU38=0,Var!$B$8,IF(LARGE(D38:AS38,1)&gt;=500,Var!$B$4," "))</f>
        <v>---</v>
      </c>
      <c r="BD38" s="351" t="str">
        <f>IF(AU38=0,Var!$B$8,IF(LARGE(D38:AS38,1)&gt;=515,Var!$B$4," "))</f>
        <v>---</v>
      </c>
      <c r="BE38" s="351" t="str">
        <f>IF(AU38=0,Var!$B$8,IF(LARGE(D38:AS38,1)&gt;=530,Var!$B$4," "))</f>
        <v>---</v>
      </c>
      <c r="BF38" s="351" t="str">
        <f>IF(AU38=0,Var!$B$8,IF(LARGE(D38:AS38,1)&gt;=545,Var!$B$4," "))</f>
        <v>---</v>
      </c>
      <c r="BG38" s="351" t="str">
        <f>IF(AU38=0,Var!$B$8,IF(LARGE(D38:AS38,1)&gt;=555,Var!$B$4," "))</f>
        <v>---</v>
      </c>
      <c r="BH38" s="351" t="str">
        <f>IF(AU38=0,Var!$B$8,IF(LARGE(D38:AS38,1)&gt;=565,Var!$B$4," "))</f>
        <v>---</v>
      </c>
      <c r="BI38" s="42" t="str">
        <f>IF(AU38=0,Var!$B$8,IF(LARGE(D38:AS38,1)&gt;=575,Var!$B$4," "))</f>
        <v>---</v>
      </c>
    </row>
    <row r="39" spans="1:61">
      <c r="A39" s="11"/>
      <c r="B39" s="16">
        <v>3</v>
      </c>
      <c r="C39" s="37" t="s">
        <v>343</v>
      </c>
      <c r="D39" s="38"/>
      <c r="E39" s="39"/>
      <c r="F39" s="38">
        <v>518</v>
      </c>
      <c r="G39" s="39" t="s">
        <v>337</v>
      </c>
      <c r="H39" s="38"/>
      <c r="I39" s="39"/>
      <c r="J39" s="38"/>
      <c r="K39" s="39"/>
      <c r="L39" s="3"/>
      <c r="M39" s="3"/>
      <c r="N39" s="38"/>
      <c r="O39" s="39"/>
      <c r="P39" s="38"/>
      <c r="Q39" s="39"/>
      <c r="R39" s="38">
        <v>540</v>
      </c>
      <c r="S39" s="39" t="s">
        <v>337</v>
      </c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>
        <v>501</v>
      </c>
      <c r="AM39" s="39" t="s">
        <v>351</v>
      </c>
      <c r="AN39" s="38"/>
      <c r="AO39" s="39"/>
      <c r="AP39" s="38"/>
      <c r="AQ39" s="39"/>
      <c r="AR39" s="38"/>
      <c r="AS39" s="39"/>
      <c r="AT39" s="11"/>
      <c r="AU39" s="19">
        <f t="shared" si="0"/>
        <v>3</v>
      </c>
      <c r="AV39" s="20">
        <f t="shared" si="1"/>
        <v>519.66666666666663</v>
      </c>
      <c r="AW39" s="40" t="str">
        <f t="shared" si="2"/>
        <v xml:space="preserve"> </v>
      </c>
      <c r="AX39" s="40" t="str">
        <f t="shared" si="3"/>
        <v xml:space="preserve"> </v>
      </c>
      <c r="AY39" s="40" t="str">
        <f t="shared" si="4"/>
        <v xml:space="preserve"> </v>
      </c>
      <c r="AZ39" s="41" t="str">
        <f t="shared" si="5"/>
        <v xml:space="preserve"> </v>
      </c>
      <c r="BA39" s="351">
        <f>IF(AU39=0,Var!$B$8,IF(LARGE(D39:AS39,1)&gt;=455,Var!$B$4," "))</f>
        <v>19</v>
      </c>
      <c r="BB39" s="351">
        <f>IF(AU39=0,Var!$B$8,IF(LARGE(D39:AS39,1)&gt;=480,Var!$B$4," "))</f>
        <v>19</v>
      </c>
      <c r="BC39" s="351">
        <f>IF(AU39=0,Var!$B$8,IF(LARGE(D39:AS39,1)&gt;=500,Var!$B$4," "))</f>
        <v>19</v>
      </c>
      <c r="BD39" s="351">
        <f>IF(AU39=0,Var!$B$8,IF(LARGE(D39:AS39,1)&gt;=515,Var!$B$4," "))</f>
        <v>19</v>
      </c>
      <c r="BE39" s="351">
        <f>IF(AU39=0,Var!$B$8,IF(LARGE(D39:AS39,1)&gt;=530,Var!$B$4," "))</f>
        <v>19</v>
      </c>
      <c r="BF39" s="351" t="str">
        <f>IF(AU39=0,Var!$B$8,IF(LARGE(D39:AS39,1)&gt;=545,Var!$B$4," "))</f>
        <v xml:space="preserve"> </v>
      </c>
      <c r="BG39" s="351" t="str">
        <f>IF(AU39=0,Var!$B$8,IF(LARGE(D39:AS39,1)&gt;=555,Var!$B$4," "))</f>
        <v xml:space="preserve"> </v>
      </c>
      <c r="BH39" s="351" t="str">
        <f>IF(AU39=0,Var!$B$8,IF(LARGE(D39:AS39,1)&gt;=565,Var!$B$4," "))</f>
        <v xml:space="preserve"> </v>
      </c>
      <c r="BI39" s="42" t="str">
        <f>IF(AU39=0,Var!$B$8,IF(LARGE(D39:AS39,1)&gt;=575,Var!$B$4," "))</f>
        <v xml:space="preserve"> </v>
      </c>
    </row>
    <row r="40" spans="1:61">
      <c r="A40" s="11"/>
      <c r="B40" s="16"/>
      <c r="C40" s="37" t="s">
        <v>29</v>
      </c>
      <c r="D40" s="38"/>
      <c r="E40" s="39"/>
      <c r="F40" s="38"/>
      <c r="G40" s="39"/>
      <c r="H40" s="38"/>
      <c r="I40" s="39"/>
      <c r="J40" s="38"/>
      <c r="K40" s="39"/>
      <c r="L40" s="3"/>
      <c r="M40" s="3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38"/>
      <c r="AC40" s="39"/>
      <c r="AD40" s="38"/>
      <c r="AE40" s="39"/>
      <c r="AF40" s="38"/>
      <c r="AG40" s="39"/>
      <c r="AH40" s="38"/>
      <c r="AI40" s="39"/>
      <c r="AJ40" s="38"/>
      <c r="AK40" s="39"/>
      <c r="AL40" s="38"/>
      <c r="AM40" s="39"/>
      <c r="AN40" s="38"/>
      <c r="AO40" s="39"/>
      <c r="AP40" s="38"/>
      <c r="AQ40" s="39"/>
      <c r="AR40" s="38"/>
      <c r="AS40" s="39"/>
      <c r="AT40" s="11"/>
      <c r="AU40" s="19">
        <f t="shared" si="0"/>
        <v>0</v>
      </c>
      <c r="AV40" s="20" t="str">
        <f t="shared" si="1"/>
        <v xml:space="preserve"> </v>
      </c>
      <c r="AW40" s="40" t="str">
        <f t="shared" si="2"/>
        <v xml:space="preserve"> </v>
      </c>
      <c r="AX40" s="40" t="str">
        <f t="shared" si="3"/>
        <v xml:space="preserve"> </v>
      </c>
      <c r="AY40" s="40" t="str">
        <f t="shared" si="4"/>
        <v xml:space="preserve"> </v>
      </c>
      <c r="AZ40" s="41" t="str">
        <f t="shared" si="5"/>
        <v xml:space="preserve"> </v>
      </c>
      <c r="BA40" s="351">
        <v>18</v>
      </c>
      <c r="BB40" s="351" t="str">
        <f>IF(AU40=0,Var!$B$8,IF(LARGE(D40:AS40,1)&gt;=480,Var!$B$4," "))</f>
        <v>---</v>
      </c>
      <c r="BC40" s="351" t="str">
        <f>IF(AU40=0,Var!$B$8,IF(LARGE(D40:AS40,1)&gt;=500,Var!$B$4," "))</f>
        <v>---</v>
      </c>
      <c r="BD40" s="351" t="str">
        <f>IF(AU40=0,Var!$B$8,IF(LARGE(D40:AS40,1)&gt;=515,Var!$B$4," "))</f>
        <v>---</v>
      </c>
      <c r="BE40" s="351" t="str">
        <f>IF(AU40=0,Var!$B$8,IF(LARGE(D40:AS40,1)&gt;=530,Var!$B$4," "))</f>
        <v>---</v>
      </c>
      <c r="BF40" s="351" t="str">
        <f>IF(AU40=0,Var!$B$8,IF(LARGE(D40:AS40,1)&gt;=545,Var!$B$4," "))</f>
        <v>---</v>
      </c>
      <c r="BG40" s="351" t="str">
        <f>IF(AU40=0,Var!$B$8,IF(LARGE(D40:AS40,1)&gt;=555,Var!$B$4," "))</f>
        <v>---</v>
      </c>
      <c r="BH40" s="351" t="str">
        <f>IF(AU40=0,Var!$B$8,IF(LARGE(D40:AS40,1)&gt;=565,Var!$B$4," "))</f>
        <v>---</v>
      </c>
      <c r="BI40" s="42" t="str">
        <f>IF(AU40=0,Var!$B$8,IF(LARGE(D40:AS40,1)&gt;=575,Var!$B$4," "))</f>
        <v>---</v>
      </c>
    </row>
    <row r="41" spans="1:61">
      <c r="A41" s="11"/>
      <c r="B41" s="16">
        <v>4</v>
      </c>
      <c r="C41" s="37" t="s">
        <v>30</v>
      </c>
      <c r="D41" s="38"/>
      <c r="E41" s="39"/>
      <c r="F41" s="38"/>
      <c r="G41" s="39"/>
      <c r="H41" s="38"/>
      <c r="I41" s="39"/>
      <c r="J41" s="38"/>
      <c r="K41" s="39"/>
      <c r="L41" s="3"/>
      <c r="M41" s="3"/>
      <c r="N41" s="38"/>
      <c r="O41" s="39"/>
      <c r="P41" s="38"/>
      <c r="Q41" s="39"/>
      <c r="R41" s="38">
        <v>532</v>
      </c>
      <c r="S41" s="39" t="s">
        <v>330</v>
      </c>
      <c r="T41" s="38">
        <v>530</v>
      </c>
      <c r="U41" s="39" t="s">
        <v>15</v>
      </c>
      <c r="V41" s="38"/>
      <c r="W41" s="39"/>
      <c r="X41" s="38"/>
      <c r="Y41" s="39"/>
      <c r="Z41" s="38"/>
      <c r="AA41" s="39"/>
      <c r="AB41" s="38"/>
      <c r="AC41" s="39"/>
      <c r="AD41" s="38"/>
      <c r="AE41" s="39"/>
      <c r="AF41" s="38"/>
      <c r="AG41" s="39"/>
      <c r="AH41" s="38"/>
      <c r="AI41" s="39"/>
      <c r="AJ41" s="38"/>
      <c r="AK41" s="39"/>
      <c r="AL41" s="38"/>
      <c r="AM41" s="39"/>
      <c r="AN41" s="38"/>
      <c r="AO41" s="39"/>
      <c r="AP41" s="38"/>
      <c r="AQ41" s="39"/>
      <c r="AR41" s="38"/>
      <c r="AS41" s="39"/>
      <c r="AT41" s="11"/>
      <c r="AU41" s="19">
        <f t="shared" si="0"/>
        <v>2</v>
      </c>
      <c r="AV41" s="20" t="str">
        <f t="shared" si="1"/>
        <v xml:space="preserve"> </v>
      </c>
      <c r="AW41" s="40" t="str">
        <f t="shared" si="2"/>
        <v xml:space="preserve"> </v>
      </c>
      <c r="AX41" s="40">
        <f t="shared" si="3"/>
        <v>1</v>
      </c>
      <c r="AY41" s="40" t="str">
        <f t="shared" si="4"/>
        <v xml:space="preserve"> </v>
      </c>
      <c r="AZ41" s="41">
        <f t="shared" si="5"/>
        <v>1</v>
      </c>
      <c r="BA41" s="351">
        <v>18</v>
      </c>
      <c r="BB41" s="351">
        <v>18</v>
      </c>
      <c r="BC41" s="351">
        <v>18</v>
      </c>
      <c r="BD41" s="351">
        <v>18</v>
      </c>
      <c r="BE41" s="351">
        <f>IF(AU41=0,Var!$B$8,IF(LARGE(D41:AS41,1)&gt;=530,Var!$B$4," "))</f>
        <v>19</v>
      </c>
      <c r="BF41" s="351" t="str">
        <f>IF(AU41=0,Var!$B$8,IF(LARGE(D41:AS41,1)&gt;=545,Var!$B$4," "))</f>
        <v xml:space="preserve"> </v>
      </c>
      <c r="BG41" s="351" t="str">
        <f>IF(AU41=0,Var!$B$8,IF(LARGE(D41:AS41,1)&gt;=555,Var!$B$4," "))</f>
        <v xml:space="preserve"> </v>
      </c>
      <c r="BH41" s="351" t="str">
        <f>IF(AU41=0,Var!$B$8,IF(LARGE(D41:AS41,1)&gt;=565,Var!$B$4," "))</f>
        <v xml:space="preserve"> </v>
      </c>
      <c r="BI41" s="42" t="str">
        <f>IF(AU41=0,Var!$B$8,IF(LARGE(D41:AS41,1)&gt;=575,Var!$B$4," "))</f>
        <v xml:space="preserve"> </v>
      </c>
    </row>
    <row r="42" spans="1:61" ht="22.7" customHeight="1">
      <c r="A42" s="11"/>
      <c r="B42" s="30"/>
      <c r="C42" s="31" t="s">
        <v>31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4"/>
      <c r="AE42" s="32"/>
      <c r="AF42" s="32"/>
      <c r="AG42" s="32"/>
      <c r="AH42" s="32"/>
      <c r="AI42" s="32"/>
      <c r="AJ42" s="35"/>
      <c r="AK42" s="35"/>
      <c r="AL42" s="35"/>
      <c r="AM42" s="35"/>
      <c r="AN42" s="35"/>
      <c r="AO42" s="35"/>
      <c r="AP42" s="32"/>
      <c r="AQ42" s="35"/>
      <c r="AR42" s="36"/>
      <c r="AS42" s="36"/>
      <c r="AT42" s="11"/>
      <c r="AU42" s="19"/>
      <c r="AV42" s="20"/>
      <c r="AW42" s="19"/>
      <c r="AX42" s="19"/>
      <c r="AY42" s="19"/>
      <c r="AZ42" s="29"/>
      <c r="BA42" s="19"/>
      <c r="BB42" s="19"/>
      <c r="BC42" s="29"/>
      <c r="BD42" s="19"/>
      <c r="BE42" s="19"/>
      <c r="BF42" s="19"/>
      <c r="BG42" s="29"/>
      <c r="BH42" s="19"/>
      <c r="BI42" s="19"/>
    </row>
    <row r="43" spans="1:61">
      <c r="A43" s="11"/>
      <c r="B43" s="16"/>
      <c r="C43" s="37" t="s">
        <v>34</v>
      </c>
      <c r="D43" s="38"/>
      <c r="E43" s="39"/>
      <c r="F43" s="38"/>
      <c r="G43" s="39"/>
      <c r="H43" s="38"/>
      <c r="I43" s="39"/>
      <c r="J43" s="38"/>
      <c r="K43" s="39"/>
      <c r="L43" s="3"/>
      <c r="M43" s="3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9"/>
      <c r="AB43" s="38"/>
      <c r="AC43" s="39"/>
      <c r="AD43" s="38"/>
      <c r="AE43" s="39"/>
      <c r="AF43" s="38"/>
      <c r="AG43" s="39"/>
      <c r="AH43" s="38"/>
      <c r="AI43" s="39"/>
      <c r="AJ43" s="38"/>
      <c r="AK43" s="39"/>
      <c r="AL43" s="38"/>
      <c r="AM43" s="39"/>
      <c r="AN43" s="38"/>
      <c r="AO43" s="39"/>
      <c r="AP43" s="38"/>
      <c r="AQ43" s="39"/>
      <c r="AR43" s="38"/>
      <c r="AS43" s="39"/>
      <c r="AT43" s="11"/>
      <c r="AU43" s="19">
        <f>COUNT(D43:AS43)</f>
        <v>0</v>
      </c>
      <c r="AV43" s="20" t="str">
        <f>IF(AU43&lt;3," ",(LARGE(D43:AS43,1)+LARGE(D43:AS43,2)+LARGE(D43:AS43,3))/3)</f>
        <v xml:space="preserve"> </v>
      </c>
      <c r="AW43" s="40" t="str">
        <f>IF(COUNTIF(D43:AS43,"(1)")=0," ",COUNTIF(D43:AS43,"(1)"))</f>
        <v xml:space="preserve"> </v>
      </c>
      <c r="AX43" s="40" t="str">
        <f>IF(COUNTIF(D43:AS43,"(2)")=0," ",COUNTIF(D43:AS43,"(2)"))</f>
        <v xml:space="preserve"> </v>
      </c>
      <c r="AY43" s="40" t="str">
        <f>IF(COUNTIF(D43:AS43,"(3)")=0," ",COUNTIF(D43:AS43,"(3)"))</f>
        <v xml:space="preserve"> </v>
      </c>
      <c r="AZ43" s="41" t="str">
        <f>IF(SUM(AW43:AY43)=0," ",SUM(AW43:AY43))</f>
        <v xml:space="preserve"> </v>
      </c>
      <c r="BA43" s="351" t="str">
        <f>IF(AU43=0,Var!$B$8,IF(LARGE(D43:AS43,1)&gt;=455,Var!$B$4," "))</f>
        <v>---</v>
      </c>
      <c r="BB43" s="351" t="str">
        <f>IF(AU43=0,Var!$B$8,IF(LARGE(D43:AS43,1)&gt;=480,Var!$B$4," "))</f>
        <v>---</v>
      </c>
      <c r="BC43" s="351" t="str">
        <f>IF(AU43=0,Var!$B$8,IF(LARGE(D43:AS43,1)&gt;=500,Var!$B$4," "))</f>
        <v>---</v>
      </c>
      <c r="BD43" s="351" t="str">
        <f>IF(AU43=0,Var!$B$8,IF(LARGE(D43:AS43,1)&gt;=515,Var!$B$4," "))</f>
        <v>---</v>
      </c>
      <c r="BE43" s="351" t="str">
        <f>IF(AU43=0,Var!$B$8,IF(LARGE(D43:AS43,1)&gt;=530,Var!$B$4," "))</f>
        <v>---</v>
      </c>
      <c r="BF43" s="351" t="str">
        <f>IF(AU43=0,Var!$B$8,IF(LARGE(D43:AS43,1)&gt;=545,Var!$B$4," "))</f>
        <v>---</v>
      </c>
      <c r="BG43" s="351" t="str">
        <f>IF(AU43=0,Var!$B$8,IF(LARGE(D43:AS43,1)&gt;=555,Var!$B$4," "))</f>
        <v>---</v>
      </c>
      <c r="BH43" s="351" t="str">
        <f>IF(AU43=0,Var!$B$8,IF(LARGE(D43:AS43,1)&gt;=565,Var!$B$4," "))</f>
        <v>---</v>
      </c>
      <c r="BI43" s="42" t="str">
        <f>IF(AU43=0,Var!$B$8,IF(LARGE(D43:AS43,1)&gt;=575,Var!$B$4," "))</f>
        <v>---</v>
      </c>
    </row>
    <row r="44" spans="1:61">
      <c r="A44" s="11"/>
      <c r="B44" s="16"/>
      <c r="C44" s="37" t="s">
        <v>32</v>
      </c>
      <c r="D44" s="38"/>
      <c r="E44" s="39"/>
      <c r="F44" s="38"/>
      <c r="G44" s="39"/>
      <c r="H44" s="38"/>
      <c r="I44" s="39"/>
      <c r="J44" s="38"/>
      <c r="K44" s="39"/>
      <c r="L44" s="3"/>
      <c r="M44" s="3"/>
      <c r="N44" s="38"/>
      <c r="O44" s="39"/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38"/>
      <c r="AC44" s="39"/>
      <c r="AD44" s="38"/>
      <c r="AE44" s="39"/>
      <c r="AF44" s="38"/>
      <c r="AG44" s="39"/>
      <c r="AH44" s="38"/>
      <c r="AI44" s="39"/>
      <c r="AJ44" s="38"/>
      <c r="AK44" s="39"/>
      <c r="AL44" s="38"/>
      <c r="AM44" s="39"/>
      <c r="AN44" s="38"/>
      <c r="AO44" s="39"/>
      <c r="AP44" s="38"/>
      <c r="AQ44" s="39"/>
      <c r="AR44" s="38"/>
      <c r="AS44" s="39"/>
      <c r="AT44" s="11"/>
      <c r="AU44" s="19">
        <f>COUNT(D44:AS44)</f>
        <v>0</v>
      </c>
      <c r="AV44" s="20" t="str">
        <f>IF(AU44&lt;3," ",(LARGE(D44:AS44,1)+LARGE(D44:AS44,2)+LARGE(D44:AS44,3))/3)</f>
        <v xml:space="preserve"> </v>
      </c>
      <c r="AW44" s="40" t="str">
        <f>IF(COUNTIF(D44:AS44,"(1)")=0," ",COUNTIF(D44:AS44,"(1)"))</f>
        <v xml:space="preserve"> </v>
      </c>
      <c r="AX44" s="40" t="str">
        <f>IF(COUNTIF(D44:AS44,"(2)")=0," ",COUNTIF(D44:AS44,"(2)"))</f>
        <v xml:space="preserve"> </v>
      </c>
      <c r="AY44" s="40" t="str">
        <f>IF(COUNTIF(D44:AS44,"(3)")=0," ",COUNTIF(D44:AS44,"(3)"))</f>
        <v xml:space="preserve"> </v>
      </c>
      <c r="AZ44" s="41" t="str">
        <f>IF(SUM(AW44:AY44)=0," ",SUM(AW44:AY44))</f>
        <v xml:space="preserve"> </v>
      </c>
      <c r="BA44" s="351" t="str">
        <f>IF(AU44=0,Var!$B$8,IF(LARGE(D44:AS44,1)&gt;=455,Var!$B$4," "))</f>
        <v>---</v>
      </c>
      <c r="BB44" s="351" t="str">
        <f>IF(AU44=0,Var!$B$8,IF(LARGE(D44:AS44,1)&gt;=480,Var!$B$4," "))</f>
        <v>---</v>
      </c>
      <c r="BC44" s="351" t="str">
        <f>IF(AU44=0,Var!$B$8,IF(LARGE(D44:AS44,1)&gt;=500,Var!$B$4," "))</f>
        <v>---</v>
      </c>
      <c r="BD44" s="351" t="str">
        <f>IF(AU44=0,Var!$B$8,IF(LARGE(D44:AS44,1)&gt;=515,Var!$B$4," "))</f>
        <v>---</v>
      </c>
      <c r="BE44" s="351" t="str">
        <f>IF(AU44=0,Var!$B$8,IF(LARGE(D44:AS44,1)&gt;=530,Var!$B$4," "))</f>
        <v>---</v>
      </c>
      <c r="BF44" s="351" t="str">
        <f>IF(AU44=0,Var!$B$8,IF(LARGE(D44:AS44,1)&gt;=545,Var!$B$4," "))</f>
        <v>---</v>
      </c>
      <c r="BG44" s="351" t="str">
        <f>IF(AU44=0,Var!$B$8,IF(LARGE(D44:AS44,1)&gt;=555,Var!$B$4," "))</f>
        <v>---</v>
      </c>
      <c r="BH44" s="351" t="str">
        <f>IF(AU44=0,Var!$B$8,IF(LARGE(D44:AS44,1)&gt;=565,Var!$B$4," "))</f>
        <v>---</v>
      </c>
      <c r="BI44" s="42" t="str">
        <f>IF(AU44=0,Var!$B$8,IF(LARGE(D44:AS44,1)&gt;=575,Var!$B$4," "))</f>
        <v>---</v>
      </c>
    </row>
    <row r="45" spans="1:61">
      <c r="A45" s="11"/>
      <c r="B45" s="16"/>
      <c r="C45" s="37" t="s">
        <v>33</v>
      </c>
      <c r="D45" s="38"/>
      <c r="E45" s="39"/>
      <c r="F45" s="38"/>
      <c r="G45" s="39"/>
      <c r="H45" s="38"/>
      <c r="I45" s="39"/>
      <c r="J45" s="38"/>
      <c r="K45" s="39"/>
      <c r="L45" s="3"/>
      <c r="M45" s="3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  <c r="AB45" s="38"/>
      <c r="AC45" s="39"/>
      <c r="AD45" s="38"/>
      <c r="AE45" s="39"/>
      <c r="AF45" s="38"/>
      <c r="AG45" s="39"/>
      <c r="AH45" s="38"/>
      <c r="AI45" s="39"/>
      <c r="AJ45" s="38"/>
      <c r="AK45" s="39"/>
      <c r="AL45" s="38"/>
      <c r="AM45" s="39"/>
      <c r="AN45" s="38"/>
      <c r="AO45" s="39"/>
      <c r="AP45" s="38"/>
      <c r="AQ45" s="39"/>
      <c r="AR45" s="38"/>
      <c r="AS45" s="39"/>
      <c r="AT45" s="11"/>
      <c r="AU45" s="19">
        <f>COUNT(D45:AS45)</f>
        <v>0</v>
      </c>
      <c r="AV45" s="20" t="str">
        <f>IF(AU45&lt;3," ",(LARGE(D45:AS45,1)+LARGE(D45:AS45,2)+LARGE(D45:AS45,3))/3)</f>
        <v xml:space="preserve"> </v>
      </c>
      <c r="AW45" s="40" t="str">
        <f>IF(COUNTIF(D45:AS45,"(1)")=0," ",COUNTIF(D45:AS45,"(1)"))</f>
        <v xml:space="preserve"> </v>
      </c>
      <c r="AX45" s="40" t="str">
        <f>IF(COUNTIF(D45:AS45,"(2)")=0," ",COUNTIF(D45:AS45,"(2)"))</f>
        <v xml:space="preserve"> </v>
      </c>
      <c r="AY45" s="40" t="str">
        <f>IF(COUNTIF(D45:AS45,"(3)")=0," ",COUNTIF(D45:AS45,"(3)"))</f>
        <v xml:space="preserve"> </v>
      </c>
      <c r="AZ45" s="41" t="str">
        <f>IF(SUM(AW45:AY45)=0," ",SUM(AW45:AY45))</f>
        <v xml:space="preserve"> </v>
      </c>
      <c r="BA45" s="351" t="str">
        <f>IF(AU45=0,Var!$B$8,IF(LARGE(D45:AS45,1)&gt;=455,Var!$B$4," "))</f>
        <v>---</v>
      </c>
      <c r="BB45" s="351" t="str">
        <f>IF(AU45=0,Var!$B$8,IF(LARGE(D45:AS45,1)&gt;=480,Var!$B$4," "))</f>
        <v>---</v>
      </c>
      <c r="BC45" s="351" t="str">
        <f>IF(AU45=0,Var!$B$8,IF(LARGE(D45:AS45,1)&gt;=500,Var!$B$4," "))</f>
        <v>---</v>
      </c>
      <c r="BD45" s="351" t="str">
        <f>IF(AU45=0,Var!$B$8,IF(LARGE(D45:AS45,1)&gt;=515,Var!$B$4," "))</f>
        <v>---</v>
      </c>
      <c r="BE45" s="351" t="str">
        <f>IF(AU45=0,Var!$B$8,IF(LARGE(D45:AS45,1)&gt;=530,Var!$B$4," "))</f>
        <v>---</v>
      </c>
      <c r="BF45" s="351" t="str">
        <f>IF(AU45=0,Var!$B$8,IF(LARGE(D45:AS45,1)&gt;=545,Var!$B$4," "))</f>
        <v>---</v>
      </c>
      <c r="BG45" s="351" t="str">
        <f>IF(AU45=0,Var!$B$8,IF(LARGE(D45:AS45,1)&gt;=555,Var!$B$4," "))</f>
        <v>---</v>
      </c>
      <c r="BH45" s="351" t="str">
        <f>IF(AU45=0,Var!$B$8,IF(LARGE(D45:AS45,1)&gt;=565,Var!$B$4," "))</f>
        <v>---</v>
      </c>
      <c r="BI45" s="42" t="str">
        <f>IF(AU45=0,Var!$B$8,IF(LARGE(D45:AS45,1)&gt;=575,Var!$B$4," "))</f>
        <v>---</v>
      </c>
    </row>
    <row r="46" spans="1:61" ht="22.7" customHeight="1">
      <c r="A46" s="11"/>
      <c r="B46" s="30"/>
      <c r="C46" s="31" t="s">
        <v>295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4"/>
      <c r="AE46" s="32"/>
      <c r="AF46" s="32"/>
      <c r="AG46" s="32"/>
      <c r="AH46" s="32"/>
      <c r="AI46" s="32"/>
      <c r="AJ46" s="35"/>
      <c r="AK46" s="35"/>
      <c r="AL46" s="35"/>
      <c r="AM46" s="35"/>
      <c r="AN46" s="35"/>
      <c r="AO46" s="35"/>
      <c r="AP46" s="32"/>
      <c r="AQ46" s="35"/>
      <c r="AR46" s="36"/>
      <c r="AS46" s="36"/>
      <c r="AT46" s="11"/>
      <c r="AU46" s="19"/>
      <c r="AV46" s="20"/>
      <c r="AW46" s="19"/>
      <c r="AX46" s="19"/>
      <c r="AY46" s="19"/>
      <c r="AZ46" s="29"/>
      <c r="BA46" s="19"/>
      <c r="BB46" s="19"/>
      <c r="BC46" s="29"/>
      <c r="BD46" s="19"/>
      <c r="BE46" s="19"/>
      <c r="BF46" s="19"/>
      <c r="BG46" s="29"/>
      <c r="BH46" s="19"/>
      <c r="BI46" s="19"/>
    </row>
    <row r="47" spans="1:61">
      <c r="A47" s="11"/>
      <c r="B47" s="16">
        <v>1</v>
      </c>
      <c r="C47" s="37" t="s">
        <v>359</v>
      </c>
      <c r="D47" s="38"/>
      <c r="E47" s="39"/>
      <c r="F47" s="38"/>
      <c r="G47" s="39"/>
      <c r="H47" s="38"/>
      <c r="I47" s="39"/>
      <c r="J47" s="38"/>
      <c r="K47" s="39"/>
      <c r="L47" s="3"/>
      <c r="M47" s="3"/>
      <c r="N47" s="38"/>
      <c r="O47" s="39"/>
      <c r="P47" s="38"/>
      <c r="Q47" s="39"/>
      <c r="R47" s="38">
        <v>496</v>
      </c>
      <c r="S47" s="39" t="s">
        <v>15</v>
      </c>
      <c r="T47" s="38"/>
      <c r="U47" s="39"/>
      <c r="V47" s="38"/>
      <c r="W47" s="39"/>
      <c r="X47" s="38"/>
      <c r="Y47" s="39"/>
      <c r="Z47" s="38"/>
      <c r="AA47" s="39"/>
      <c r="AB47" s="38"/>
      <c r="AC47" s="39"/>
      <c r="AD47" s="38"/>
      <c r="AE47" s="39"/>
      <c r="AF47" s="38"/>
      <c r="AG47" s="39"/>
      <c r="AH47" s="38"/>
      <c r="AI47" s="39"/>
      <c r="AJ47" s="38"/>
      <c r="AK47" s="39"/>
      <c r="AL47" s="38"/>
      <c r="AM47" s="39"/>
      <c r="AN47" s="38"/>
      <c r="AO47" s="39"/>
      <c r="AP47" s="38"/>
      <c r="AQ47" s="39"/>
      <c r="AR47" s="38"/>
      <c r="AS47" s="39"/>
      <c r="AT47" s="11"/>
      <c r="AU47" s="19">
        <f>COUNT(D47:AS47)</f>
        <v>1</v>
      </c>
      <c r="AV47" s="20" t="str">
        <f>IF(AU47&lt;3," ",(LARGE(D47:AS47,1)+LARGE(D47:AS47,2)+LARGE(D47:AS47,3))/3)</f>
        <v xml:space="preserve"> </v>
      </c>
      <c r="AW47" s="40" t="str">
        <f>IF(COUNTIF(D47:AS47,"(1)")=0," ",COUNTIF(D47:AS47,"(1)"))</f>
        <v xml:space="preserve"> </v>
      </c>
      <c r="AX47" s="40">
        <f>IF(COUNTIF(D47:AS47,"(2)")=0," ",COUNTIF(D47:AS47,"(2)"))</f>
        <v>1</v>
      </c>
      <c r="AY47" s="40" t="str">
        <f>IF(COUNTIF(D47:AS47,"(3)")=0," ",COUNTIF(D47:AS47,"(3)"))</f>
        <v xml:space="preserve"> </v>
      </c>
      <c r="AZ47" s="41">
        <f>IF(SUM(AW47:AY47)=0," ",SUM(AW47:AY47))</f>
        <v>1</v>
      </c>
      <c r="BA47" s="351">
        <f>IF(AU47=0,Var!$B$8,IF(LARGE(D47:AS47,1)&gt;=455,Var!$B$4," "))</f>
        <v>19</v>
      </c>
      <c r="BB47" s="351">
        <f>IF(AU47=0,Var!$B$8,IF(LARGE(D47:AS47,1)&gt;=480,Var!$B$4," "))</f>
        <v>19</v>
      </c>
      <c r="BC47" s="351" t="str">
        <f>IF(AU47=0,Var!$B$8,IF(LARGE(D47:AS47,1)&gt;=500,Var!$B$4," "))</f>
        <v xml:space="preserve"> </v>
      </c>
      <c r="BD47" s="351" t="str">
        <f>IF(AU47=0,Var!$B$8,IF(LARGE(D47:AS47,1)&gt;=515,Var!$B$4," "))</f>
        <v xml:space="preserve"> </v>
      </c>
      <c r="BE47" s="351" t="str">
        <f>IF(AU47=0,Var!$B$8,IF(LARGE(D47:AS47,1)&gt;=530,Var!$B$4," "))</f>
        <v xml:space="preserve"> </v>
      </c>
      <c r="BF47" s="351" t="str">
        <f>IF(AU47=0,Var!$B$8,IF(LARGE(D47:AS47,1)&gt;=545,Var!$B$4," "))</f>
        <v xml:space="preserve"> </v>
      </c>
      <c r="BG47" s="351" t="str">
        <f>IF(AU47=0,Var!$B$8,IF(LARGE(D47:AS47,1)&gt;=555,Var!$B$4," "))</f>
        <v xml:space="preserve"> </v>
      </c>
      <c r="BH47" s="351" t="str">
        <f>IF(AU47=0,Var!$B$8,IF(LARGE(D47:AS47,1)&gt;=565,Var!$B$4," "))</f>
        <v xml:space="preserve"> </v>
      </c>
      <c r="BI47" s="42" t="str">
        <f>IF(AU47=0,Var!$B$8,IF(LARGE(D47:AS47,1)&gt;=575,Var!$B$4," "))</f>
        <v xml:space="preserve"> </v>
      </c>
    </row>
    <row r="48" spans="1:61">
      <c r="A48" s="11"/>
      <c r="B48" s="16"/>
      <c r="C48" s="37"/>
      <c r="D48" s="38"/>
      <c r="E48" s="39"/>
      <c r="F48" s="38"/>
      <c r="G48" s="39"/>
      <c r="H48" s="38"/>
      <c r="I48" s="39"/>
      <c r="J48" s="38"/>
      <c r="K48" s="39"/>
      <c r="L48" s="3"/>
      <c r="M48" s="3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38"/>
      <c r="AC48" s="39"/>
      <c r="AD48" s="38"/>
      <c r="AE48" s="39"/>
      <c r="AF48" s="38"/>
      <c r="AG48" s="39"/>
      <c r="AH48" s="38"/>
      <c r="AI48" s="39"/>
      <c r="AJ48" s="38"/>
      <c r="AK48" s="39"/>
      <c r="AL48" s="38"/>
      <c r="AM48" s="39"/>
      <c r="AN48" s="38"/>
      <c r="AO48" s="39"/>
      <c r="AP48" s="38"/>
      <c r="AQ48" s="39"/>
      <c r="AR48" s="38"/>
      <c r="AS48" s="39"/>
      <c r="AT48" s="11"/>
      <c r="AU48" s="19">
        <f>COUNT(D48:AS48)</f>
        <v>0</v>
      </c>
      <c r="AV48" s="20" t="str">
        <f>IF(AU48&lt;3," ",(LARGE(D48:AS48,1)+LARGE(D48:AS48,2)+LARGE(D48:AS48,3))/3)</f>
        <v xml:space="preserve"> </v>
      </c>
      <c r="AW48" s="40" t="str">
        <f>IF(COUNTIF(D48:AS48,"(1)")=0," ",COUNTIF(D48:AS48,"(1)"))</f>
        <v xml:space="preserve"> </v>
      </c>
      <c r="AX48" s="40" t="str">
        <f>IF(COUNTIF(D48:AS48,"(2)")=0," ",COUNTIF(D48:AS48,"(2)"))</f>
        <v xml:space="preserve"> </v>
      </c>
      <c r="AY48" s="40" t="str">
        <f>IF(COUNTIF(D48:AS48,"(3)")=0," ",COUNTIF(D48:AS48,"(3)"))</f>
        <v xml:space="preserve"> </v>
      </c>
      <c r="AZ48" s="41" t="str">
        <f>IF(SUM(AW48:AY48)=0," ",SUM(AW48:AY48))</f>
        <v xml:space="preserve"> </v>
      </c>
      <c r="BA48" s="351" t="str">
        <f>IF(AU48=0,Var!$B$8,IF(LARGE(D48:AS48,1)&gt;=455,Var!$B$4," "))</f>
        <v>---</v>
      </c>
      <c r="BB48" s="351" t="str">
        <f>IF(AU48=0,Var!$B$8,IF(LARGE(D48:AS48,1)&gt;=480,Var!$B$4," "))</f>
        <v>---</v>
      </c>
      <c r="BC48" s="351" t="str">
        <f>IF(AU48=0,Var!$B$8,IF(LARGE(D48:AS48,1)&gt;=500,Var!$B$4," "))</f>
        <v>---</v>
      </c>
      <c r="BD48" s="351" t="str">
        <f>IF(AU48=0,Var!$B$8,IF(LARGE(D48:AS48,1)&gt;=515,Var!$B$4," "))</f>
        <v>---</v>
      </c>
      <c r="BE48" s="351" t="str">
        <f>IF(AU48=0,Var!$B$8,IF(LARGE(D48:AS48,1)&gt;=530,Var!$B$4," "))</f>
        <v>---</v>
      </c>
      <c r="BF48" s="351" t="str">
        <f>IF(AU48=0,Var!$B$8,IF(LARGE(D48:AS48,1)&gt;=545,Var!$B$4," "))</f>
        <v>---</v>
      </c>
      <c r="BG48" s="351" t="str">
        <f>IF(AU48=0,Var!$B$8,IF(LARGE(D48:AS48,1)&gt;=555,Var!$B$4," "))</f>
        <v>---</v>
      </c>
      <c r="BH48" s="351" t="str">
        <f>IF(AU48=0,Var!$B$8,IF(LARGE(D48:AS48,1)&gt;=565,Var!$B$4," "))</f>
        <v>---</v>
      </c>
      <c r="BI48" s="42" t="str">
        <f>IF(AU48=0,Var!$B$8,IF(LARGE(D48:AS48,1)&gt;=575,Var!$B$4," "))</f>
        <v>---</v>
      </c>
    </row>
    <row r="49" spans="1:61" ht="22.7" customHeight="1">
      <c r="A49" s="11"/>
      <c r="B49" s="30"/>
      <c r="C49" s="31" t="s">
        <v>296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4"/>
      <c r="AE49" s="32"/>
      <c r="AF49" s="32"/>
      <c r="AG49" s="32"/>
      <c r="AH49" s="32"/>
      <c r="AI49" s="32"/>
      <c r="AJ49" s="35"/>
      <c r="AK49" s="35"/>
      <c r="AL49" s="35"/>
      <c r="AM49" s="35"/>
      <c r="AN49" s="35"/>
      <c r="AO49" s="35"/>
      <c r="AP49" s="32"/>
      <c r="AQ49" s="35"/>
      <c r="AR49" s="36"/>
      <c r="AS49" s="36"/>
      <c r="AT49" s="11"/>
      <c r="AU49" s="19"/>
      <c r="AV49" s="20"/>
      <c r="AW49" s="19"/>
      <c r="AX49" s="19"/>
      <c r="AY49" s="19"/>
      <c r="AZ49" s="29"/>
      <c r="BA49" s="19"/>
      <c r="BB49" s="19"/>
      <c r="BC49" s="29"/>
      <c r="BD49" s="19"/>
      <c r="BE49" s="19"/>
      <c r="BF49" s="19"/>
      <c r="BG49" s="29"/>
      <c r="BH49" s="19"/>
      <c r="BI49" s="19"/>
    </row>
    <row r="50" spans="1:61">
      <c r="A50" s="11"/>
      <c r="B50" s="16"/>
      <c r="C50" s="37" t="s">
        <v>35</v>
      </c>
      <c r="D50" s="38"/>
      <c r="E50" s="39"/>
      <c r="F50" s="38"/>
      <c r="G50" s="39"/>
      <c r="H50" s="38"/>
      <c r="I50" s="39"/>
      <c r="J50" s="38"/>
      <c r="K50" s="39"/>
      <c r="L50" s="3"/>
      <c r="M50" s="3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38"/>
      <c r="AC50" s="39"/>
      <c r="AD50" s="38"/>
      <c r="AE50" s="39"/>
      <c r="AF50" s="38"/>
      <c r="AG50" s="39"/>
      <c r="AH50" s="38"/>
      <c r="AI50" s="39"/>
      <c r="AJ50" s="38"/>
      <c r="AK50" s="39"/>
      <c r="AL50" s="38"/>
      <c r="AM50" s="39"/>
      <c r="AN50" s="38"/>
      <c r="AO50" s="39"/>
      <c r="AP50" s="38"/>
      <c r="AQ50" s="39"/>
      <c r="AR50" s="38"/>
      <c r="AS50" s="39"/>
      <c r="AT50" s="11"/>
      <c r="AU50" s="19">
        <f>COUNT(D50:AS50)</f>
        <v>0</v>
      </c>
      <c r="AV50" s="20" t="str">
        <f>IF(AU50&lt;3," ",(LARGE(D50:AS50,1)+LARGE(D50:AS50,2)+LARGE(D50:AS50,3))/3)</f>
        <v xml:space="preserve"> </v>
      </c>
      <c r="AW50" s="40" t="str">
        <f>IF(COUNTIF(D50:AS50,"(1)")=0," ",COUNTIF(D50:AS50,"(1)"))</f>
        <v xml:space="preserve"> </v>
      </c>
      <c r="AX50" s="40" t="str">
        <f>IF(COUNTIF(D50:AS50,"(2)")=0," ",COUNTIF(D50:AS50,"(2)"))</f>
        <v xml:space="preserve"> </v>
      </c>
      <c r="AY50" s="40" t="str">
        <f>IF(COUNTIF(D50:AS50,"(3)")=0," ",COUNTIF(D50:AS50,"(3)"))</f>
        <v xml:space="preserve"> </v>
      </c>
      <c r="AZ50" s="41" t="str">
        <f>IF(SUM(AW50:AY50)=0," ",SUM(AW50:AY50))</f>
        <v xml:space="preserve"> </v>
      </c>
      <c r="BA50" s="351">
        <v>18</v>
      </c>
      <c r="BB50" s="351">
        <v>18</v>
      </c>
      <c r="BC50" s="351">
        <v>18</v>
      </c>
      <c r="BD50" s="351" t="str">
        <f>IF(AU50=0,Var!$B$8,IF(LARGE(D50:AS50,1)&gt;=515,Var!$B$4," "))</f>
        <v>---</v>
      </c>
      <c r="BE50" s="351" t="str">
        <f>IF(AU50=0,Var!$B$8,IF(LARGE(D50:AS50,1)&gt;=530,Var!$B$4," "))</f>
        <v>---</v>
      </c>
      <c r="BF50" s="351" t="str">
        <f>IF(AU50=0,Var!$B$8,IF(LARGE(D50:AS50,1)&gt;=545,Var!$B$4," "))</f>
        <v>---</v>
      </c>
      <c r="BG50" s="351" t="str">
        <f>IF(AU50=0,Var!$B$8,IF(LARGE(D50:AS50,1)&gt;=555,Var!$B$4," "))</f>
        <v>---</v>
      </c>
      <c r="BH50" s="351" t="str">
        <f>IF(AU50=0,Var!$B$8,IF(LARGE(D50:AS50,1)&gt;=565,Var!$B$4," "))</f>
        <v>---</v>
      </c>
      <c r="BI50" s="42" t="str">
        <f>IF(AU50=0,Var!$B$8,IF(LARGE(D50:AS50,1)&gt;=575,Var!$B$4," "))</f>
        <v>---</v>
      </c>
    </row>
    <row r="51" spans="1:61">
      <c r="A51" s="11"/>
      <c r="B51" s="16"/>
      <c r="C51" s="37"/>
      <c r="D51" s="38"/>
      <c r="E51" s="39"/>
      <c r="F51" s="38"/>
      <c r="G51" s="39"/>
      <c r="H51" s="38"/>
      <c r="I51" s="39"/>
      <c r="J51" s="38"/>
      <c r="K51" s="39"/>
      <c r="L51" s="3"/>
      <c r="M51" s="3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38"/>
      <c r="AC51" s="39"/>
      <c r="AD51" s="38"/>
      <c r="AE51" s="39"/>
      <c r="AF51" s="38"/>
      <c r="AG51" s="39"/>
      <c r="AH51" s="38"/>
      <c r="AI51" s="39"/>
      <c r="AJ51" s="38"/>
      <c r="AK51" s="39"/>
      <c r="AL51" s="38"/>
      <c r="AM51" s="39"/>
      <c r="AN51" s="38"/>
      <c r="AO51" s="39"/>
      <c r="AP51" s="38"/>
      <c r="AQ51" s="39"/>
      <c r="AR51" s="38"/>
      <c r="AS51" s="39"/>
      <c r="AT51" s="11"/>
      <c r="AU51" s="19">
        <f>COUNT(D51:AS51)</f>
        <v>0</v>
      </c>
      <c r="AV51" s="20" t="str">
        <f>IF(AU51&lt;3," ",(LARGE(D51:AS51,1)+LARGE(D51:AS51,2)+LARGE(D51:AS51,3))/3)</f>
        <v xml:space="preserve"> </v>
      </c>
      <c r="AW51" s="40" t="str">
        <f>IF(COUNTIF(D51:AS51,"(1)")=0," ",COUNTIF(D51:AS51,"(1)"))</f>
        <v xml:space="preserve"> </v>
      </c>
      <c r="AX51" s="40" t="str">
        <f>IF(COUNTIF(D51:AS51,"(2)")=0," ",COUNTIF(D51:AS51,"(2)"))</f>
        <v xml:space="preserve"> </v>
      </c>
      <c r="AY51" s="40" t="str">
        <f>IF(COUNTIF(D51:AS51,"(3)")=0," ",COUNTIF(D51:AS51,"(3)"))</f>
        <v xml:space="preserve"> </v>
      </c>
      <c r="AZ51" s="41" t="str">
        <f>IF(SUM(AW51:AY51)=0," ",SUM(AW51:AY51))</f>
        <v xml:space="preserve"> </v>
      </c>
      <c r="BA51" s="351" t="str">
        <f>IF(AU51=0,Var!$B$8,IF(LARGE(D51:AS51,1)&gt;=455,Var!$B$4," "))</f>
        <v>---</v>
      </c>
      <c r="BB51" s="351" t="str">
        <f>IF(AU51=0,Var!$B$8,IF(LARGE(D51:AS51,1)&gt;=480,Var!$B$4," "))</f>
        <v>---</v>
      </c>
      <c r="BC51" s="351" t="str">
        <f>IF(AU51=0,Var!$B$8,IF(LARGE(D51:AS51,1)&gt;=500,Var!$B$4," "))</f>
        <v>---</v>
      </c>
      <c r="BD51" s="351" t="str">
        <f>IF(AU51=0,Var!$B$8,IF(LARGE(D51:AS51,1)&gt;=515,Var!$B$4," "))</f>
        <v>---</v>
      </c>
      <c r="BE51" s="351" t="str">
        <f>IF(AU51=0,Var!$B$8,IF(LARGE(D51:AS51,1)&gt;=530,Var!$B$4," "))</f>
        <v>---</v>
      </c>
      <c r="BF51" s="351" t="str">
        <f>IF(AU51=0,Var!$B$8,IF(LARGE(D51:AS51,1)&gt;=545,Var!$B$4," "))</f>
        <v>---</v>
      </c>
      <c r="BG51" s="351" t="str">
        <f>IF(AU51=0,Var!$B$8,IF(LARGE(D51:AS51,1)&gt;=555,Var!$B$4," "))</f>
        <v>---</v>
      </c>
      <c r="BH51" s="351" t="str">
        <f>IF(AU51=0,Var!$B$8,IF(LARGE(D51:AS51,1)&gt;=565,Var!$B$4," "))</f>
        <v>---</v>
      </c>
      <c r="BI51" s="42" t="str">
        <f>IF(AU51=0,Var!$B$8,IF(LARGE(D51:AS51,1)&gt;=575,Var!$B$4," "))</f>
        <v>---</v>
      </c>
    </row>
    <row r="52" spans="1:61" ht="22.7" customHeight="1">
      <c r="A52" s="11"/>
      <c r="B52" s="30"/>
      <c r="C52" s="31" t="s">
        <v>297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4"/>
      <c r="AE52" s="32"/>
      <c r="AF52" s="32"/>
      <c r="AG52" s="32"/>
      <c r="AH52" s="32"/>
      <c r="AI52" s="32"/>
      <c r="AJ52" s="35"/>
      <c r="AK52" s="35"/>
      <c r="AL52" s="35"/>
      <c r="AM52" s="35"/>
      <c r="AN52" s="35"/>
      <c r="AO52" s="35"/>
      <c r="AP52" s="32"/>
      <c r="AQ52" s="35"/>
      <c r="AR52" s="36"/>
      <c r="AS52" s="36"/>
      <c r="AT52" s="11"/>
      <c r="AU52" s="19"/>
      <c r="AV52" s="20"/>
      <c r="AW52" s="19"/>
      <c r="AX52" s="19"/>
      <c r="AY52" s="19"/>
      <c r="AZ52" s="29"/>
      <c r="BA52" s="19"/>
      <c r="BB52" s="19"/>
      <c r="BC52" s="29"/>
      <c r="BD52" s="19"/>
      <c r="BE52" s="19"/>
      <c r="BF52" s="19"/>
      <c r="BG52" s="29"/>
      <c r="BH52" s="19"/>
      <c r="BI52" s="19"/>
    </row>
    <row r="53" spans="1:61">
      <c r="A53" s="11"/>
      <c r="B53" s="16">
        <v>1</v>
      </c>
      <c r="C53" s="37" t="s">
        <v>360</v>
      </c>
      <c r="D53" s="38"/>
      <c r="E53" s="39"/>
      <c r="F53" s="38"/>
      <c r="G53" s="39"/>
      <c r="H53" s="38"/>
      <c r="I53" s="39"/>
      <c r="J53" s="38"/>
      <c r="K53" s="39"/>
      <c r="L53" s="3"/>
      <c r="M53" s="3"/>
      <c r="N53" s="38"/>
      <c r="O53" s="39"/>
      <c r="P53" s="38"/>
      <c r="Q53" s="39"/>
      <c r="R53" s="38">
        <v>519</v>
      </c>
      <c r="S53" s="39" t="s">
        <v>337</v>
      </c>
      <c r="T53" s="38"/>
      <c r="U53" s="39"/>
      <c r="V53" s="38"/>
      <c r="W53" s="39"/>
      <c r="X53" s="38"/>
      <c r="Y53" s="39"/>
      <c r="Z53" s="38"/>
      <c r="AA53" s="39"/>
      <c r="AB53" s="38"/>
      <c r="AC53" s="39"/>
      <c r="AD53" s="38"/>
      <c r="AE53" s="39"/>
      <c r="AF53" s="38"/>
      <c r="AG53" s="39"/>
      <c r="AH53" s="38"/>
      <c r="AI53" s="39"/>
      <c r="AJ53" s="38"/>
      <c r="AK53" s="39"/>
      <c r="AL53" s="38"/>
      <c r="AM53" s="39"/>
      <c r="AN53" s="38"/>
      <c r="AO53" s="39"/>
      <c r="AP53" s="38"/>
      <c r="AQ53" s="39"/>
      <c r="AR53" s="38"/>
      <c r="AS53" s="39"/>
      <c r="AT53" s="11"/>
      <c r="AU53" s="19">
        <f>COUNT(D53:AS53)</f>
        <v>1</v>
      </c>
      <c r="AV53" s="20" t="str">
        <f>IF(AU53&lt;3," ",(LARGE(D53:AS53,1)+LARGE(D53:AS53,2)+LARGE(D53:AS53,3))/3)</f>
        <v xml:space="preserve"> </v>
      </c>
      <c r="AW53" s="40" t="str">
        <f>IF(COUNTIF(D53:AS53,"(1)")=0," ",COUNTIF(D53:AS53,"(1)"))</f>
        <v xml:space="preserve"> </v>
      </c>
      <c r="AX53" s="40" t="str">
        <f>IF(COUNTIF(D53:AS53,"(2)")=0," ",COUNTIF(D53:AS53,"(2)"))</f>
        <v xml:space="preserve"> </v>
      </c>
      <c r="AY53" s="40" t="str">
        <f>IF(COUNTIF(D53:AS53,"(3)")=0," ",COUNTIF(D53:AS53,"(3)"))</f>
        <v xml:space="preserve"> </v>
      </c>
      <c r="AZ53" s="41" t="str">
        <f>IF(SUM(AW53:AY53)=0," ",SUM(AW53:AY53))</f>
        <v xml:space="preserve"> </v>
      </c>
      <c r="BA53" s="351">
        <f>IF(AU53=0,Var!$B$8,IF(LARGE(D53:AS53,1)&gt;=455,Var!$B$4," "))</f>
        <v>19</v>
      </c>
      <c r="BB53" s="351">
        <f>IF(AU53=0,Var!$B$8,IF(LARGE(D53:AS53,1)&gt;=480,Var!$B$4," "))</f>
        <v>19</v>
      </c>
      <c r="BC53" s="351">
        <f>IF(AU53=0,Var!$B$8,IF(LARGE(D53:AS53,1)&gt;=500,Var!$B$4," "))</f>
        <v>19</v>
      </c>
      <c r="BD53" s="351">
        <f>IF(AU53=0,Var!$B$8,IF(LARGE(D53:AS53,1)&gt;=515,Var!$B$4," "))</f>
        <v>19</v>
      </c>
      <c r="BE53" s="351" t="str">
        <f>IF(AU53=0,Var!$B$8,IF(LARGE(D53:AS53,1)&gt;=530,Var!$B$4," "))</f>
        <v xml:space="preserve"> </v>
      </c>
      <c r="BF53" s="351" t="str">
        <f>IF(AU53=0,Var!$B$8,IF(LARGE(D53:AS53,1)&gt;=545,Var!$B$4," "))</f>
        <v xml:space="preserve"> </v>
      </c>
      <c r="BG53" s="351" t="str">
        <f>IF(AU53=0,Var!$B$8,IF(LARGE(D53:AS53,1)&gt;=555,Var!$B$4," "))</f>
        <v xml:space="preserve"> </v>
      </c>
      <c r="BH53" s="351" t="str">
        <f>IF(AU53=0,Var!$B$8,IF(LARGE(D53:AS53,1)&gt;=565,Var!$B$4," "))</f>
        <v xml:space="preserve"> </v>
      </c>
      <c r="BI53" s="42" t="str">
        <f>IF(AU53=0,Var!$B$8,IF(LARGE(D53:AS53,1)&gt;=575,Var!$B$4," "))</f>
        <v xml:space="preserve"> </v>
      </c>
    </row>
    <row r="54" spans="1:61">
      <c r="A54" s="11"/>
      <c r="B54" s="16">
        <v>2</v>
      </c>
      <c r="C54" s="37" t="s">
        <v>37</v>
      </c>
      <c r="D54" s="38">
        <v>398</v>
      </c>
      <c r="E54" s="39" t="s">
        <v>341</v>
      </c>
      <c r="F54" s="38">
        <v>423</v>
      </c>
      <c r="G54" s="39" t="s">
        <v>293</v>
      </c>
      <c r="H54" s="38"/>
      <c r="I54" s="39"/>
      <c r="J54" s="38"/>
      <c r="K54" s="39"/>
      <c r="L54" s="3"/>
      <c r="M54" s="3"/>
      <c r="N54" s="38">
        <v>436</v>
      </c>
      <c r="O54" s="39" t="s">
        <v>335</v>
      </c>
      <c r="P54" s="38">
        <v>451</v>
      </c>
      <c r="Q54" s="39" t="s">
        <v>351</v>
      </c>
      <c r="R54" s="38">
        <v>397</v>
      </c>
      <c r="S54" s="39" t="s">
        <v>361</v>
      </c>
      <c r="T54" s="38">
        <v>480</v>
      </c>
      <c r="U54" s="39" t="s">
        <v>362</v>
      </c>
      <c r="V54" s="38"/>
      <c r="W54" s="39"/>
      <c r="X54" s="38"/>
      <c r="Y54" s="39"/>
      <c r="Z54" s="38">
        <v>486</v>
      </c>
      <c r="AA54" s="39" t="s">
        <v>18</v>
      </c>
      <c r="AB54" s="38">
        <v>447</v>
      </c>
      <c r="AC54" s="39" t="s">
        <v>344</v>
      </c>
      <c r="AD54" s="38"/>
      <c r="AE54" s="39"/>
      <c r="AF54" s="38"/>
      <c r="AG54" s="39"/>
      <c r="AH54" s="38"/>
      <c r="AI54" s="39"/>
      <c r="AJ54" s="38"/>
      <c r="AK54" s="39"/>
      <c r="AL54" s="38"/>
      <c r="AM54" s="39"/>
      <c r="AN54" s="38"/>
      <c r="AO54" s="39"/>
      <c r="AP54" s="38"/>
      <c r="AQ54" s="39"/>
      <c r="AR54" s="38"/>
      <c r="AS54" s="39"/>
      <c r="AT54" s="11"/>
      <c r="AU54" s="19">
        <f>COUNT(D54:AS54)</f>
        <v>8</v>
      </c>
      <c r="AV54" s="20">
        <f>IF(AU54&lt;3," ",(LARGE(D54:AS54,1)+LARGE(D54:AS54,2)+LARGE(D54:AS54,3))/3)</f>
        <v>472.33333333333331</v>
      </c>
      <c r="AW54" s="40" t="str">
        <f>IF(COUNTIF(D54:AS54,"(1)")=0," ",COUNTIF(D54:AS54,"(1)"))</f>
        <v xml:space="preserve"> </v>
      </c>
      <c r="AX54" s="40" t="str">
        <f>IF(COUNTIF(D54:AS54,"(2)")=0," ",COUNTIF(D54:AS54,"(2)"))</f>
        <v xml:space="preserve"> </v>
      </c>
      <c r="AY54" s="40">
        <f>IF(COUNTIF(D54:AS54,"(3)")=0," ",COUNTIF(D54:AS54,"(3)"))</f>
        <v>1</v>
      </c>
      <c r="AZ54" s="41">
        <f>IF(SUM(AW54:AY54)=0," ",SUM(AW54:AY54))</f>
        <v>1</v>
      </c>
      <c r="BA54" s="351">
        <f>IF(AU54=0,Var!$B$8,IF(LARGE(D54:AS54,1)&gt;=455,Var!$B$4," "))</f>
        <v>19</v>
      </c>
      <c r="BB54" s="351">
        <f>IF(AU54=0,Var!$B$8,IF(LARGE(D54:AS54,1)&gt;=480,Var!$B$4," "))</f>
        <v>19</v>
      </c>
      <c r="BC54" s="351" t="str">
        <f>IF(AU54=0,Var!$B$8,IF(LARGE(D54:AS54,1)&gt;=500,Var!$B$4," "))</f>
        <v xml:space="preserve"> </v>
      </c>
      <c r="BD54" s="351" t="str">
        <f>IF(AU54=0,Var!$B$8,IF(LARGE(D54:AS54,1)&gt;=515,Var!$B$4," "))</f>
        <v xml:space="preserve"> </v>
      </c>
      <c r="BE54" s="351" t="str">
        <f>IF(AU54=0,Var!$B$8,IF(LARGE(D54:AS54,1)&gt;=530,Var!$B$4," "))</f>
        <v xml:space="preserve"> </v>
      </c>
      <c r="BF54" s="351" t="str">
        <f>IF(AU54=0,Var!$B$8,IF(LARGE(D54:AS54,1)&gt;=545,Var!$B$4," "))</f>
        <v xml:space="preserve"> </v>
      </c>
      <c r="BG54" s="351" t="str">
        <f>IF(AU54=0,Var!$B$8,IF(LARGE(D54:AS54,1)&gt;=555,Var!$B$4," "))</f>
        <v xml:space="preserve"> </v>
      </c>
      <c r="BH54" s="351" t="str">
        <f>IF(AU54=0,Var!$B$8,IF(LARGE(D54:AS54,1)&gt;=565,Var!$B$4," "))</f>
        <v xml:space="preserve"> </v>
      </c>
      <c r="BI54" s="42" t="str">
        <f>IF(AU54=0,Var!$B$8,IF(LARGE(D54:AS54,1)&gt;=575,Var!$B$4," "))</f>
        <v xml:space="preserve"> </v>
      </c>
    </row>
    <row r="55" spans="1:61">
      <c r="A55" s="11"/>
      <c r="B55" s="16">
        <v>3</v>
      </c>
      <c r="C55" s="37" t="s">
        <v>36</v>
      </c>
      <c r="D55" s="38"/>
      <c r="E55" s="39"/>
      <c r="F55" s="38"/>
      <c r="G55" s="39"/>
      <c r="H55" s="38"/>
      <c r="I55" s="39"/>
      <c r="J55" s="38"/>
      <c r="K55" s="39"/>
      <c r="L55" s="3" t="s">
        <v>365</v>
      </c>
      <c r="M55" s="3" t="s">
        <v>335</v>
      </c>
      <c r="N55" s="38"/>
      <c r="O55" s="39"/>
      <c r="P55" s="38"/>
      <c r="Q55" s="39"/>
      <c r="R55" s="38"/>
      <c r="S55" s="39"/>
      <c r="T55" s="38">
        <v>528</v>
      </c>
      <c r="U55" s="39" t="s">
        <v>337</v>
      </c>
      <c r="V55" s="38"/>
      <c r="W55" s="39"/>
      <c r="X55" s="38">
        <v>523</v>
      </c>
      <c r="Y55" s="39" t="s">
        <v>351</v>
      </c>
      <c r="Z55" s="38"/>
      <c r="AA55" s="39"/>
      <c r="AB55" s="38"/>
      <c r="AC55" s="39"/>
      <c r="AD55" s="38">
        <v>534</v>
      </c>
      <c r="AE55" s="39" t="s">
        <v>18</v>
      </c>
      <c r="AF55" s="38"/>
      <c r="AG55" s="39"/>
      <c r="AH55" s="38"/>
      <c r="AI55" s="39"/>
      <c r="AJ55" s="38"/>
      <c r="AK55" s="39"/>
      <c r="AL55" s="38"/>
      <c r="AM55" s="39"/>
      <c r="AN55" s="38">
        <v>534</v>
      </c>
      <c r="AO55" s="39" t="s">
        <v>15</v>
      </c>
      <c r="AP55" s="38"/>
      <c r="AQ55" s="39"/>
      <c r="AR55" s="38"/>
      <c r="AS55" s="39"/>
      <c r="AT55" s="11"/>
      <c r="AU55" s="19">
        <f>COUNT(D55:AS55)</f>
        <v>4</v>
      </c>
      <c r="AV55" s="20">
        <f>IF(AU55&lt;3," ",(LARGE(D55:AS55,1)+LARGE(D55:AS55,2)+LARGE(D55:AS55,3))/3)</f>
        <v>532</v>
      </c>
      <c r="AW55" s="40" t="str">
        <f>IF(COUNTIF(D55:AS55,"(1)")=0," ",COUNTIF(D55:AS55,"(1)"))</f>
        <v xml:space="preserve"> </v>
      </c>
      <c r="AX55" s="40">
        <f>IF(COUNTIF(D55:AS55,"(2)")=0," ",COUNTIF(D55:AS55,"(2)"))</f>
        <v>1</v>
      </c>
      <c r="AY55" s="40">
        <f>IF(COUNTIF(D55:AS55,"(3)")=0," ",COUNTIF(D55:AS55,"(3)"))</f>
        <v>1</v>
      </c>
      <c r="AZ55" s="41">
        <f>IF(SUM(AW55:AY55)=0," ",SUM(AW55:AY55))</f>
        <v>2</v>
      </c>
      <c r="BA55" s="351">
        <v>18</v>
      </c>
      <c r="BB55" s="351">
        <v>18</v>
      </c>
      <c r="BC55" s="351">
        <v>18</v>
      </c>
      <c r="BD55" s="351">
        <v>18</v>
      </c>
      <c r="BE55" s="351">
        <v>18</v>
      </c>
      <c r="BF55" s="351">
        <v>18</v>
      </c>
      <c r="BG55" s="351" t="str">
        <f>IF(AU55=0,Var!$B$8,IF(LARGE(D55:AS55,1)&gt;=555,Var!$B$4," "))</f>
        <v xml:space="preserve"> </v>
      </c>
      <c r="BH55" s="351" t="str">
        <f>IF(AU55=0,Var!$B$8,IF(LARGE(D55:AS55,1)&gt;=565,Var!$B$4," "))</f>
        <v xml:space="preserve"> </v>
      </c>
      <c r="BI55" s="42" t="str">
        <f>IF(AU55=0,Var!$B$8,IF(LARGE(D55:AS55,1)&gt;=575,Var!$B$4," "))</f>
        <v xml:space="preserve"> </v>
      </c>
    </row>
    <row r="56" spans="1:61">
      <c r="A56" s="11"/>
      <c r="B56" s="339"/>
      <c r="C56" s="37"/>
      <c r="D56" s="38"/>
      <c r="E56" s="39"/>
      <c r="F56" s="38"/>
      <c r="G56" s="39"/>
      <c r="H56" s="38"/>
      <c r="I56" s="39"/>
      <c r="J56" s="38"/>
      <c r="K56" s="39"/>
      <c r="L56" s="3"/>
      <c r="M56" s="3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38"/>
      <c r="AC56" s="39"/>
      <c r="AD56" s="38"/>
      <c r="AE56" s="39"/>
      <c r="AF56" s="38"/>
      <c r="AG56" s="39"/>
      <c r="AH56" s="38"/>
      <c r="AI56" s="39"/>
      <c r="AJ56" s="38"/>
      <c r="AK56" s="39"/>
      <c r="AL56" s="38"/>
      <c r="AM56" s="39"/>
      <c r="AN56" s="38"/>
      <c r="AO56" s="39"/>
      <c r="AP56" s="38"/>
      <c r="AQ56" s="39"/>
      <c r="AR56" s="38"/>
      <c r="AS56" s="39"/>
      <c r="AT56" s="11"/>
      <c r="AU56" s="19">
        <f>COUNT(D56:AS56)</f>
        <v>0</v>
      </c>
      <c r="AV56" s="20" t="str">
        <f>IF(AU56&lt;3," ",(LARGE(D56:AS56,1)+LARGE(D56:AS56,2)+LARGE(D56:AS56,3))/3)</f>
        <v xml:space="preserve"> </v>
      </c>
      <c r="AW56" s="40" t="str">
        <f>IF(COUNTIF(D56:AS56,"(1)")=0," ",COUNTIF(D56:AS56,"(1)"))</f>
        <v xml:space="preserve"> </v>
      </c>
      <c r="AX56" s="40" t="str">
        <f>IF(COUNTIF(D56:AS56,"(2)")=0," ",COUNTIF(D56:AS56,"(2)"))</f>
        <v xml:space="preserve"> </v>
      </c>
      <c r="AY56" s="40" t="str">
        <f>IF(COUNTIF(D56:AS56,"(3)")=0," ",COUNTIF(D56:AS56,"(3)"))</f>
        <v xml:space="preserve"> </v>
      </c>
      <c r="AZ56" s="41" t="str">
        <f>IF(SUM(AW56:AY56)=0," ",SUM(AW56:AY56))</f>
        <v xml:space="preserve"> </v>
      </c>
      <c r="BA56" s="351" t="str">
        <f>IF(AU56=0,Var!$B$8,IF(LARGE(D56:AS56,1)&gt;=455,Var!$B$4," "))</f>
        <v>---</v>
      </c>
      <c r="BB56" s="351" t="str">
        <f>IF(AU56=0,Var!$B$8,IF(LARGE(D56:AS56,1)&gt;=480,Var!$B$4," "))</f>
        <v>---</v>
      </c>
      <c r="BC56" s="351" t="str">
        <f>IF(AU56=0,Var!$B$8,IF(LARGE(D56:AS56,1)&gt;=500,Var!$B$4," "))</f>
        <v>---</v>
      </c>
      <c r="BD56" s="351" t="str">
        <f>IF(AU56=0,Var!$B$8,IF(LARGE(D56:AS56,1)&gt;=515,Var!$B$4," "))</f>
        <v>---</v>
      </c>
      <c r="BE56" s="351" t="str">
        <f>IF(AU56=0,Var!$B$8,IF(LARGE(D56:AS56,1)&gt;=530,Var!$B$4," "))</f>
        <v>---</v>
      </c>
      <c r="BF56" s="351" t="str">
        <f>IF(AU56=0,Var!$B$8,IF(LARGE(D56:AS56,1)&gt;=545,Var!$B$4," "))</f>
        <v>---</v>
      </c>
      <c r="BG56" s="351" t="str">
        <f>IF(AU56=0,Var!$B$8,IF(LARGE(D56:AS56,1)&gt;=555,Var!$B$4," "))</f>
        <v>---</v>
      </c>
      <c r="BH56" s="351" t="str">
        <f>IF(AU56=0,Var!$B$8,IF(LARGE(D56:AS56,1)&gt;=565,Var!$B$4," "))</f>
        <v>---</v>
      </c>
      <c r="BI56" s="42" t="str">
        <f>IF(AU56=0,Var!$B$8,IF(LARGE(D56:AS56,1)&gt;=575,Var!$B$4," "))</f>
        <v>---</v>
      </c>
    </row>
    <row r="57" spans="1:61">
      <c r="A57" s="11"/>
      <c r="B57" s="339">
        <v>4</v>
      </c>
      <c r="C57" s="37" t="s">
        <v>29</v>
      </c>
      <c r="D57" s="38"/>
      <c r="E57" s="39"/>
      <c r="F57" s="38"/>
      <c r="G57" s="39"/>
      <c r="H57" s="38"/>
      <c r="I57" s="39"/>
      <c r="J57" s="38"/>
      <c r="K57" s="39"/>
      <c r="L57" s="3"/>
      <c r="M57" s="3"/>
      <c r="N57" s="38"/>
      <c r="O57" s="39"/>
      <c r="P57" s="38"/>
      <c r="Q57" s="39"/>
      <c r="R57" s="38">
        <v>457</v>
      </c>
      <c r="S57" s="39" t="s">
        <v>341</v>
      </c>
      <c r="T57" s="38"/>
      <c r="U57" s="39"/>
      <c r="V57" s="38"/>
      <c r="W57" s="39"/>
      <c r="X57" s="38"/>
      <c r="Y57" s="39"/>
      <c r="Z57" s="38"/>
      <c r="AA57" s="39"/>
      <c r="AB57" s="38"/>
      <c r="AC57" s="39"/>
      <c r="AD57" s="38"/>
      <c r="AE57" s="39"/>
      <c r="AF57" s="38"/>
      <c r="AG57" s="39"/>
      <c r="AH57" s="38"/>
      <c r="AI57" s="39"/>
      <c r="AJ57" s="38"/>
      <c r="AK57" s="39"/>
      <c r="AL57" s="38"/>
      <c r="AM57" s="39"/>
      <c r="AN57" s="38"/>
      <c r="AO57" s="39"/>
      <c r="AP57" s="38"/>
      <c r="AQ57" s="39"/>
      <c r="AR57" s="38"/>
      <c r="AS57" s="39"/>
      <c r="AT57" s="11"/>
      <c r="AU57" s="19">
        <f>COUNT(D57:AS57)</f>
        <v>1</v>
      </c>
      <c r="AV57" s="20" t="str">
        <f>IF(AU57&lt;3," ",(LARGE(D57:AS57,1)+LARGE(D57:AS57,2)+LARGE(D57:AS57,3))/3)</f>
        <v xml:space="preserve"> </v>
      </c>
      <c r="AW57" s="40" t="str">
        <f>IF(COUNTIF(D57:AS57,"(1)")=0," ",COUNTIF(D57:AS57,"(1)"))</f>
        <v xml:space="preserve"> </v>
      </c>
      <c r="AX57" s="40" t="str">
        <f>IF(COUNTIF(D57:AS57,"(2)")=0," ",COUNTIF(D57:AS57,"(2)"))</f>
        <v xml:space="preserve"> </v>
      </c>
      <c r="AY57" s="40" t="str">
        <f>IF(COUNTIF(D57:AS57,"(3)")=0," ",COUNTIF(D57:AS57,"(3)"))</f>
        <v xml:space="preserve"> </v>
      </c>
      <c r="AZ57" s="41" t="str">
        <f>IF(SUM(AW57:AY57)=0," ",SUM(AW57:AY57))</f>
        <v xml:space="preserve"> </v>
      </c>
      <c r="BA57" s="351">
        <v>18</v>
      </c>
      <c r="BB57" s="351" t="str">
        <f>IF(AU57=0,Var!$B$8,IF(LARGE(D57:AS57,1)&gt;=480,Var!$B$4," "))</f>
        <v xml:space="preserve"> </v>
      </c>
      <c r="BC57" s="351" t="str">
        <f>IF(AU57=0,Var!$B$8,IF(LARGE(D57:AS57,1)&gt;=500,Var!$B$4," "))</f>
        <v xml:space="preserve"> </v>
      </c>
      <c r="BD57" s="351" t="str">
        <f>IF(AU57=0,Var!$B$8,IF(LARGE(D57:AS57,1)&gt;=515,Var!$B$4," "))</f>
        <v xml:space="preserve"> </v>
      </c>
      <c r="BE57" s="351" t="str">
        <f>IF(AU57=0,Var!$B$8,IF(LARGE(D57:AS57,1)&gt;=530,Var!$B$4," "))</f>
        <v xml:space="preserve"> </v>
      </c>
      <c r="BF57" s="351" t="str">
        <f>IF(AU57=0,Var!$B$8,IF(LARGE(D57:AS57,1)&gt;=545,Var!$B$4," "))</f>
        <v xml:space="preserve"> </v>
      </c>
      <c r="BG57" s="351" t="str">
        <f>IF(AU57=0,Var!$B$8,IF(LARGE(D57:AS57,1)&gt;=555,Var!$B$4," "))</f>
        <v xml:space="preserve"> </v>
      </c>
      <c r="BH57" s="351" t="str">
        <f>IF(AU57=0,Var!$B$8,IF(LARGE(D57:AS57,1)&gt;=565,Var!$B$4," "))</f>
        <v xml:space="preserve"> </v>
      </c>
      <c r="BI57" s="42" t="str">
        <f>IF(AU57=0,Var!$B$8,IF(LARGE(D57:AS57,1)&gt;=575,Var!$B$4," "))</f>
        <v xml:space="preserve"> </v>
      </c>
    </row>
    <row r="58" spans="1:61" ht="22.7" customHeight="1">
      <c r="A58" s="11"/>
      <c r="B58" s="30"/>
      <c r="C58" s="31" t="s">
        <v>298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4"/>
      <c r="AE58" s="32"/>
      <c r="AF58" s="32"/>
      <c r="AG58" s="32"/>
      <c r="AH58" s="32"/>
      <c r="AI58" s="32"/>
      <c r="AJ58" s="35"/>
      <c r="AK58" s="35"/>
      <c r="AL58" s="35"/>
      <c r="AM58" s="35"/>
      <c r="AN58" s="35"/>
      <c r="AO58" s="35"/>
      <c r="AP58" s="32"/>
      <c r="AQ58" s="35"/>
      <c r="AR58" s="36"/>
      <c r="AS58" s="36"/>
      <c r="AT58" s="11"/>
      <c r="AU58" s="19"/>
      <c r="AV58" s="20"/>
      <c r="AW58" s="19"/>
      <c r="AX58" s="19"/>
      <c r="AY58" s="19"/>
      <c r="AZ58" s="29"/>
      <c r="BA58" s="19"/>
      <c r="BB58" s="19"/>
      <c r="BC58" s="29"/>
      <c r="BD58" s="19"/>
      <c r="BE58" s="19"/>
      <c r="BF58" s="19"/>
      <c r="BG58" s="29"/>
      <c r="BH58" s="19"/>
      <c r="BI58" s="19"/>
    </row>
    <row r="59" spans="1:61">
      <c r="A59" s="11"/>
      <c r="B59" s="16"/>
      <c r="C59" s="37"/>
      <c r="D59" s="38"/>
      <c r="E59" s="39"/>
      <c r="F59" s="38"/>
      <c r="G59" s="39"/>
      <c r="H59" s="38"/>
      <c r="I59" s="39"/>
      <c r="J59" s="38"/>
      <c r="K59" s="39"/>
      <c r="L59" s="3"/>
      <c r="M59" s="3"/>
      <c r="N59" s="38"/>
      <c r="O59" s="39"/>
      <c r="P59" s="38"/>
      <c r="Q59" s="39"/>
      <c r="R59" s="38"/>
      <c r="S59" s="39"/>
      <c r="T59" s="38"/>
      <c r="U59" s="39"/>
      <c r="V59" s="38"/>
      <c r="W59" s="39"/>
      <c r="X59" s="38"/>
      <c r="Y59" s="39"/>
      <c r="Z59" s="38"/>
      <c r="AA59" s="39"/>
      <c r="AB59" s="38"/>
      <c r="AC59" s="39"/>
      <c r="AD59" s="38"/>
      <c r="AE59" s="39"/>
      <c r="AF59" s="38"/>
      <c r="AG59" s="39"/>
      <c r="AH59" s="38"/>
      <c r="AI59" s="39"/>
      <c r="AJ59" s="38"/>
      <c r="AK59" s="39"/>
      <c r="AL59" s="38"/>
      <c r="AM59" s="39"/>
      <c r="AN59" s="38"/>
      <c r="AO59" s="39"/>
      <c r="AP59" s="38"/>
      <c r="AQ59" s="39"/>
      <c r="AR59" s="38"/>
      <c r="AS59" s="39"/>
      <c r="AT59" s="11"/>
      <c r="AU59" s="19">
        <f t="shared" ref="AU59:AU68" si="6">COUNT(D59:AS59)</f>
        <v>0</v>
      </c>
      <c r="AV59" s="20" t="str">
        <f t="shared" ref="AV59:AV68" si="7">IF(AU59&lt;3," ",(LARGE(D59:AS59,1)+LARGE(D59:AS59,2)+LARGE(D59:AS59,3))/3)</f>
        <v xml:space="preserve"> </v>
      </c>
      <c r="AW59" s="40" t="str">
        <f t="shared" ref="AW59:AW68" si="8">IF(COUNTIF(D59:AS59,"(1)")=0," ",COUNTIF(D59:AS59,"(1)"))</f>
        <v xml:space="preserve"> </v>
      </c>
      <c r="AX59" s="40" t="str">
        <f t="shared" ref="AX59:AX68" si="9">IF(COUNTIF(D59:AS59,"(2)")=0," ",COUNTIF(D59:AS59,"(2)"))</f>
        <v xml:space="preserve"> </v>
      </c>
      <c r="AY59" s="40" t="str">
        <f t="shared" ref="AY59:AY68" si="10">IF(COUNTIF(D59:AS59,"(3)")=0," ",COUNTIF(D59:AS59,"(3)"))</f>
        <v xml:space="preserve"> </v>
      </c>
      <c r="AZ59" s="41" t="str">
        <f t="shared" ref="AZ59:AZ68" si="11">IF(SUM(AW59:AY59)=0," ",SUM(AW59:AY59))</f>
        <v xml:space="preserve"> </v>
      </c>
      <c r="BA59" s="351" t="str">
        <f>IF(AU59=0,Var!$B$8,IF(LARGE(D59:AS59,1)&gt;=455,Var!$B$4," "))</f>
        <v>---</v>
      </c>
      <c r="BB59" s="351" t="str">
        <f>IF(AU59=0,Var!$B$8,IF(LARGE(D59:AS59,1)&gt;=480,Var!$B$4," "))</f>
        <v>---</v>
      </c>
      <c r="BC59" s="351" t="str">
        <f>IF(AU59=0,Var!$B$8,IF(LARGE(D59:AS59,1)&gt;=500,Var!$B$4," "))</f>
        <v>---</v>
      </c>
      <c r="BD59" s="351" t="str">
        <f>IF(AU59=0,Var!$B$8,IF(LARGE(D59:AS59,1)&gt;=515,Var!$B$4," "))</f>
        <v>---</v>
      </c>
      <c r="BE59" s="351" t="str">
        <f>IF(AU59=0,Var!$B$8,IF(LARGE(D59:AS59,1)&gt;=530,Var!$B$4," "))</f>
        <v>---</v>
      </c>
      <c r="BF59" s="351" t="str">
        <f>IF(AU59=0,Var!$B$8,IF(LARGE(D59:AS59,1)&gt;=545,Var!$B$4," "))</f>
        <v>---</v>
      </c>
      <c r="BG59" s="351" t="str">
        <f>IF(AU59=0,Var!$B$8,IF(LARGE(D59:AS59,1)&gt;=555,Var!$B$4," "))</f>
        <v>---</v>
      </c>
      <c r="BH59" s="351" t="str">
        <f>IF(AU59=0,Var!$B$8,IF(LARGE(D59:AS59,1)&gt;=565,Var!$B$4," "))</f>
        <v>---</v>
      </c>
      <c r="BI59" s="42" t="str">
        <f>IF(AU59=0,Var!$B$8,IF(LARGE(D59:AS59,1)&gt;=575,Var!$B$4," "))</f>
        <v>---</v>
      </c>
    </row>
    <row r="60" spans="1:61">
      <c r="A60" s="11"/>
      <c r="B60" s="16">
        <v>1</v>
      </c>
      <c r="C60" s="37" t="s">
        <v>42</v>
      </c>
      <c r="D60" s="38"/>
      <c r="E60" s="39"/>
      <c r="F60" s="38"/>
      <c r="G60" s="39"/>
      <c r="H60" s="38"/>
      <c r="I60" s="39"/>
      <c r="J60" s="38"/>
      <c r="K60" s="39"/>
      <c r="L60" s="3"/>
      <c r="M60" s="3"/>
      <c r="N60" s="38">
        <v>430</v>
      </c>
      <c r="O60" s="39" t="s">
        <v>330</v>
      </c>
      <c r="P60" s="38">
        <v>462</v>
      </c>
      <c r="Q60" s="39" t="s">
        <v>335</v>
      </c>
      <c r="R60" s="38">
        <v>470</v>
      </c>
      <c r="S60" s="39" t="s">
        <v>337</v>
      </c>
      <c r="T60" s="38">
        <v>489</v>
      </c>
      <c r="U60" s="39" t="s">
        <v>293</v>
      </c>
      <c r="V60" s="38">
        <v>459</v>
      </c>
      <c r="W60" s="39" t="s">
        <v>344</v>
      </c>
      <c r="X60" s="38"/>
      <c r="Y60" s="39"/>
      <c r="Z60" s="38">
        <v>469</v>
      </c>
      <c r="AA60" s="39" t="s">
        <v>330</v>
      </c>
      <c r="AB60" s="38">
        <v>458</v>
      </c>
      <c r="AC60" s="39" t="s">
        <v>337</v>
      </c>
      <c r="AD60" s="38"/>
      <c r="AE60" s="39"/>
      <c r="AF60" s="38"/>
      <c r="AG60" s="39"/>
      <c r="AH60" s="38"/>
      <c r="AI60" s="39"/>
      <c r="AJ60" s="38"/>
      <c r="AK60" s="39"/>
      <c r="AL60" s="38"/>
      <c r="AM60" s="39"/>
      <c r="AN60" s="38"/>
      <c r="AO60" s="39"/>
      <c r="AP60" s="38"/>
      <c r="AQ60" s="39"/>
      <c r="AR60" s="38"/>
      <c r="AS60" s="39"/>
      <c r="AT60" s="11"/>
      <c r="AU60" s="19">
        <f t="shared" si="6"/>
        <v>7</v>
      </c>
      <c r="AV60" s="20">
        <f t="shared" si="7"/>
        <v>476</v>
      </c>
      <c r="AW60" s="40" t="str">
        <f t="shared" si="8"/>
        <v xml:space="preserve"> </v>
      </c>
      <c r="AX60" s="40" t="str">
        <f t="shared" si="9"/>
        <v xml:space="preserve"> </v>
      </c>
      <c r="AY60" s="40" t="str">
        <f t="shared" si="10"/>
        <v xml:space="preserve"> </v>
      </c>
      <c r="AZ60" s="41" t="str">
        <f t="shared" si="11"/>
        <v xml:space="preserve"> </v>
      </c>
      <c r="BA60" s="351">
        <v>18</v>
      </c>
      <c r="BB60" s="351">
        <v>18</v>
      </c>
      <c r="BC60" s="351" t="str">
        <f>IF(AU60=0,Var!$B$8,IF(LARGE(D60:AS60,1)&gt;=500,Var!$B$4," "))</f>
        <v xml:space="preserve"> </v>
      </c>
      <c r="BD60" s="351" t="str">
        <f>IF(AU60=0,Var!$B$8,IF(LARGE(D60:AS60,1)&gt;=515,Var!$B$4," "))</f>
        <v xml:space="preserve"> </v>
      </c>
      <c r="BE60" s="351" t="str">
        <f>IF(AU60=0,Var!$B$8,IF(LARGE(D60:AS60,1)&gt;=530,Var!$B$4," "))</f>
        <v xml:space="preserve"> </v>
      </c>
      <c r="BF60" s="351" t="str">
        <f>IF(AU60=0,Var!$B$8,IF(LARGE(D60:AS60,1)&gt;=545,Var!$B$4," "))</f>
        <v xml:space="preserve"> </v>
      </c>
      <c r="BG60" s="351" t="str">
        <f>IF(AU60=0,Var!$B$8,IF(LARGE(D60:AS60,1)&gt;=555,Var!$B$4," "))</f>
        <v xml:space="preserve"> </v>
      </c>
      <c r="BH60" s="351" t="str">
        <f>IF(AU60=0,Var!$B$8,IF(LARGE(D60:AS60,1)&gt;=565,Var!$B$4," "))</f>
        <v xml:space="preserve"> </v>
      </c>
      <c r="BI60" s="42" t="str">
        <f>IF(AU60=0,Var!$B$8,IF(LARGE(D60:AS60,1)&gt;=575,Var!$B$4," "))</f>
        <v xml:space="preserve"> </v>
      </c>
    </row>
    <row r="61" spans="1:61">
      <c r="A61" s="11"/>
      <c r="B61" s="16">
        <v>2</v>
      </c>
      <c r="C61" s="37" t="s">
        <v>43</v>
      </c>
      <c r="D61" s="38"/>
      <c r="E61" s="39"/>
      <c r="F61" s="38"/>
      <c r="G61" s="39"/>
      <c r="H61" s="38"/>
      <c r="I61" s="39"/>
      <c r="J61" s="38"/>
      <c r="K61" s="39"/>
      <c r="L61" s="3"/>
      <c r="M61" s="3"/>
      <c r="N61" s="38"/>
      <c r="O61" s="39"/>
      <c r="P61" s="38"/>
      <c r="Q61" s="39"/>
      <c r="R61" s="38">
        <v>288</v>
      </c>
      <c r="S61" s="39" t="s">
        <v>362</v>
      </c>
      <c r="T61" s="38">
        <v>266</v>
      </c>
      <c r="U61" s="39" t="s">
        <v>368</v>
      </c>
      <c r="V61" s="38"/>
      <c r="W61" s="39"/>
      <c r="X61" s="38"/>
      <c r="Y61" s="39"/>
      <c r="Z61" s="38"/>
      <c r="AA61" s="39"/>
      <c r="AB61" s="38"/>
      <c r="AC61" s="39"/>
      <c r="AD61" s="38"/>
      <c r="AE61" s="39"/>
      <c r="AF61" s="38"/>
      <c r="AG61" s="39"/>
      <c r="AH61" s="38"/>
      <c r="AI61" s="39"/>
      <c r="AJ61" s="38"/>
      <c r="AK61" s="39"/>
      <c r="AL61" s="38"/>
      <c r="AM61" s="39"/>
      <c r="AN61" s="38"/>
      <c r="AO61" s="39"/>
      <c r="AP61" s="38"/>
      <c r="AQ61" s="39"/>
      <c r="AR61" s="38"/>
      <c r="AS61" s="39"/>
      <c r="AT61" s="11"/>
      <c r="AU61" s="19">
        <f t="shared" si="6"/>
        <v>2</v>
      </c>
      <c r="AV61" s="20" t="str">
        <f t="shared" si="7"/>
        <v xml:space="preserve"> </v>
      </c>
      <c r="AW61" s="40" t="str">
        <f t="shared" si="8"/>
        <v xml:space="preserve"> </v>
      </c>
      <c r="AX61" s="40" t="str">
        <f t="shared" si="9"/>
        <v xml:space="preserve"> </v>
      </c>
      <c r="AY61" s="40" t="str">
        <f t="shared" si="10"/>
        <v xml:space="preserve"> </v>
      </c>
      <c r="AZ61" s="41" t="str">
        <f t="shared" si="11"/>
        <v xml:space="preserve"> </v>
      </c>
      <c r="BA61" s="351" t="str">
        <f>IF(AU61=0,Var!$B$8,IF(LARGE(D61:AS61,1)&gt;=455,Var!$B$4," "))</f>
        <v xml:space="preserve"> </v>
      </c>
      <c r="BB61" s="351" t="str">
        <f>IF(AU61=0,Var!$B$8,IF(LARGE(D61:AS61,1)&gt;=480,Var!$B$4," "))</f>
        <v xml:space="preserve"> </v>
      </c>
      <c r="BC61" s="351" t="str">
        <f>IF(AU61=0,Var!$B$8,IF(LARGE(D61:AS61,1)&gt;=500,Var!$B$4," "))</f>
        <v xml:space="preserve"> </v>
      </c>
      <c r="BD61" s="351" t="str">
        <f>IF(AU61=0,Var!$B$8,IF(LARGE(D61:AS61,1)&gt;=515,Var!$B$4," "))</f>
        <v xml:space="preserve"> </v>
      </c>
      <c r="BE61" s="351" t="str">
        <f>IF(AU61=0,Var!$B$8,IF(LARGE(D61:AS61,1)&gt;=530,Var!$B$4," "))</f>
        <v xml:space="preserve"> </v>
      </c>
      <c r="BF61" s="351" t="str">
        <f>IF(AU61=0,Var!$B$8,IF(LARGE(D61:AS61,1)&gt;=545,Var!$B$4," "))</f>
        <v xml:space="preserve"> </v>
      </c>
      <c r="BG61" s="351" t="str">
        <f>IF(AU61=0,Var!$B$8,IF(LARGE(D61:AS61,1)&gt;=555,Var!$B$4," "))</f>
        <v xml:space="preserve"> </v>
      </c>
      <c r="BH61" s="351" t="str">
        <f>IF(AU61=0,Var!$B$8,IF(LARGE(D61:AS61,1)&gt;=565,Var!$B$4," "))</f>
        <v xml:space="preserve"> </v>
      </c>
      <c r="BI61" s="42" t="str">
        <f>IF(AU61=0,Var!$B$8,IF(LARGE(D61:AS61,1)&gt;=575,Var!$B$4," "))</f>
        <v xml:space="preserve"> </v>
      </c>
    </row>
    <row r="62" spans="1:61">
      <c r="A62" s="11"/>
      <c r="B62" s="16">
        <v>3</v>
      </c>
      <c r="C62" s="37" t="s">
        <v>39</v>
      </c>
      <c r="D62" s="38"/>
      <c r="E62" s="39"/>
      <c r="F62" s="38">
        <v>538</v>
      </c>
      <c r="G62" s="39" t="s">
        <v>15</v>
      </c>
      <c r="H62" s="38">
        <v>545</v>
      </c>
      <c r="I62" s="39" t="s">
        <v>14</v>
      </c>
      <c r="J62" s="38"/>
      <c r="K62" s="39"/>
      <c r="L62" s="3" t="s">
        <v>366</v>
      </c>
      <c r="M62" s="3" t="s">
        <v>14</v>
      </c>
      <c r="N62" s="38"/>
      <c r="O62" s="39"/>
      <c r="P62" s="38"/>
      <c r="Q62" s="39"/>
      <c r="R62" s="38"/>
      <c r="S62" s="39"/>
      <c r="T62" s="38">
        <v>541</v>
      </c>
      <c r="U62" s="39" t="s">
        <v>15</v>
      </c>
      <c r="V62" s="38"/>
      <c r="W62" s="39"/>
      <c r="X62" s="38"/>
      <c r="Y62" s="39"/>
      <c r="Z62" s="38">
        <v>528</v>
      </c>
      <c r="AA62" s="39" t="s">
        <v>14</v>
      </c>
      <c r="AB62" s="38"/>
      <c r="AC62" s="39"/>
      <c r="AD62" s="38">
        <v>548</v>
      </c>
      <c r="AE62" s="39" t="s">
        <v>14</v>
      </c>
      <c r="AF62" s="38">
        <v>531</v>
      </c>
      <c r="AG62" s="39" t="s">
        <v>15</v>
      </c>
      <c r="AH62" s="38"/>
      <c r="AI62" s="39"/>
      <c r="AJ62" s="38"/>
      <c r="AK62" s="39"/>
      <c r="AL62" s="38">
        <v>523</v>
      </c>
      <c r="AM62" s="39" t="s">
        <v>14</v>
      </c>
      <c r="AN62" s="38">
        <v>518</v>
      </c>
      <c r="AO62" s="39" t="s">
        <v>18</v>
      </c>
      <c r="AP62" s="38">
        <v>530</v>
      </c>
      <c r="AQ62" s="39" t="s">
        <v>293</v>
      </c>
      <c r="AR62" s="38"/>
      <c r="AS62" s="39"/>
      <c r="AT62" s="11"/>
      <c r="AU62" s="19">
        <f t="shared" si="6"/>
        <v>9</v>
      </c>
      <c r="AV62" s="20">
        <f t="shared" si="7"/>
        <v>544.66666666666663</v>
      </c>
      <c r="AW62" s="40">
        <f t="shared" si="8"/>
        <v>5</v>
      </c>
      <c r="AX62" s="40">
        <f t="shared" si="9"/>
        <v>3</v>
      </c>
      <c r="AY62" s="40">
        <f t="shared" si="10"/>
        <v>1</v>
      </c>
      <c r="AZ62" s="41">
        <f t="shared" si="11"/>
        <v>9</v>
      </c>
      <c r="BA62" s="351">
        <v>18</v>
      </c>
      <c r="BB62" s="351">
        <v>18</v>
      </c>
      <c r="BC62" s="351">
        <v>18</v>
      </c>
      <c r="BD62" s="351">
        <v>18</v>
      </c>
      <c r="BE62" s="351">
        <v>18</v>
      </c>
      <c r="BF62" s="351">
        <v>18</v>
      </c>
      <c r="BG62" s="351" t="str">
        <f>IF(AU62=0,Var!$B$8,IF(LARGE(D62:AS62,1)&gt;=555,Var!$B$4," "))</f>
        <v xml:space="preserve"> </v>
      </c>
      <c r="BH62" s="351" t="str">
        <f>IF(AU62=0,Var!$B$8,IF(LARGE(D62:AS62,1)&gt;=565,Var!$B$4," "))</f>
        <v xml:space="preserve"> </v>
      </c>
      <c r="BI62" s="42" t="str">
        <f>IF(AU62=0,Var!$B$8,IF(LARGE(D62:AS62,1)&gt;=575,Var!$B$4," "))</f>
        <v xml:space="preserve"> </v>
      </c>
    </row>
    <row r="63" spans="1:61">
      <c r="A63" s="11"/>
      <c r="B63" s="16">
        <v>4</v>
      </c>
      <c r="C63" s="37" t="s">
        <v>40</v>
      </c>
      <c r="D63" s="38"/>
      <c r="E63" s="39"/>
      <c r="F63" s="38">
        <v>373</v>
      </c>
      <c r="G63" s="39" t="s">
        <v>344</v>
      </c>
      <c r="H63" s="38"/>
      <c r="I63" s="39"/>
      <c r="J63" s="38"/>
      <c r="K63" s="39"/>
      <c r="L63" s="3"/>
      <c r="M63" s="3"/>
      <c r="N63" s="38"/>
      <c r="O63" s="39"/>
      <c r="P63" s="38"/>
      <c r="Q63" s="39"/>
      <c r="R63" s="38">
        <v>308</v>
      </c>
      <c r="S63" s="39" t="s">
        <v>356</v>
      </c>
      <c r="T63" s="38"/>
      <c r="U63" s="39"/>
      <c r="V63" s="38"/>
      <c r="W63" s="39"/>
      <c r="X63" s="38"/>
      <c r="Y63" s="39"/>
      <c r="Z63" s="38"/>
      <c r="AA63" s="39"/>
      <c r="AB63" s="38"/>
      <c r="AC63" s="39"/>
      <c r="AD63" s="38"/>
      <c r="AE63" s="39"/>
      <c r="AF63" s="38"/>
      <c r="AG63" s="39"/>
      <c r="AH63" s="38"/>
      <c r="AI63" s="39"/>
      <c r="AJ63" s="38"/>
      <c r="AK63" s="39"/>
      <c r="AL63" s="38"/>
      <c r="AM63" s="39"/>
      <c r="AN63" s="38"/>
      <c r="AO63" s="39"/>
      <c r="AP63" s="38"/>
      <c r="AQ63" s="39"/>
      <c r="AR63" s="38"/>
      <c r="AS63" s="39"/>
      <c r="AT63" s="11"/>
      <c r="AU63" s="19">
        <f t="shared" si="6"/>
        <v>2</v>
      </c>
      <c r="AV63" s="20" t="str">
        <f t="shared" si="7"/>
        <v xml:space="preserve"> </v>
      </c>
      <c r="AW63" s="40" t="str">
        <f t="shared" si="8"/>
        <v xml:space="preserve"> </v>
      </c>
      <c r="AX63" s="40" t="str">
        <f t="shared" si="9"/>
        <v xml:space="preserve"> </v>
      </c>
      <c r="AY63" s="40" t="str">
        <f t="shared" si="10"/>
        <v xml:space="preserve"> </v>
      </c>
      <c r="AZ63" s="41" t="str">
        <f t="shared" si="11"/>
        <v xml:space="preserve"> </v>
      </c>
      <c r="BA63" s="351" t="str">
        <f>IF(AU63=0,Var!$B$8,IF(LARGE(D63:AS63,1)&gt;=455,Var!$B$4," "))</f>
        <v xml:space="preserve"> </v>
      </c>
      <c r="BB63" s="351" t="str">
        <f>IF(AU63=0,Var!$B$8,IF(LARGE(D63:AS63,1)&gt;=480,Var!$B$4," "))</f>
        <v xml:space="preserve"> </v>
      </c>
      <c r="BC63" s="351" t="str">
        <f>IF(AU63=0,Var!$B$8,IF(LARGE(D63:AS63,1)&gt;=500,Var!$B$4," "))</f>
        <v xml:space="preserve"> </v>
      </c>
      <c r="BD63" s="351" t="str">
        <f>IF(AU63=0,Var!$B$8,IF(LARGE(D63:AS63,1)&gt;=515,Var!$B$4," "))</f>
        <v xml:space="preserve"> </v>
      </c>
      <c r="BE63" s="351" t="str">
        <f>IF(AU63=0,Var!$B$8,IF(LARGE(D63:AS63,1)&gt;=530,Var!$B$4," "))</f>
        <v xml:space="preserve"> </v>
      </c>
      <c r="BF63" s="351" t="str">
        <f>IF(AU63=0,Var!$B$8,IF(LARGE(D63:AS63,1)&gt;=545,Var!$B$4," "))</f>
        <v xml:space="preserve"> </v>
      </c>
      <c r="BG63" s="351" t="str">
        <f>IF(AU63=0,Var!$B$8,IF(LARGE(D63:AS63,1)&gt;=555,Var!$B$4," "))</f>
        <v xml:space="preserve"> </v>
      </c>
      <c r="BH63" s="351" t="str">
        <f>IF(AU63=0,Var!$B$8,IF(LARGE(D63:AS63,1)&gt;=565,Var!$B$4," "))</f>
        <v xml:space="preserve"> </v>
      </c>
      <c r="BI63" s="42" t="str">
        <f>IF(AU63=0,Var!$B$8,IF(LARGE(D63:AS63,1)&gt;=575,Var!$B$4," "))</f>
        <v xml:space="preserve"> </v>
      </c>
    </row>
    <row r="64" spans="1:61">
      <c r="A64" s="11"/>
      <c r="B64" s="339">
        <v>5</v>
      </c>
      <c r="C64" s="37" t="s">
        <v>38</v>
      </c>
      <c r="D64" s="38"/>
      <c r="E64" s="39"/>
      <c r="F64" s="38"/>
      <c r="G64" s="39"/>
      <c r="H64" s="38"/>
      <c r="I64" s="39"/>
      <c r="J64" s="38"/>
      <c r="K64" s="39"/>
      <c r="L64" s="3"/>
      <c r="M64" s="3"/>
      <c r="N64" s="38"/>
      <c r="O64" s="39"/>
      <c r="P64" s="38"/>
      <c r="Q64" s="39"/>
      <c r="R64" s="38">
        <v>421</v>
      </c>
      <c r="S64" s="39" t="s">
        <v>293</v>
      </c>
      <c r="T64" s="38"/>
      <c r="U64" s="39"/>
      <c r="V64" s="38"/>
      <c r="W64" s="39"/>
      <c r="X64" s="38"/>
      <c r="Y64" s="39"/>
      <c r="Z64" s="38"/>
      <c r="AA64" s="39"/>
      <c r="AB64" s="38"/>
      <c r="AC64" s="39"/>
      <c r="AD64" s="38"/>
      <c r="AE64" s="39"/>
      <c r="AF64" s="38"/>
      <c r="AG64" s="39"/>
      <c r="AH64" s="38"/>
      <c r="AI64" s="39"/>
      <c r="AJ64" s="38"/>
      <c r="AK64" s="39"/>
      <c r="AL64" s="38"/>
      <c r="AM64" s="39"/>
      <c r="AN64" s="38"/>
      <c r="AO64" s="39"/>
      <c r="AP64" s="38"/>
      <c r="AQ64" s="39"/>
      <c r="AR64" s="38"/>
      <c r="AS64" s="39"/>
      <c r="AT64" s="11"/>
      <c r="AU64" s="19">
        <f t="shared" si="6"/>
        <v>1</v>
      </c>
      <c r="AV64" s="20" t="str">
        <f t="shared" si="7"/>
        <v xml:space="preserve"> </v>
      </c>
      <c r="AW64" s="40" t="str">
        <f t="shared" si="8"/>
        <v xml:space="preserve"> </v>
      </c>
      <c r="AX64" s="40" t="str">
        <f t="shared" si="9"/>
        <v xml:space="preserve"> </v>
      </c>
      <c r="AY64" s="40" t="str">
        <f t="shared" si="10"/>
        <v xml:space="preserve"> </v>
      </c>
      <c r="AZ64" s="41" t="str">
        <f>IF(SUM(AW64:AY64)=0," ",SUM(AW64:AY64))</f>
        <v xml:space="preserve"> </v>
      </c>
      <c r="BA64" s="351" t="str">
        <f>IF(AU64=0,Var!$B$8,IF(LARGE(D64:AS64,1)&gt;=455,Var!$B$4," "))</f>
        <v xml:space="preserve"> </v>
      </c>
      <c r="BB64" s="351" t="str">
        <f>IF(AU64=0,Var!$B$8,IF(LARGE(D64:AS64,1)&gt;=480,Var!$B$4," "))</f>
        <v xml:space="preserve"> </v>
      </c>
      <c r="BC64" s="351" t="str">
        <f>IF(AU64=0,Var!$B$8,IF(LARGE(D64:AS64,1)&gt;=500,Var!$B$4," "))</f>
        <v xml:space="preserve"> </v>
      </c>
      <c r="BD64" s="351" t="str">
        <f>IF(AU64=0,Var!$B$8,IF(LARGE(D64:AS64,1)&gt;=515,Var!$B$4," "))</f>
        <v xml:space="preserve"> </v>
      </c>
      <c r="BE64" s="351" t="str">
        <f>IF(AU64=0,Var!$B$8,IF(LARGE(D64:AS64,1)&gt;=530,Var!$B$4," "))</f>
        <v xml:space="preserve"> </v>
      </c>
      <c r="BF64" s="351" t="str">
        <f>IF(AU64=0,Var!$B$8,IF(LARGE(D64:AS64,1)&gt;=545,Var!$B$4," "))</f>
        <v xml:space="preserve"> </v>
      </c>
      <c r="BG64" s="351" t="str">
        <f>IF(AU64=0,Var!$B$8,IF(LARGE(D64:AS64,1)&gt;=555,Var!$B$4," "))</f>
        <v xml:space="preserve"> </v>
      </c>
      <c r="BH64" s="351" t="str">
        <f>IF(AU64=0,Var!$B$8,IF(LARGE(D64:AS64,1)&gt;=565,Var!$B$4," "))</f>
        <v xml:space="preserve"> </v>
      </c>
      <c r="BI64" s="42" t="str">
        <f>IF(AU64=0,Var!$B$8,IF(LARGE(D64:AS64,1)&gt;=575,Var!$B$4," "))</f>
        <v xml:space="preserve"> </v>
      </c>
    </row>
    <row r="65" spans="1:254">
      <c r="A65" s="11"/>
      <c r="B65" s="16"/>
      <c r="C65" s="37"/>
      <c r="D65" s="38"/>
      <c r="E65" s="39"/>
      <c r="F65" s="38"/>
      <c r="G65" s="39"/>
      <c r="H65" s="38"/>
      <c r="I65" s="39"/>
      <c r="J65" s="38"/>
      <c r="K65" s="39"/>
      <c r="L65" s="3"/>
      <c r="M65" s="3"/>
      <c r="N65" s="38"/>
      <c r="O65" s="39"/>
      <c r="P65" s="38"/>
      <c r="Q65" s="39"/>
      <c r="R65" s="38"/>
      <c r="S65" s="39"/>
      <c r="T65" s="38"/>
      <c r="U65" s="39"/>
      <c r="V65" s="38"/>
      <c r="W65" s="39"/>
      <c r="X65" s="38"/>
      <c r="Y65" s="39"/>
      <c r="Z65" s="38"/>
      <c r="AA65" s="39"/>
      <c r="AB65" s="38"/>
      <c r="AC65" s="39"/>
      <c r="AD65" s="38"/>
      <c r="AE65" s="39"/>
      <c r="AF65" s="38"/>
      <c r="AG65" s="39"/>
      <c r="AH65" s="38"/>
      <c r="AI65" s="39"/>
      <c r="AJ65" s="38"/>
      <c r="AK65" s="39"/>
      <c r="AL65" s="38"/>
      <c r="AM65" s="39"/>
      <c r="AN65" s="38"/>
      <c r="AO65" s="39"/>
      <c r="AP65" s="38"/>
      <c r="AQ65" s="39"/>
      <c r="AR65" s="38"/>
      <c r="AS65" s="39"/>
      <c r="AT65" s="11"/>
      <c r="AU65" s="19">
        <f t="shared" si="6"/>
        <v>0</v>
      </c>
      <c r="AV65" s="20" t="str">
        <f t="shared" si="7"/>
        <v xml:space="preserve"> </v>
      </c>
      <c r="AW65" s="40" t="str">
        <f t="shared" si="8"/>
        <v xml:space="preserve"> </v>
      </c>
      <c r="AX65" s="40" t="str">
        <f t="shared" si="9"/>
        <v xml:space="preserve"> </v>
      </c>
      <c r="AY65" s="40" t="str">
        <f t="shared" si="10"/>
        <v xml:space="preserve"> </v>
      </c>
      <c r="AZ65" s="41" t="str">
        <f t="shared" si="11"/>
        <v xml:space="preserve"> </v>
      </c>
      <c r="BA65" s="351" t="str">
        <f>IF(AU65=0,Var!$B$8,IF(LARGE(D65:AS65,1)&gt;=455,Var!$B$4," "))</f>
        <v>---</v>
      </c>
      <c r="BB65" s="351" t="str">
        <f>IF(AU65=0,Var!$B$8,IF(LARGE(D65:AS65,1)&gt;=480,Var!$B$4," "))</f>
        <v>---</v>
      </c>
      <c r="BC65" s="351" t="str">
        <f>IF(AU65=0,Var!$B$8,IF(LARGE(D65:AS65,1)&gt;=500,Var!$B$4," "))</f>
        <v>---</v>
      </c>
      <c r="BD65" s="351" t="str">
        <f>IF(AU65=0,Var!$B$8,IF(LARGE(D65:AS65,1)&gt;=515,Var!$B$4," "))</f>
        <v>---</v>
      </c>
      <c r="BE65" s="351" t="str">
        <f>IF(AU65=0,Var!$B$8,IF(LARGE(D65:AS65,1)&gt;=530,Var!$B$4," "))</f>
        <v>---</v>
      </c>
      <c r="BF65" s="351" t="str">
        <f>IF(AU65=0,Var!$B$8,IF(LARGE(D65:AS65,1)&gt;=545,Var!$B$4," "))</f>
        <v>---</v>
      </c>
      <c r="BG65" s="351" t="str">
        <f>IF(AU65=0,Var!$B$8,IF(LARGE(D65:AS65,1)&gt;=555,Var!$B$4," "))</f>
        <v>---</v>
      </c>
      <c r="BH65" s="351" t="str">
        <f>IF(AU65=0,Var!$B$8,IF(LARGE(D65:AS65,1)&gt;=565,Var!$B$4," "))</f>
        <v>---</v>
      </c>
      <c r="BI65" s="42" t="str">
        <f>IF(AU65=0,Var!$B$8,IF(LARGE(D65:AS65,1)&gt;=575,Var!$B$4," "))</f>
        <v>---</v>
      </c>
    </row>
    <row r="66" spans="1:254">
      <c r="A66" s="11"/>
      <c r="B66" s="16"/>
      <c r="C66" s="37" t="s">
        <v>44</v>
      </c>
      <c r="D66" s="38"/>
      <c r="E66" s="39"/>
      <c r="F66" s="38"/>
      <c r="G66" s="39"/>
      <c r="H66" s="38"/>
      <c r="I66" s="39"/>
      <c r="J66" s="38"/>
      <c r="K66" s="39"/>
      <c r="L66" s="3"/>
      <c r="M66" s="3"/>
      <c r="N66" s="38"/>
      <c r="O66" s="39"/>
      <c r="P66" s="38"/>
      <c r="Q66" s="39"/>
      <c r="R66" s="38"/>
      <c r="S66" s="39"/>
      <c r="T66" s="38"/>
      <c r="U66" s="39"/>
      <c r="V66" s="38"/>
      <c r="W66" s="39"/>
      <c r="X66" s="38"/>
      <c r="Y66" s="39"/>
      <c r="Z66" s="38"/>
      <c r="AA66" s="39"/>
      <c r="AB66" s="38"/>
      <c r="AC66" s="39"/>
      <c r="AD66" s="38"/>
      <c r="AE66" s="39"/>
      <c r="AF66" s="38"/>
      <c r="AG66" s="39"/>
      <c r="AH66" s="38"/>
      <c r="AI66" s="39"/>
      <c r="AJ66" s="38"/>
      <c r="AK66" s="39"/>
      <c r="AL66" s="38"/>
      <c r="AM66" s="39"/>
      <c r="AN66" s="38"/>
      <c r="AO66" s="39"/>
      <c r="AP66" s="38"/>
      <c r="AQ66" s="39"/>
      <c r="AR66" s="38"/>
      <c r="AS66" s="39"/>
      <c r="AT66" s="11"/>
      <c r="AU66" s="19">
        <f t="shared" si="6"/>
        <v>0</v>
      </c>
      <c r="AV66" s="20" t="str">
        <f t="shared" si="7"/>
        <v xml:space="preserve"> </v>
      </c>
      <c r="AW66" s="40" t="str">
        <f t="shared" si="8"/>
        <v xml:space="preserve"> </v>
      </c>
      <c r="AX66" s="40" t="str">
        <f t="shared" si="9"/>
        <v xml:space="preserve"> </v>
      </c>
      <c r="AY66" s="40" t="str">
        <f t="shared" si="10"/>
        <v xml:space="preserve"> </v>
      </c>
      <c r="AZ66" s="41" t="str">
        <f t="shared" si="11"/>
        <v xml:space="preserve"> </v>
      </c>
      <c r="BA66" s="351">
        <v>18</v>
      </c>
      <c r="BB66" s="351">
        <v>18</v>
      </c>
      <c r="BC66" s="351">
        <v>18</v>
      </c>
      <c r="BD66" s="351">
        <v>18</v>
      </c>
      <c r="BE66" s="351" t="str">
        <f>IF(AU66=0,Var!$B$8,IF(LARGE(D66:AS66,1)&gt;=530,Var!$B$4," "))</f>
        <v>---</v>
      </c>
      <c r="BF66" s="351" t="str">
        <f>IF(AU66=0,Var!$B$8,IF(LARGE(D66:AS66,1)&gt;=545,Var!$B$4," "))</f>
        <v>---</v>
      </c>
      <c r="BG66" s="351" t="str">
        <f>IF(AU66=0,Var!$B$8,IF(LARGE(D66:AS66,1)&gt;=555,Var!$B$4," "))</f>
        <v>---</v>
      </c>
      <c r="BH66" s="351" t="str">
        <f>IF(AU66=0,Var!$B$8,IF(LARGE(D66:AS66,1)&gt;=565,Var!$B$4," "))</f>
        <v>---</v>
      </c>
      <c r="BI66" s="42" t="str">
        <f>IF(AU66=0,Var!$B$8,IF(LARGE(D66:AS66,1)&gt;=575,Var!$B$4," "))</f>
        <v>---</v>
      </c>
    </row>
    <row r="67" spans="1:254">
      <c r="A67" s="11"/>
      <c r="B67" s="16"/>
      <c r="C67" s="37"/>
      <c r="D67" s="38"/>
      <c r="E67" s="39"/>
      <c r="F67" s="38"/>
      <c r="G67" s="39"/>
      <c r="H67" s="38"/>
      <c r="I67" s="39"/>
      <c r="J67" s="38"/>
      <c r="K67" s="39"/>
      <c r="L67" s="3"/>
      <c r="M67" s="3"/>
      <c r="N67" s="38"/>
      <c r="O67" s="39"/>
      <c r="P67" s="38"/>
      <c r="Q67" s="39"/>
      <c r="R67" s="38"/>
      <c r="S67" s="39"/>
      <c r="T67" s="38"/>
      <c r="U67" s="39"/>
      <c r="V67" s="38"/>
      <c r="W67" s="39"/>
      <c r="X67" s="38"/>
      <c r="Y67" s="39"/>
      <c r="Z67" s="38"/>
      <c r="AA67" s="39"/>
      <c r="AB67" s="38"/>
      <c r="AC67" s="39"/>
      <c r="AD67" s="38"/>
      <c r="AE67" s="39"/>
      <c r="AF67" s="38"/>
      <c r="AG67" s="39"/>
      <c r="AH67" s="38"/>
      <c r="AI67" s="39"/>
      <c r="AJ67" s="38"/>
      <c r="AK67" s="39"/>
      <c r="AL67" s="38"/>
      <c r="AM67" s="39"/>
      <c r="AN67" s="38"/>
      <c r="AO67" s="39"/>
      <c r="AP67" s="38"/>
      <c r="AQ67" s="39"/>
      <c r="AR67" s="38"/>
      <c r="AS67" s="39"/>
      <c r="AT67" s="11"/>
      <c r="AU67" s="19">
        <f t="shared" si="6"/>
        <v>0</v>
      </c>
      <c r="AV67" s="20" t="str">
        <f t="shared" si="7"/>
        <v xml:space="preserve"> </v>
      </c>
      <c r="AW67" s="40" t="str">
        <f t="shared" si="8"/>
        <v xml:space="preserve"> </v>
      </c>
      <c r="AX67" s="40" t="str">
        <f t="shared" si="9"/>
        <v xml:space="preserve"> </v>
      </c>
      <c r="AY67" s="40" t="str">
        <f t="shared" si="10"/>
        <v xml:space="preserve"> </v>
      </c>
      <c r="AZ67" s="41" t="str">
        <f t="shared" si="11"/>
        <v xml:space="preserve"> </v>
      </c>
      <c r="BA67" s="351" t="str">
        <f>IF(AU67=0,Var!$B$8,IF(LARGE(D67:AS67,1)&gt;=455,Var!$B$4," "))</f>
        <v>---</v>
      </c>
      <c r="BB67" s="351" t="str">
        <f>IF(AU67=0,Var!$B$8,IF(LARGE(D67:AS67,1)&gt;=480,Var!$B$4," "))</f>
        <v>---</v>
      </c>
      <c r="BC67" s="351" t="str">
        <f>IF(AU67=0,Var!$B$8,IF(LARGE(D67:AS67,1)&gt;=500,Var!$B$4," "))</f>
        <v>---</v>
      </c>
      <c r="BD67" s="351" t="str">
        <f>IF(AU67=0,Var!$B$8,IF(LARGE(D67:AS67,1)&gt;=515,Var!$B$4," "))</f>
        <v>---</v>
      </c>
      <c r="BE67" s="351" t="str">
        <f>IF(AU67=0,Var!$B$8,IF(LARGE(D67:AS67,1)&gt;=530,Var!$B$4," "))</f>
        <v>---</v>
      </c>
      <c r="BF67" s="351" t="str">
        <f>IF(AU67=0,Var!$B$8,IF(LARGE(D67:AS67,1)&gt;=545,Var!$B$4," "))</f>
        <v>---</v>
      </c>
      <c r="BG67" s="351" t="str">
        <f>IF(AU67=0,Var!$B$8,IF(LARGE(D67:AS67,1)&gt;=555,Var!$B$4," "))</f>
        <v>---</v>
      </c>
      <c r="BH67" s="351" t="str">
        <f>IF(AU67=0,Var!$B$8,IF(LARGE(D67:AS67,1)&gt;=565,Var!$B$4," "))</f>
        <v>---</v>
      </c>
      <c r="BI67" s="42" t="str">
        <f>IF(AU67=0,Var!$B$8,IF(LARGE(D67:AS67,1)&gt;=575,Var!$B$4," "))</f>
        <v>---</v>
      </c>
    </row>
    <row r="68" spans="1:254">
      <c r="A68" s="11"/>
      <c r="B68" s="16"/>
      <c r="C68" s="37"/>
      <c r="D68" s="38"/>
      <c r="E68" s="39"/>
      <c r="F68" s="38"/>
      <c r="G68" s="39"/>
      <c r="H68" s="38"/>
      <c r="I68" s="39"/>
      <c r="J68" s="38"/>
      <c r="K68" s="39"/>
      <c r="L68" s="3"/>
      <c r="M68" s="3"/>
      <c r="N68" s="38"/>
      <c r="O68" s="39"/>
      <c r="P68" s="38"/>
      <c r="Q68" s="39"/>
      <c r="R68" s="38"/>
      <c r="S68" s="39"/>
      <c r="T68" s="38"/>
      <c r="U68" s="39"/>
      <c r="V68" s="38"/>
      <c r="W68" s="39"/>
      <c r="X68" s="38"/>
      <c r="Y68" s="39"/>
      <c r="Z68" s="38"/>
      <c r="AA68" s="39"/>
      <c r="AB68" s="38"/>
      <c r="AC68" s="39"/>
      <c r="AD68" s="38"/>
      <c r="AE68" s="39"/>
      <c r="AF68" s="38"/>
      <c r="AG68" s="39"/>
      <c r="AH68" s="38"/>
      <c r="AI68" s="39"/>
      <c r="AJ68" s="38"/>
      <c r="AK68" s="39"/>
      <c r="AL68" s="38"/>
      <c r="AM68" s="39"/>
      <c r="AN68" s="38"/>
      <c r="AO68" s="39"/>
      <c r="AP68" s="38"/>
      <c r="AQ68" s="39"/>
      <c r="AR68" s="38"/>
      <c r="AS68" s="39"/>
      <c r="AT68" s="11"/>
      <c r="AU68" s="19">
        <f t="shared" si="6"/>
        <v>0</v>
      </c>
      <c r="AV68" s="20" t="str">
        <f t="shared" si="7"/>
        <v xml:space="preserve"> </v>
      </c>
      <c r="AW68" s="40" t="str">
        <f t="shared" si="8"/>
        <v xml:space="preserve"> </v>
      </c>
      <c r="AX68" s="40" t="str">
        <f t="shared" si="9"/>
        <v xml:space="preserve"> </v>
      </c>
      <c r="AY68" s="40" t="str">
        <f t="shared" si="10"/>
        <v xml:space="preserve"> </v>
      </c>
      <c r="AZ68" s="41" t="str">
        <f t="shared" si="11"/>
        <v xml:space="preserve"> </v>
      </c>
      <c r="BA68" s="351" t="str">
        <f>IF(AU68=0,Var!$B$8,IF(LARGE(D68:AS68,1)&gt;=455,Var!$B$4," "))</f>
        <v>---</v>
      </c>
      <c r="BB68" s="351" t="str">
        <f>IF(AU68=0,Var!$B$8,IF(LARGE(D68:AS68,1)&gt;=480,Var!$B$4," "))</f>
        <v>---</v>
      </c>
      <c r="BC68" s="351" t="str">
        <f>IF(AU68=0,Var!$B$8,IF(LARGE(D68:AS68,1)&gt;=500,Var!$B$4," "))</f>
        <v>---</v>
      </c>
      <c r="BD68" s="351" t="str">
        <f>IF(AU68=0,Var!$B$8,IF(LARGE(D68:AS68,1)&gt;=515,Var!$B$4," "))</f>
        <v>---</v>
      </c>
      <c r="BE68" s="351" t="str">
        <f>IF(AU68=0,Var!$B$8,IF(LARGE(D68:AS68,1)&gt;=530,Var!$B$4," "))</f>
        <v>---</v>
      </c>
      <c r="BF68" s="351" t="str">
        <f>IF(AU68=0,Var!$B$8,IF(LARGE(D68:AS68,1)&gt;=545,Var!$B$4," "))</f>
        <v>---</v>
      </c>
      <c r="BG68" s="351" t="str">
        <f>IF(AU68=0,Var!$B$8,IF(LARGE(D68:AS68,1)&gt;=555,Var!$B$4," "))</f>
        <v>---</v>
      </c>
      <c r="BH68" s="351" t="str">
        <f>IF(AU68=0,Var!$B$8,IF(LARGE(D68:AS68,1)&gt;=565,Var!$B$4," "))</f>
        <v>---</v>
      </c>
      <c r="BI68" s="42" t="str">
        <f>IF(AU68=0,Var!$B$8,IF(LARGE(D68:AS68,1)&gt;=575,Var!$B$4," "))</f>
        <v>---</v>
      </c>
    </row>
    <row r="69" spans="1:254" ht="12.75">
      <c r="A69"/>
      <c r="B69" s="43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6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7"/>
      <c r="AE69" s="45"/>
      <c r="AF69" s="45"/>
      <c r="AG69" s="45"/>
      <c r="AH69" s="45"/>
      <c r="AI69" s="45"/>
      <c r="AJ69" s="48"/>
      <c r="AK69" s="48"/>
      <c r="AL69" s="48"/>
      <c r="AM69" s="48"/>
      <c r="AN69" s="48"/>
      <c r="AO69" s="48"/>
      <c r="AP69" s="45"/>
      <c r="AQ69" s="48"/>
      <c r="AR69" s="49"/>
      <c r="AS69" s="4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ht="12.75">
      <c r="A70"/>
      <c r="B70" s="50"/>
      <c r="C70" s="51"/>
      <c r="AD70" s="4"/>
      <c r="AJ70" s="52"/>
      <c r="AK70" s="52"/>
      <c r="AL70" s="52"/>
      <c r="AM70" s="52"/>
      <c r="AN70" s="52"/>
      <c r="AO70" s="52"/>
      <c r="AQ70" s="52"/>
      <c r="AT70" s="11"/>
      <c r="AU70" s="19"/>
      <c r="AV70" s="20"/>
      <c r="AW70" s="21" t="s">
        <v>5</v>
      </c>
      <c r="AX70" s="22" t="s">
        <v>6</v>
      </c>
      <c r="AY70" s="23" t="s">
        <v>7</v>
      </c>
      <c r="AZ70" s="24" t="s">
        <v>8</v>
      </c>
      <c r="BA70" s="25">
        <v>540</v>
      </c>
      <c r="BB70" s="26">
        <v>550</v>
      </c>
      <c r="BC70" s="26">
        <v>555</v>
      </c>
      <c r="BD70" s="26">
        <v>560</v>
      </c>
      <c r="BE70" s="26">
        <v>565</v>
      </c>
      <c r="BF70" s="26">
        <v>570</v>
      </c>
      <c r="BG70" s="26">
        <v>575</v>
      </c>
      <c r="BH70" s="26">
        <v>580</v>
      </c>
      <c r="BI70" s="26">
        <v>585</v>
      </c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pans="1:254" ht="11.45" customHeight="1">
      <c r="A71" s="11"/>
      <c r="B71" s="53"/>
      <c r="C71" s="54" t="s">
        <v>45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7"/>
      <c r="AE71" s="55"/>
      <c r="AF71" s="55"/>
      <c r="AG71" s="55"/>
      <c r="AH71" s="55"/>
      <c r="AI71" s="55"/>
      <c r="AJ71" s="28"/>
      <c r="AK71" s="28"/>
      <c r="AL71" s="28"/>
      <c r="AM71" s="28"/>
      <c r="AN71" s="28"/>
      <c r="AO71" s="28"/>
      <c r="AP71" s="55"/>
      <c r="AQ71" s="28"/>
      <c r="AR71" s="58"/>
      <c r="AS71" s="58"/>
      <c r="AT71" s="11"/>
      <c r="AU71" s="19"/>
      <c r="AV71" s="20"/>
      <c r="AW71" s="19"/>
      <c r="AX71" s="19"/>
      <c r="AY71" s="19"/>
      <c r="AZ71" s="29"/>
      <c r="BA71" s="19"/>
      <c r="BB71" s="19"/>
      <c r="BC71" s="29"/>
      <c r="BD71" s="19"/>
      <c r="BE71" s="19"/>
      <c r="BF71" s="19"/>
      <c r="BG71" s="29"/>
      <c r="BH71" s="19"/>
      <c r="BI71" s="19"/>
    </row>
    <row r="72" spans="1:254">
      <c r="A72" s="11"/>
      <c r="B72" s="16"/>
      <c r="C72" s="37"/>
      <c r="D72" s="38"/>
      <c r="E72" s="39"/>
      <c r="F72" s="38"/>
      <c r="G72" s="39"/>
      <c r="H72" s="38"/>
      <c r="I72" s="39"/>
      <c r="J72" s="38"/>
      <c r="K72" s="39"/>
      <c r="L72" s="3"/>
      <c r="M72" s="3"/>
      <c r="N72" s="38"/>
      <c r="O72" s="39"/>
      <c r="P72" s="38"/>
      <c r="Q72" s="39"/>
      <c r="R72" s="38"/>
      <c r="S72" s="39"/>
      <c r="T72" s="38"/>
      <c r="U72" s="39"/>
      <c r="V72" s="38"/>
      <c r="W72" s="39"/>
      <c r="X72" s="38"/>
      <c r="Y72" s="39"/>
      <c r="Z72" s="38"/>
      <c r="AA72" s="39"/>
      <c r="AB72" s="38"/>
      <c r="AC72" s="39"/>
      <c r="AD72" s="38"/>
      <c r="AE72" s="39"/>
      <c r="AF72" s="38"/>
      <c r="AG72" s="39"/>
      <c r="AH72" s="38"/>
      <c r="AI72" s="39"/>
      <c r="AJ72" s="38"/>
      <c r="AK72" s="39"/>
      <c r="AL72" s="38"/>
      <c r="AM72" s="39"/>
      <c r="AN72" s="38"/>
      <c r="AO72" s="39"/>
      <c r="AP72" s="38"/>
      <c r="AQ72" s="39"/>
      <c r="AR72" s="38"/>
      <c r="AS72" s="39"/>
      <c r="AT72" s="11"/>
      <c r="AU72" s="19">
        <f>COUNT(D72:AS72)</f>
        <v>0</v>
      </c>
      <c r="AV72" s="20" t="str">
        <f>IF(AU72&lt;3," ",(LARGE(D72:AS72,1)+LARGE(D72:AS72,2)+LARGE(D72:AS72,3))/3)</f>
        <v xml:space="preserve"> </v>
      </c>
      <c r="AW72" s="40" t="str">
        <f>IF(COUNTIF(D72:AS72,"(1)")=0," ",COUNTIF(D72:AS72,"(1)"))</f>
        <v xml:space="preserve"> </v>
      </c>
      <c r="AX72" s="40" t="str">
        <f>IF(COUNTIF(D72:AS72,"(2)")=0," ",COUNTIF(D72:AS72,"(2)"))</f>
        <v xml:space="preserve"> </v>
      </c>
      <c r="AY72" s="40" t="str">
        <f>IF(COUNTIF(D72:AS72,"(3)")=0," ",COUNTIF(D72:AS72,"(3)"))</f>
        <v xml:space="preserve"> </v>
      </c>
      <c r="AZ72" s="41" t="str">
        <f>IF(SUM(AW72:AY72)=0," ",SUM(AW72:AY72))</f>
        <v xml:space="preserve"> </v>
      </c>
      <c r="BA72" s="42" t="str">
        <f>IF(AU72=0,Var!$B$8,IF(LARGE(D72:AS72,1)&gt;=540,Var!$B$4," "))</f>
        <v>---</v>
      </c>
      <c r="BB72" s="42" t="str">
        <f>IF(AU72=0,Var!$B$8,IF(LARGE(D72:AS72,1)&gt;=550,Var!$B$4," "))</f>
        <v>---</v>
      </c>
      <c r="BC72" s="42" t="str">
        <f>IF(AU72=0,Var!$B$8,IF(LARGE(D72:AS72,1)&gt;=555,Var!$B$4," "))</f>
        <v>---</v>
      </c>
      <c r="BD72" s="42" t="str">
        <f>IF(AU72=0,Var!$B$8,IF(LARGE(D72:AS72,1)&gt;=560,Var!$B$4," "))</f>
        <v>---</v>
      </c>
      <c r="BE72" s="42" t="str">
        <f>IF(AU72=0,Var!$B$8,IF(LARGE(D72:AS72,1)&gt;=565,Var!$B$4," "))</f>
        <v>---</v>
      </c>
      <c r="BF72" s="42" t="str">
        <f>IF(AU72=0,Var!$B$8,IF(LARGE(D72:AS72,1)&gt;=570,Var!$B$4," "))</f>
        <v>---</v>
      </c>
      <c r="BG72" s="42" t="str">
        <f>IF(AU72=0,Var!$B$8,IF(LARGE(D72:AS72,1)&gt;=575,Var!$B$4," "))</f>
        <v>---</v>
      </c>
      <c r="BH72" s="42" t="str">
        <f>IF(AU72=0,Var!$B$8,IF(LARGE(D72:AS72,1)&gt;=580,Var!$B$4," "))</f>
        <v>---</v>
      </c>
      <c r="BI72" s="42" t="str">
        <f>IF(AU72=0,Var!$B$8,IF(LARGE(D72:AS72,1)&gt;=585,Var!$B$4," "))</f>
        <v>---</v>
      </c>
    </row>
    <row r="73" spans="1:254" ht="22.7" customHeight="1">
      <c r="A73" s="11"/>
      <c r="B73" s="30"/>
      <c r="C73" s="31" t="s">
        <v>46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3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4"/>
      <c r="AE73" s="32"/>
      <c r="AF73" s="32"/>
      <c r="AG73" s="32"/>
      <c r="AH73" s="32"/>
      <c r="AI73" s="32"/>
      <c r="AJ73" s="35"/>
      <c r="AK73" s="35"/>
      <c r="AL73" s="35"/>
      <c r="AM73" s="35"/>
      <c r="AN73" s="35"/>
      <c r="AO73" s="35"/>
      <c r="AP73" s="32"/>
      <c r="AQ73" s="35"/>
      <c r="AR73" s="36"/>
      <c r="AS73" s="36"/>
      <c r="AT73" s="11"/>
      <c r="AU73" s="19"/>
      <c r="AV73" s="20"/>
      <c r="AW73" s="19"/>
      <c r="AX73" s="19"/>
      <c r="AY73" s="19"/>
      <c r="AZ73" s="29"/>
      <c r="BA73" s="19"/>
      <c r="BB73" s="19"/>
      <c r="BC73" s="29"/>
      <c r="BD73" s="19"/>
      <c r="BE73" s="19"/>
      <c r="BF73" s="19"/>
      <c r="BG73" s="29"/>
      <c r="BH73" s="19"/>
      <c r="BI73" s="19"/>
    </row>
    <row r="74" spans="1:254">
      <c r="A74" s="11"/>
      <c r="B74" s="16"/>
      <c r="C74" s="37"/>
      <c r="D74" s="38"/>
      <c r="E74" s="39"/>
      <c r="F74" s="38"/>
      <c r="G74" s="39"/>
      <c r="H74" s="38"/>
      <c r="I74" s="39"/>
      <c r="J74" s="38"/>
      <c r="K74" s="39"/>
      <c r="L74" s="3"/>
      <c r="M74" s="3"/>
      <c r="N74" s="38"/>
      <c r="O74" s="39"/>
      <c r="P74" s="38"/>
      <c r="Q74" s="39"/>
      <c r="R74" s="38"/>
      <c r="S74" s="39"/>
      <c r="T74" s="38"/>
      <c r="U74" s="39"/>
      <c r="V74" s="38"/>
      <c r="W74" s="39"/>
      <c r="X74" s="38"/>
      <c r="Y74" s="39"/>
      <c r="Z74" s="38"/>
      <c r="AA74" s="39"/>
      <c r="AB74" s="38"/>
      <c r="AC74" s="39"/>
      <c r="AD74" s="38"/>
      <c r="AE74" s="39"/>
      <c r="AF74" s="38"/>
      <c r="AG74" s="39"/>
      <c r="AH74" s="38"/>
      <c r="AI74" s="39"/>
      <c r="AJ74" s="38"/>
      <c r="AK74" s="39"/>
      <c r="AL74" s="38"/>
      <c r="AM74" s="39"/>
      <c r="AN74" s="38"/>
      <c r="AO74" s="39"/>
      <c r="AP74" s="38"/>
      <c r="AQ74" s="39"/>
      <c r="AR74" s="38"/>
      <c r="AS74" s="39"/>
      <c r="AT74" s="11"/>
      <c r="AU74" s="19">
        <f>COUNT(D74:AS74)</f>
        <v>0</v>
      </c>
      <c r="AV74" s="20" t="str">
        <f>IF(AU74&lt;3," ",(LARGE(D74:AS74,1)+LARGE(D74:AS74,2)+LARGE(D74:AS74,3))/3)</f>
        <v xml:space="preserve"> </v>
      </c>
      <c r="AW74" s="40" t="str">
        <f>IF(COUNTIF(D74:AS74,"(1)")=0," ",COUNTIF(D74:AS74,"(1)"))</f>
        <v xml:space="preserve"> </v>
      </c>
      <c r="AX74" s="40" t="str">
        <f>IF(COUNTIF(D74:AS74,"(2)")=0," ",COUNTIF(D74:AS74,"(2)"))</f>
        <v xml:space="preserve"> </v>
      </c>
      <c r="AY74" s="40" t="str">
        <f>IF(COUNTIF(D74:AS74,"(3)")=0," ",COUNTIF(D74:AS74,"(3)"))</f>
        <v xml:space="preserve"> </v>
      </c>
      <c r="AZ74" s="41" t="str">
        <f>IF(SUM(AW74:AY74)=0," ",SUM(AW74:AY74))</f>
        <v xml:space="preserve"> </v>
      </c>
      <c r="BA74" s="42" t="str">
        <f>IF(AU74=0,Var!$B$8,IF(LARGE(D74:AS74,1)&gt;=540,Var!$B$4," "))</f>
        <v>---</v>
      </c>
      <c r="BB74" s="42" t="str">
        <f>IF(AU74=0,Var!$B$8,IF(LARGE(D74:AS74,1)&gt;=550,Var!$B$4," "))</f>
        <v>---</v>
      </c>
      <c r="BC74" s="42" t="str">
        <f>IF(AU74=0,Var!$B$8,IF(LARGE(D74:AS74,1)&gt;=555,Var!$B$4," "))</f>
        <v>---</v>
      </c>
      <c r="BD74" s="42" t="str">
        <f>IF(AU74=0,Var!$B$8,IF(LARGE(D74:AS74,1)&gt;=560,Var!$B$4," "))</f>
        <v>---</v>
      </c>
      <c r="BE74" s="42" t="str">
        <f>IF(AU74=0,Var!$B$8,IF(LARGE(D74:AS74,1)&gt;=565,Var!$B$4," "))</f>
        <v>---</v>
      </c>
      <c r="BF74" s="42" t="str">
        <f>IF(AU74=0,Var!$B$8,IF(LARGE(D74:AS74,1)&gt;=570,Var!$B$4," "))</f>
        <v>---</v>
      </c>
      <c r="BG74" s="42" t="str">
        <f>IF(AU74=0,Var!$B$8,IF(LARGE(D74:AS74,1)&gt;=575,Var!$B$4," "))</f>
        <v>---</v>
      </c>
      <c r="BH74" s="42" t="str">
        <f>IF(AU74=0,Var!$B$8,IF(LARGE(D74:AS74,1)&gt;=580,Var!$B$4," "))</f>
        <v>---</v>
      </c>
      <c r="BI74" s="42" t="str">
        <f>IF(AU74=0,Var!$B$8,IF(LARGE(D74:AS74,1)&gt;=585,Var!$B$4," "))</f>
        <v>---</v>
      </c>
    </row>
    <row r="75" spans="1:254" ht="22.7" customHeight="1">
      <c r="A75" s="11"/>
      <c r="B75" s="30"/>
      <c r="C75" s="31" t="s">
        <v>47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4"/>
      <c r="AE75" s="32"/>
      <c r="AF75" s="32"/>
      <c r="AG75" s="32"/>
      <c r="AH75" s="32"/>
      <c r="AI75" s="32"/>
      <c r="AJ75" s="35"/>
      <c r="AK75" s="35"/>
      <c r="AL75" s="35"/>
      <c r="AM75" s="35"/>
      <c r="AN75" s="35"/>
      <c r="AO75" s="35"/>
      <c r="AP75" s="32"/>
      <c r="AQ75" s="35"/>
      <c r="AR75" s="36"/>
      <c r="AS75" s="36"/>
      <c r="AT75" s="11"/>
      <c r="AU75" s="19"/>
      <c r="AV75" s="20"/>
      <c r="AW75" s="19"/>
      <c r="AX75" s="19"/>
      <c r="AY75" s="19"/>
      <c r="AZ75" s="29"/>
      <c r="BA75" s="19"/>
      <c r="BB75" s="19"/>
      <c r="BC75" s="29"/>
      <c r="BD75" s="19"/>
      <c r="BE75" s="19"/>
      <c r="BF75" s="19"/>
      <c r="BG75" s="29"/>
      <c r="BH75" s="19"/>
      <c r="BI75" s="19"/>
    </row>
    <row r="76" spans="1:254">
      <c r="A76" s="11"/>
      <c r="B76" s="16"/>
      <c r="C76" s="37" t="s">
        <v>48</v>
      </c>
      <c r="D76" s="38"/>
      <c r="E76" s="39"/>
      <c r="F76" s="38"/>
      <c r="G76" s="39"/>
      <c r="H76" s="38"/>
      <c r="I76" s="39"/>
      <c r="J76" s="38"/>
      <c r="K76" s="39"/>
      <c r="L76" s="3"/>
      <c r="M76" s="3"/>
      <c r="N76" s="38"/>
      <c r="O76" s="39"/>
      <c r="P76" s="38"/>
      <c r="Q76" s="39"/>
      <c r="R76" s="38"/>
      <c r="S76" s="39"/>
      <c r="T76" s="38"/>
      <c r="U76" s="39"/>
      <c r="V76" s="38"/>
      <c r="W76" s="39"/>
      <c r="X76" s="38"/>
      <c r="Y76" s="39"/>
      <c r="Z76" s="38"/>
      <c r="AA76" s="39"/>
      <c r="AB76" s="38"/>
      <c r="AC76" s="39"/>
      <c r="AD76" s="38"/>
      <c r="AE76" s="39"/>
      <c r="AF76" s="38"/>
      <c r="AG76" s="39"/>
      <c r="AH76" s="38"/>
      <c r="AI76" s="39"/>
      <c r="AJ76" s="38"/>
      <c r="AK76" s="39"/>
      <c r="AL76" s="38"/>
      <c r="AM76" s="39"/>
      <c r="AN76" s="38"/>
      <c r="AO76" s="39"/>
      <c r="AP76" s="38"/>
      <c r="AQ76" s="39"/>
      <c r="AR76" s="38"/>
      <c r="AS76" s="39"/>
      <c r="AT76" s="11"/>
      <c r="AU76" s="19">
        <f>COUNT(D76:AS76)</f>
        <v>0</v>
      </c>
      <c r="AV76" s="20" t="str">
        <f>IF(AU76&lt;3," ",(LARGE(D76:AS76,1)+LARGE(D76:AS76,2)+LARGE(D76:AS76,3))/3)</f>
        <v xml:space="preserve"> </v>
      </c>
      <c r="AW76" s="40" t="str">
        <f>IF(COUNTIF(D76:AS76,"(1)")=0," ",COUNTIF(D76:AS76,"(1)"))</f>
        <v xml:space="preserve"> </v>
      </c>
      <c r="AX76" s="40" t="str">
        <f>IF(COUNTIF(D76:AS76,"(2)")=0," ",COUNTIF(D76:AS76,"(2)"))</f>
        <v xml:space="preserve"> </v>
      </c>
      <c r="AY76" s="40" t="str">
        <f>IF(COUNTIF(D76:AS76,"(3)")=0," ",COUNTIF(D76:AS76,"(3)"))</f>
        <v xml:space="preserve"> </v>
      </c>
      <c r="AZ76" s="41" t="str">
        <f>IF(SUM(AW76:AY76)=0," ",SUM(AW76:AY76))</f>
        <v xml:space="preserve"> </v>
      </c>
      <c r="BA76" s="42" t="str">
        <f>IF(AU76=0,Var!$B$8,IF(LARGE(D76:AS76,1)&gt;=540,Var!$B$4," "))</f>
        <v>---</v>
      </c>
      <c r="BB76" s="42" t="str">
        <f>IF(AU76=0,Var!$B$8,IF(LARGE(D76:AS76,1)&gt;=550,Var!$B$4," "))</f>
        <v>---</v>
      </c>
      <c r="BC76" s="42" t="str">
        <f>IF(AU76=0,Var!$B$8,IF(LARGE(D76:AS76,1)&gt;=555,Var!$B$4," "))</f>
        <v>---</v>
      </c>
      <c r="BD76" s="42" t="str">
        <f>IF(AU76=0,Var!$B$8,IF(LARGE(D76:AS76,1)&gt;=560,Var!$B$4," "))</f>
        <v>---</v>
      </c>
      <c r="BE76" s="42" t="str">
        <f>IF(AU76=0,Var!$B$8,IF(LARGE(D76:AS76,1)&gt;=565,Var!$B$4," "))</f>
        <v>---</v>
      </c>
      <c r="BF76" s="42" t="str">
        <f>IF(AU76=0,Var!$B$8,IF(LARGE(D76:AS76,1)&gt;=570,Var!$B$4," "))</f>
        <v>---</v>
      </c>
      <c r="BG76" s="42" t="str">
        <f>IF(AU76=0,Var!$B$8,IF(LARGE(D76:AS76,1)&gt;=575,Var!$B$4," "))</f>
        <v>---</v>
      </c>
      <c r="BH76" s="42" t="str">
        <f>IF(AU76=0,Var!$B$8,IF(LARGE(D76:AS76,1)&gt;=580,Var!$B$4," "))</f>
        <v>---</v>
      </c>
      <c r="BI76" s="42" t="str">
        <f>IF(AU76=0,Var!$B$8,IF(LARGE(D76:AS76,1)&gt;=585,Var!$B$4," "))</f>
        <v>---</v>
      </c>
    </row>
    <row r="77" spans="1:254">
      <c r="A77" s="11"/>
      <c r="B77" s="16"/>
      <c r="C77" s="37"/>
      <c r="D77" s="38"/>
      <c r="E77" s="39"/>
      <c r="F77" s="38"/>
      <c r="G77" s="39"/>
      <c r="H77" s="38"/>
      <c r="I77" s="39"/>
      <c r="J77" s="38"/>
      <c r="K77" s="39"/>
      <c r="L77" s="3"/>
      <c r="M77" s="3"/>
      <c r="N77" s="38"/>
      <c r="O77" s="39"/>
      <c r="P77" s="38"/>
      <c r="Q77" s="39"/>
      <c r="R77" s="38"/>
      <c r="S77" s="39"/>
      <c r="T77" s="38"/>
      <c r="U77" s="39"/>
      <c r="V77" s="38"/>
      <c r="W77" s="39"/>
      <c r="X77" s="38"/>
      <c r="Y77" s="39"/>
      <c r="Z77" s="38"/>
      <c r="AA77" s="39"/>
      <c r="AB77" s="38"/>
      <c r="AC77" s="39"/>
      <c r="AD77" s="38"/>
      <c r="AE77" s="39"/>
      <c r="AF77" s="38"/>
      <c r="AG77" s="39"/>
      <c r="AH77" s="38"/>
      <c r="AI77" s="39"/>
      <c r="AJ77" s="38"/>
      <c r="AK77" s="39"/>
      <c r="AL77" s="38"/>
      <c r="AM77" s="39"/>
      <c r="AN77" s="38"/>
      <c r="AO77" s="39"/>
      <c r="AP77" s="38"/>
      <c r="AQ77" s="39"/>
      <c r="AR77" s="38"/>
      <c r="AS77" s="39"/>
      <c r="AT77" s="11"/>
      <c r="AU77" s="19">
        <f>COUNT(D77:AS77)</f>
        <v>0</v>
      </c>
      <c r="AV77" s="20" t="str">
        <f>IF(AU77&lt;3," ",(LARGE(D77:AS77,1)+LARGE(D77:AS77,2)+LARGE(D77:AS77,3))/3)</f>
        <v xml:space="preserve"> </v>
      </c>
      <c r="AW77" s="40" t="str">
        <f>IF(COUNTIF(D77:AS77,"(1)")=0," ",COUNTIF(D77:AS77,"(1)"))</f>
        <v xml:space="preserve"> </v>
      </c>
      <c r="AX77" s="40" t="str">
        <f>IF(COUNTIF(D77:AS77,"(2)")=0," ",COUNTIF(D77:AS77,"(2)"))</f>
        <v xml:space="preserve"> </v>
      </c>
      <c r="AY77" s="40" t="str">
        <f>IF(COUNTIF(D77:AS77,"(3)")=0," ",COUNTIF(D77:AS77,"(3)"))</f>
        <v xml:space="preserve"> </v>
      </c>
      <c r="AZ77" s="41" t="str">
        <f>IF(SUM(AW77:AY77)=0," ",SUM(AW77:AY77))</f>
        <v xml:space="preserve"> </v>
      </c>
      <c r="BA77" s="42" t="str">
        <f>IF(AU77=0,Var!$B$8,IF(LARGE(D77:AS77,1)&gt;=540,Var!$B$4," "))</f>
        <v>---</v>
      </c>
      <c r="BB77" s="42" t="str">
        <f>IF(AU77=0,Var!$B$8,IF(LARGE(D77:AS77,1)&gt;=550,Var!$B$4," "))</f>
        <v>---</v>
      </c>
      <c r="BC77" s="42" t="str">
        <f>IF(AU77=0,Var!$B$8,IF(LARGE(D77:AS77,1)&gt;=555,Var!$B$4," "))</f>
        <v>---</v>
      </c>
      <c r="BD77" s="42" t="str">
        <f>IF(AU77=0,Var!$B$8,IF(LARGE(D77:AS77,1)&gt;=560,Var!$B$4," "))</f>
        <v>---</v>
      </c>
      <c r="BE77" s="42" t="str">
        <f>IF(AU77=0,Var!$B$8,IF(LARGE(D77:AS77,1)&gt;=565,Var!$B$4," "))</f>
        <v>---</v>
      </c>
      <c r="BF77" s="42" t="str">
        <f>IF(AU77=0,Var!$B$8,IF(LARGE(D77:AS77,1)&gt;=570,Var!$B$4," "))</f>
        <v>---</v>
      </c>
      <c r="BG77" s="42" t="str">
        <f>IF(AU77=0,Var!$B$8,IF(LARGE(D77:AS77,1)&gt;=575,Var!$B$4," "))</f>
        <v>---</v>
      </c>
      <c r="BH77" s="42" t="str">
        <f>IF(AU77=0,Var!$B$8,IF(LARGE(D77:AS77,1)&gt;=580,Var!$B$4," "))</f>
        <v>---</v>
      </c>
      <c r="BI77" s="42" t="str">
        <f>IF(AU77=0,Var!$B$8,IF(LARGE(D77:AS77,1)&gt;=585,Var!$B$4," "))</f>
        <v>---</v>
      </c>
    </row>
    <row r="78" spans="1:254" ht="22.7" customHeight="1">
      <c r="A78" s="11"/>
      <c r="B78" s="30"/>
      <c r="C78" s="31" t="s">
        <v>49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3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4"/>
      <c r="AE78" s="32"/>
      <c r="AF78" s="32"/>
      <c r="AG78" s="32"/>
      <c r="AH78" s="32"/>
      <c r="AI78" s="32"/>
      <c r="AJ78" s="35"/>
      <c r="AK78" s="35"/>
      <c r="AL78" s="35"/>
      <c r="AM78" s="35"/>
      <c r="AN78" s="35"/>
      <c r="AO78" s="35"/>
      <c r="AP78" s="32"/>
      <c r="AQ78" s="35"/>
      <c r="AR78" s="36"/>
      <c r="AS78" s="36"/>
      <c r="AT78" s="11"/>
      <c r="AU78" s="19"/>
      <c r="AV78" s="20"/>
      <c r="AW78" s="19"/>
      <c r="AX78" s="19"/>
      <c r="AY78" s="19"/>
      <c r="AZ78" s="29"/>
      <c r="BA78" s="19"/>
      <c r="BB78" s="19"/>
      <c r="BC78" s="29"/>
      <c r="BD78" s="19"/>
      <c r="BE78" s="19"/>
      <c r="BF78" s="19"/>
      <c r="BG78" s="29"/>
      <c r="BH78" s="19"/>
      <c r="BI78" s="19"/>
    </row>
    <row r="79" spans="1:254">
      <c r="A79" s="11"/>
      <c r="B79" s="16"/>
      <c r="C79" s="37"/>
      <c r="D79" s="38"/>
      <c r="E79" s="39"/>
      <c r="F79" s="38"/>
      <c r="G79" s="39"/>
      <c r="H79" s="38"/>
      <c r="I79" s="39"/>
      <c r="J79" s="38"/>
      <c r="K79" s="39"/>
      <c r="L79" s="3"/>
      <c r="M79" s="3"/>
      <c r="N79" s="38"/>
      <c r="O79" s="39"/>
      <c r="P79" s="38"/>
      <c r="Q79" s="39"/>
      <c r="R79" s="38"/>
      <c r="S79" s="39"/>
      <c r="T79" s="38"/>
      <c r="U79" s="39"/>
      <c r="V79" s="38"/>
      <c r="W79" s="39"/>
      <c r="X79" s="38"/>
      <c r="Y79" s="39"/>
      <c r="Z79" s="38"/>
      <c r="AA79" s="39"/>
      <c r="AB79" s="38"/>
      <c r="AC79" s="39"/>
      <c r="AD79" s="38"/>
      <c r="AE79" s="39"/>
      <c r="AF79" s="38"/>
      <c r="AG79" s="39"/>
      <c r="AH79" s="38"/>
      <c r="AI79" s="39"/>
      <c r="AJ79" s="38"/>
      <c r="AK79" s="39"/>
      <c r="AL79" s="38"/>
      <c r="AM79" s="39"/>
      <c r="AN79" s="38"/>
      <c r="AO79" s="39"/>
      <c r="AP79" s="38"/>
      <c r="AQ79" s="39"/>
      <c r="AR79" s="38"/>
      <c r="AS79" s="39"/>
      <c r="AT79" s="11"/>
      <c r="AU79" s="19">
        <f>COUNT(D79:AS79)</f>
        <v>0</v>
      </c>
      <c r="AV79" s="20" t="str">
        <f>IF(AU79&lt;3," ",(LARGE(D79:AS79,1)+LARGE(D79:AS79,2)+LARGE(D79:AS79,3))/3)</f>
        <v xml:space="preserve"> </v>
      </c>
      <c r="AW79" s="40" t="str">
        <f>IF(COUNTIF(D79:AS79,"(1)")=0," ",COUNTIF(D79:AS79,"(1)"))</f>
        <v xml:space="preserve"> </v>
      </c>
      <c r="AX79" s="40" t="str">
        <f>IF(COUNTIF(D79:AS79,"(2)")=0," ",COUNTIF(D79:AS79,"(2)"))</f>
        <v xml:space="preserve"> </v>
      </c>
      <c r="AY79" s="40" t="str">
        <f>IF(COUNTIF(D79:AS79,"(3)")=0," ",COUNTIF(D79:AS79,"(3)"))</f>
        <v xml:space="preserve"> </v>
      </c>
      <c r="AZ79" s="41" t="str">
        <f>IF(SUM(AW79:AY79)=0," ",SUM(AW79:AY79))</f>
        <v xml:space="preserve"> </v>
      </c>
      <c r="BA79" s="42" t="str">
        <f>IF(AU79=0,Var!$B$8,IF(LARGE(D79:AS79,1)&gt;=540,Var!$B$4," "))</f>
        <v>---</v>
      </c>
      <c r="BB79" s="42" t="str">
        <f>IF(AU79=0,Var!$B$8,IF(LARGE(D79:AS79,1)&gt;=550,Var!$B$4," "))</f>
        <v>---</v>
      </c>
      <c r="BC79" s="42" t="str">
        <f>IF(AU79=0,Var!$B$8,IF(LARGE(D79:AS79,1)&gt;=555,Var!$B$4," "))</f>
        <v>---</v>
      </c>
      <c r="BD79" s="42" t="str">
        <f>IF(AU79=0,Var!$B$8,IF(LARGE(D79:AS79,1)&gt;=560,Var!$B$4," "))</f>
        <v>---</v>
      </c>
      <c r="BE79" s="42" t="str">
        <f>IF(AU79=0,Var!$B$8,IF(LARGE(D79:AS79,1)&gt;=565,Var!$B$4," "))</f>
        <v>---</v>
      </c>
      <c r="BF79" s="42" t="str">
        <f>IF(AU79=0,Var!$B$8,IF(LARGE(D79:AS79,1)&gt;=570,Var!$B$4," "))</f>
        <v>---</v>
      </c>
      <c r="BG79" s="42" t="str">
        <f>IF(AU79=0,Var!$B$8,IF(LARGE(D79:AS79,1)&gt;=575,Var!$B$4," "))</f>
        <v>---</v>
      </c>
      <c r="BH79" s="42" t="str">
        <f>IF(AU79=0,Var!$B$8,IF(LARGE(D79:AS79,1)&gt;=580,Var!$B$4," "))</f>
        <v>---</v>
      </c>
      <c r="BI79" s="42" t="str">
        <f>IF(AU79=0,Var!$B$8,IF(LARGE(D79:AS79,1)&gt;=585,Var!$B$4," "))</f>
        <v>---</v>
      </c>
    </row>
    <row r="80" spans="1:254">
      <c r="A80" s="11"/>
      <c r="B80" s="16"/>
      <c r="C80" s="37" t="s">
        <v>52</v>
      </c>
      <c r="D80" s="38"/>
      <c r="E80" s="39"/>
      <c r="F80" s="38"/>
      <c r="G80" s="39"/>
      <c r="H80" s="38"/>
      <c r="I80" s="39"/>
      <c r="J80" s="38"/>
      <c r="K80" s="39"/>
      <c r="L80" s="3"/>
      <c r="M80" s="3"/>
      <c r="N80" s="38"/>
      <c r="O80" s="39"/>
      <c r="P80" s="38"/>
      <c r="Q80" s="39"/>
      <c r="R80" s="38"/>
      <c r="S80" s="39"/>
      <c r="T80" s="38"/>
      <c r="U80" s="39"/>
      <c r="V80" s="38"/>
      <c r="W80" s="39"/>
      <c r="X80" s="38"/>
      <c r="Y80" s="39"/>
      <c r="Z80" s="38"/>
      <c r="AA80" s="39"/>
      <c r="AB80" s="38"/>
      <c r="AC80" s="39"/>
      <c r="AD80" s="38"/>
      <c r="AE80" s="39"/>
      <c r="AF80" s="38"/>
      <c r="AG80" s="39"/>
      <c r="AH80" s="38"/>
      <c r="AI80" s="39"/>
      <c r="AJ80" s="38"/>
      <c r="AK80" s="39"/>
      <c r="AL80" s="38"/>
      <c r="AM80" s="39"/>
      <c r="AN80" s="38"/>
      <c r="AO80" s="39"/>
      <c r="AP80" s="38"/>
      <c r="AQ80" s="39"/>
      <c r="AR80" s="38"/>
      <c r="AS80" s="39"/>
      <c r="AT80" s="11"/>
      <c r="AU80" s="19">
        <f>COUNT(D80:AS80)</f>
        <v>0</v>
      </c>
      <c r="AV80" s="20" t="str">
        <f>IF(AU80&lt;3," ",(LARGE(D80:AS80,1)+LARGE(D80:AS80,2)+LARGE(D80:AS80,3))/3)</f>
        <v xml:space="preserve"> </v>
      </c>
      <c r="AW80" s="40" t="str">
        <f>IF(COUNTIF(D80:AS80,"(1)")=0," ",COUNTIF(D80:AS80,"(1)"))</f>
        <v xml:space="preserve"> </v>
      </c>
      <c r="AX80" s="40" t="str">
        <f>IF(COUNTIF(D80:AS80,"(2)")=0," ",COUNTIF(D80:AS80,"(2)"))</f>
        <v xml:space="preserve"> </v>
      </c>
      <c r="AY80" s="40" t="str">
        <f>IF(COUNTIF(D80:AS80,"(3)")=0," ",COUNTIF(D80:AS80,"(3)"))</f>
        <v xml:space="preserve"> </v>
      </c>
      <c r="AZ80" s="41" t="str">
        <f>IF(SUM(AW80:AY80)=0," ",SUM(AW80:AY80))</f>
        <v xml:space="preserve"> </v>
      </c>
      <c r="BA80" s="42" t="str">
        <f>IF(AU80=0,Var!$B$8,IF(LARGE(D80:AS80,1)&gt;=540,Var!$B$4," "))</f>
        <v>---</v>
      </c>
      <c r="BB80" s="42" t="str">
        <f>IF(AU80=0,Var!$B$8,IF(LARGE(D80:AS80,1)&gt;=550,Var!$B$4," "))</f>
        <v>---</v>
      </c>
      <c r="BC80" s="42" t="str">
        <f>IF(AU80=0,Var!$B$8,IF(LARGE(D80:AS80,1)&gt;=555,Var!$B$4," "))</f>
        <v>---</v>
      </c>
      <c r="BD80" s="42" t="str">
        <f>IF(AU80=0,Var!$B$8,IF(LARGE(D80:AS80,1)&gt;=560,Var!$B$4," "))</f>
        <v>---</v>
      </c>
      <c r="BE80" s="42" t="str">
        <f>IF(AU80=0,Var!$B$8,IF(LARGE(D80:AS80,1)&gt;=565,Var!$B$4," "))</f>
        <v>---</v>
      </c>
      <c r="BF80" s="42" t="str">
        <f>IF(AU80=0,Var!$B$8,IF(LARGE(D80:AS80,1)&gt;=570,Var!$B$4," "))</f>
        <v>---</v>
      </c>
      <c r="BG80" s="42" t="str">
        <f>IF(AU80=0,Var!$B$8,IF(LARGE(D80:AS80,1)&gt;=575,Var!$B$4," "))</f>
        <v>---</v>
      </c>
      <c r="BH80" s="42" t="str">
        <f>IF(AU80=0,Var!$B$8,IF(LARGE(D80:AS80,1)&gt;=580,Var!$B$4," "))</f>
        <v>---</v>
      </c>
      <c r="BI80" s="42" t="str">
        <f>IF(AU80=0,Var!$B$8,IF(LARGE(D80:AS80,1)&gt;=585,Var!$B$4," "))</f>
        <v>---</v>
      </c>
    </row>
    <row r="81" spans="1:61">
      <c r="A81" s="11"/>
      <c r="B81" s="16"/>
      <c r="C81" s="37" t="s">
        <v>33</v>
      </c>
      <c r="D81" s="38"/>
      <c r="E81" s="39"/>
      <c r="F81" s="38"/>
      <c r="G81" s="39"/>
      <c r="H81" s="38"/>
      <c r="I81" s="39"/>
      <c r="J81" s="38"/>
      <c r="K81" s="39"/>
      <c r="L81" s="3"/>
      <c r="M81" s="3"/>
      <c r="N81" s="38"/>
      <c r="O81" s="39"/>
      <c r="P81" s="38"/>
      <c r="Q81" s="39"/>
      <c r="R81" s="38"/>
      <c r="S81" s="39"/>
      <c r="T81" s="38"/>
      <c r="U81" s="39"/>
      <c r="V81" s="38"/>
      <c r="W81" s="39"/>
      <c r="X81" s="38"/>
      <c r="Y81" s="39"/>
      <c r="Z81" s="38"/>
      <c r="AA81" s="39"/>
      <c r="AB81" s="38"/>
      <c r="AC81" s="39"/>
      <c r="AD81" s="38"/>
      <c r="AE81" s="39"/>
      <c r="AF81" s="38"/>
      <c r="AG81" s="39"/>
      <c r="AH81" s="38"/>
      <c r="AI81" s="39"/>
      <c r="AJ81" s="38"/>
      <c r="AK81" s="39"/>
      <c r="AL81" s="38"/>
      <c r="AM81" s="39"/>
      <c r="AN81" s="38"/>
      <c r="AO81" s="39"/>
      <c r="AP81" s="38"/>
      <c r="AQ81" s="39"/>
      <c r="AR81" s="38"/>
      <c r="AS81" s="39"/>
      <c r="AT81" s="11"/>
      <c r="AU81" s="19">
        <f>COUNT(D81:AS81)</f>
        <v>0</v>
      </c>
      <c r="AV81" s="20" t="str">
        <f>IF(AU81&lt;3," ",(LARGE(D81:AS81,1)+LARGE(D81:AS81,2)+LARGE(D81:AS81,3))/3)</f>
        <v xml:space="preserve"> </v>
      </c>
      <c r="AW81" s="40" t="str">
        <f>IF(COUNTIF(D81:AS81,"(1)")=0," ",COUNTIF(D81:AS81,"(1)"))</f>
        <v xml:space="preserve"> </v>
      </c>
      <c r="AX81" s="40" t="str">
        <f>IF(COUNTIF(D81:AS81,"(2)")=0," ",COUNTIF(D81:AS81,"(2)"))</f>
        <v xml:space="preserve"> </v>
      </c>
      <c r="AY81" s="40" t="str">
        <f>IF(COUNTIF(D81:AS81,"(3)")=0," ",COUNTIF(D81:AS81,"(3)"))</f>
        <v xml:space="preserve"> </v>
      </c>
      <c r="AZ81" s="41" t="str">
        <f>IF(SUM(AW81:AY81)=0," ",SUM(AW81:AY81))</f>
        <v xml:space="preserve"> </v>
      </c>
      <c r="BA81" s="42">
        <v>18</v>
      </c>
      <c r="BB81" s="42">
        <v>18</v>
      </c>
      <c r="BC81" s="42">
        <v>18</v>
      </c>
      <c r="BD81" s="42">
        <v>18</v>
      </c>
      <c r="BE81" s="42">
        <v>18</v>
      </c>
      <c r="BF81" s="42">
        <v>18</v>
      </c>
      <c r="BG81" s="42">
        <v>18</v>
      </c>
      <c r="BH81" s="42">
        <v>18</v>
      </c>
      <c r="BI81" s="42">
        <v>18</v>
      </c>
    </row>
    <row r="82" spans="1:61">
      <c r="A82" s="11"/>
      <c r="B82" s="16"/>
      <c r="C82" s="37" t="s">
        <v>51</v>
      </c>
      <c r="D82" s="38"/>
      <c r="E82" s="39"/>
      <c r="F82" s="38"/>
      <c r="G82" s="39"/>
      <c r="H82" s="38"/>
      <c r="I82" s="39"/>
      <c r="J82" s="38"/>
      <c r="K82" s="39"/>
      <c r="L82" s="3"/>
      <c r="M82" s="3"/>
      <c r="N82" s="38"/>
      <c r="O82" s="39"/>
      <c r="P82" s="38"/>
      <c r="Q82" s="39"/>
      <c r="R82" s="38"/>
      <c r="S82" s="39"/>
      <c r="T82" s="38"/>
      <c r="U82" s="39"/>
      <c r="V82" s="38"/>
      <c r="W82" s="39"/>
      <c r="X82" s="38"/>
      <c r="Y82" s="39"/>
      <c r="Z82" s="38"/>
      <c r="AA82" s="39"/>
      <c r="AB82" s="38"/>
      <c r="AC82" s="39"/>
      <c r="AD82" s="38"/>
      <c r="AE82" s="39"/>
      <c r="AF82" s="38"/>
      <c r="AG82" s="39"/>
      <c r="AH82" s="38"/>
      <c r="AI82" s="39"/>
      <c r="AJ82" s="38"/>
      <c r="AK82" s="39"/>
      <c r="AL82" s="38"/>
      <c r="AM82" s="39"/>
      <c r="AN82" s="38"/>
      <c r="AO82" s="39"/>
      <c r="AP82" s="38"/>
      <c r="AQ82" s="39"/>
      <c r="AR82" s="38"/>
      <c r="AS82" s="39"/>
      <c r="AT82" s="11"/>
      <c r="AU82" s="19">
        <f>COUNT(D82:AS82)</f>
        <v>0</v>
      </c>
      <c r="AV82" s="20" t="str">
        <f>IF(AU82&lt;3," ",(LARGE(D82:AS82,1)+LARGE(D82:AS82,2)+LARGE(D82:AS82,3))/3)</f>
        <v xml:space="preserve"> </v>
      </c>
      <c r="AW82" s="40" t="str">
        <f>IF(COUNTIF(D82:AS82,"(1)")=0," ",COUNTIF(D82:AS82,"(1)"))</f>
        <v xml:space="preserve"> </v>
      </c>
      <c r="AX82" s="40" t="str">
        <f>IF(COUNTIF(D82:AS82,"(2)")=0," ",COUNTIF(D82:AS82,"(2)"))</f>
        <v xml:space="preserve"> </v>
      </c>
      <c r="AY82" s="40" t="str">
        <f>IF(COUNTIF(D82:AS82,"(3)")=0," ",COUNTIF(D82:AS82,"(3)"))</f>
        <v xml:space="preserve"> </v>
      </c>
      <c r="AZ82" s="41" t="str">
        <f>IF(SUM(AW82:AY82)=0," ",SUM(AW82:AY82))</f>
        <v xml:space="preserve"> </v>
      </c>
      <c r="BA82" s="42" t="str">
        <f>IF(AU82=0,Var!$B$8,IF(LARGE(D82:AS82,1)&gt;=540,Var!$B$4," "))</f>
        <v>---</v>
      </c>
      <c r="BB82" s="42" t="str">
        <f>IF(AU82=0,Var!$B$8,IF(LARGE(D82:AS82,1)&gt;=550,Var!$B$4," "))</f>
        <v>---</v>
      </c>
      <c r="BC82" s="42" t="str">
        <f>IF(AU82=0,Var!$B$8,IF(LARGE(D82:AS82,1)&gt;=555,Var!$B$4," "))</f>
        <v>---</v>
      </c>
      <c r="BD82" s="42" t="str">
        <f>IF(AU82=0,Var!$B$8,IF(LARGE(D82:AS82,1)&gt;=560,Var!$B$4," "))</f>
        <v>---</v>
      </c>
      <c r="BE82" s="42" t="str">
        <f>IF(AU82=0,Var!$B$8,IF(LARGE(D82:AS82,1)&gt;=565,Var!$B$4," "))</f>
        <v>---</v>
      </c>
      <c r="BF82" s="42" t="str">
        <f>IF(AU82=0,Var!$B$8,IF(LARGE(D82:AS82,1)&gt;=570,Var!$B$4," "))</f>
        <v>---</v>
      </c>
      <c r="BG82" s="42" t="str">
        <f>IF(AU82=0,Var!$B$8,IF(LARGE(D82:AS82,1)&gt;=575,Var!$B$4," "))</f>
        <v>---</v>
      </c>
      <c r="BH82" s="42" t="str">
        <f>IF(AU82=0,Var!$B$8,IF(LARGE(D82:AS82,1)&gt;=580,Var!$B$4," "))</f>
        <v>---</v>
      </c>
      <c r="BI82" s="42" t="str">
        <f>IF(AU82=0,Var!$B$8,IF(LARGE(D82:AS82,1)&gt;=585,Var!$B$4," "))</f>
        <v>---</v>
      </c>
    </row>
    <row r="83" spans="1:61" ht="22.7" customHeight="1">
      <c r="A83" s="11"/>
      <c r="B83" s="30"/>
      <c r="C83" s="31" t="s">
        <v>299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3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4"/>
      <c r="AE83" s="32"/>
      <c r="AF83" s="32"/>
      <c r="AG83" s="32"/>
      <c r="AH83" s="32"/>
      <c r="AI83" s="32"/>
      <c r="AJ83" s="35"/>
      <c r="AK83" s="35"/>
      <c r="AL83" s="35"/>
      <c r="AM83" s="35"/>
      <c r="AN83" s="35"/>
      <c r="AO83" s="35"/>
      <c r="AP83" s="32"/>
      <c r="AQ83" s="35"/>
      <c r="AR83" s="36"/>
      <c r="AS83" s="36"/>
      <c r="AT83" s="11"/>
      <c r="AU83" s="19"/>
      <c r="AV83" s="20"/>
      <c r="AW83" s="19"/>
      <c r="AX83" s="19"/>
      <c r="AY83" s="19"/>
      <c r="AZ83" s="29"/>
      <c r="BA83" s="19"/>
      <c r="BB83" s="19"/>
      <c r="BC83" s="29"/>
      <c r="BD83" s="19"/>
      <c r="BE83" s="19"/>
      <c r="BF83" s="19"/>
      <c r="BG83" s="29"/>
      <c r="BH83" s="19"/>
      <c r="BI83" s="19"/>
    </row>
    <row r="84" spans="1:61">
      <c r="A84" s="11"/>
      <c r="B84" s="16">
        <v>1</v>
      </c>
      <c r="C84" s="37" t="s">
        <v>54</v>
      </c>
      <c r="D84" s="38"/>
      <c r="E84" s="39"/>
      <c r="F84" s="38"/>
      <c r="G84" s="39"/>
      <c r="H84" s="38"/>
      <c r="I84" s="39"/>
      <c r="J84" s="38"/>
      <c r="K84" s="39"/>
      <c r="L84" s="3"/>
      <c r="M84" s="3"/>
      <c r="N84" s="38"/>
      <c r="O84" s="39"/>
      <c r="P84" s="38"/>
      <c r="Q84" s="39"/>
      <c r="R84" s="38"/>
      <c r="S84" s="39"/>
      <c r="T84" s="38"/>
      <c r="U84" s="39"/>
      <c r="V84" s="38"/>
      <c r="W84" s="39"/>
      <c r="X84" s="38"/>
      <c r="Y84" s="39"/>
      <c r="Z84" s="38"/>
      <c r="AA84" s="39"/>
      <c r="AB84" s="38"/>
      <c r="AC84" s="39"/>
      <c r="AD84" s="38"/>
      <c r="AE84" s="39"/>
      <c r="AF84" s="38"/>
      <c r="AG84" s="39"/>
      <c r="AH84" s="38"/>
      <c r="AI84" s="39"/>
      <c r="AJ84" s="38"/>
      <c r="AK84" s="39"/>
      <c r="AL84" s="38">
        <v>549</v>
      </c>
      <c r="AM84" s="39" t="s">
        <v>330</v>
      </c>
      <c r="AN84" s="38"/>
      <c r="AO84" s="39"/>
      <c r="AP84" s="38"/>
      <c r="AQ84" s="39"/>
      <c r="AR84" s="38"/>
      <c r="AS84" s="39"/>
      <c r="AT84" s="11"/>
      <c r="AU84" s="19">
        <f>COUNT(D84:AS84)</f>
        <v>1</v>
      </c>
      <c r="AV84" s="20" t="str">
        <f>IF(AU84&lt;3," ",(LARGE(D84:AS84,1)+LARGE(D84:AS84,2)+LARGE(D84:AS84,3))/3)</f>
        <v xml:space="preserve"> </v>
      </c>
      <c r="AW84" s="40" t="str">
        <f>IF(COUNTIF(D84:AS84,"(1)")=0," ",COUNTIF(D84:AS84,"(1)"))</f>
        <v xml:space="preserve"> </v>
      </c>
      <c r="AX84" s="40" t="str">
        <f>IF(COUNTIF(D84:AS84,"(2)")=0," ",COUNTIF(D84:AS84,"(2)"))</f>
        <v xml:space="preserve"> </v>
      </c>
      <c r="AY84" s="40" t="str">
        <f>IF(COUNTIF(D84:AS84,"(3)")=0," ",COUNTIF(D84:AS84,"(3)"))</f>
        <v xml:space="preserve"> </v>
      </c>
      <c r="AZ84" s="41" t="str">
        <f>IF(SUM(AW84:AY84)=0," ",SUM(AW84:AY84))</f>
        <v xml:space="preserve"> </v>
      </c>
      <c r="BA84" s="42">
        <v>18</v>
      </c>
      <c r="BB84" s="42">
        <v>18</v>
      </c>
      <c r="BC84" s="42">
        <v>18</v>
      </c>
      <c r="BD84" s="42">
        <v>18</v>
      </c>
      <c r="BE84" s="42" t="str">
        <f>IF(AU84=0,Var!$B$8,IF(LARGE(D84:AS84,1)&gt;=565,Var!$B$4," "))</f>
        <v xml:space="preserve"> </v>
      </c>
      <c r="BF84" s="42" t="str">
        <f>IF(AU84=0,Var!$B$8,IF(LARGE(D84:AS84,1)&gt;=570,Var!$B$4," "))</f>
        <v xml:space="preserve"> </v>
      </c>
      <c r="BG84" s="42" t="str">
        <f>IF(AU84=0,Var!$B$8,IF(LARGE(D84:AS84,1)&gt;=575,Var!$B$4," "))</f>
        <v xml:space="preserve"> </v>
      </c>
      <c r="BH84" s="42" t="str">
        <f>IF(AU84=0,Var!$B$8,IF(LARGE(D84:AS84,1)&gt;=580,Var!$B$4," "))</f>
        <v xml:space="preserve"> </v>
      </c>
      <c r="BI84" s="42" t="str">
        <f>IF(AU84=0,Var!$B$8,IF(LARGE(D84:AS84,1)&gt;=585,Var!$B$4," "))</f>
        <v xml:space="preserve"> </v>
      </c>
    </row>
    <row r="85" spans="1:61">
      <c r="A85" s="11"/>
      <c r="B85" s="339">
        <v>2</v>
      </c>
      <c r="C85" s="37" t="s">
        <v>50</v>
      </c>
      <c r="D85" s="38"/>
      <c r="E85" s="39"/>
      <c r="F85" s="38"/>
      <c r="G85" s="39"/>
      <c r="H85" s="38"/>
      <c r="I85" s="39"/>
      <c r="J85" s="38">
        <v>562</v>
      </c>
      <c r="K85" s="39" t="s">
        <v>14</v>
      </c>
      <c r="L85" s="3"/>
      <c r="M85" s="3"/>
      <c r="N85" s="38">
        <v>567</v>
      </c>
      <c r="O85" s="39" t="s">
        <v>18</v>
      </c>
      <c r="P85" s="38"/>
      <c r="Q85" s="39"/>
      <c r="R85" s="38"/>
      <c r="S85" s="39"/>
      <c r="T85" s="38"/>
      <c r="U85" s="39"/>
      <c r="V85" s="38"/>
      <c r="W85" s="39"/>
      <c r="X85" s="38">
        <v>535</v>
      </c>
      <c r="Y85" s="39" t="s">
        <v>374</v>
      </c>
      <c r="Z85" s="38"/>
      <c r="AA85" s="39"/>
      <c r="AB85" s="38">
        <v>563</v>
      </c>
      <c r="AC85" s="39" t="s">
        <v>337</v>
      </c>
      <c r="AD85" s="38"/>
      <c r="AE85" s="39"/>
      <c r="AF85" s="38"/>
      <c r="AG85" s="39"/>
      <c r="AH85" s="38"/>
      <c r="AI85" s="39"/>
      <c r="AJ85" s="38">
        <v>563</v>
      </c>
      <c r="AK85" s="39" t="s">
        <v>330</v>
      </c>
      <c r="AL85" s="38">
        <v>552</v>
      </c>
      <c r="AM85" s="39" t="s">
        <v>18</v>
      </c>
      <c r="AN85" s="38"/>
      <c r="AO85" s="39"/>
      <c r="AP85" s="38"/>
      <c r="AQ85" s="39"/>
      <c r="AR85" s="38"/>
      <c r="AS85" s="39"/>
      <c r="AT85" s="11"/>
      <c r="AU85" s="19">
        <f>COUNT(D85:AS85)</f>
        <v>6</v>
      </c>
      <c r="AV85" s="20">
        <f>IF(AU85&lt;3," ",(LARGE(D85:AS85,1)+LARGE(D85:AS85,2)+LARGE(D85:AS85,3))/3)</f>
        <v>564.33333333333337</v>
      </c>
      <c r="AW85" s="40">
        <f>IF(COUNTIF(D85:AS85,"(1)")=0," ",COUNTIF(D85:AS85,"(1)"))</f>
        <v>1</v>
      </c>
      <c r="AX85" s="40" t="str">
        <f>IF(COUNTIF(D85:AS85,"(2)")=0," ",COUNTIF(D85:AS85,"(2)"))</f>
        <v xml:space="preserve"> </v>
      </c>
      <c r="AY85" s="40">
        <f>IF(COUNTIF(D85:AS85,"(3)")=0," ",COUNTIF(D85:AS85,"(3)"))</f>
        <v>2</v>
      </c>
      <c r="AZ85" s="41">
        <f>IF(SUM(AW85:AY85)=0," ",SUM(AW85:AY85))</f>
        <v>3</v>
      </c>
      <c r="BA85" s="42">
        <v>18</v>
      </c>
      <c r="BB85" s="42">
        <v>18</v>
      </c>
      <c r="BC85" s="42">
        <v>18</v>
      </c>
      <c r="BD85" s="42">
        <v>18</v>
      </c>
      <c r="BE85" s="42">
        <f>IF(AU85=0,Var!$B$8,IF(LARGE(D85:AS85,1)&gt;=565,Var!$B$4," "))</f>
        <v>19</v>
      </c>
      <c r="BF85" s="42" t="str">
        <f>IF(AU85=0,Var!$B$8,IF(LARGE(D85:AS85,1)&gt;=570,Var!$B$4," "))</f>
        <v xml:space="preserve"> </v>
      </c>
      <c r="BG85" s="42" t="str">
        <f>IF(AU85=0,Var!$B$8,IF(LARGE(D85:AS85,1)&gt;=575,Var!$B$4," "))</f>
        <v xml:space="preserve"> </v>
      </c>
      <c r="BH85" s="42" t="str">
        <f>IF(AU85=0,Var!$B$8,IF(LARGE(D85:AS85,1)&gt;=580,Var!$B$4," "))</f>
        <v xml:space="preserve"> </v>
      </c>
      <c r="BI85" s="42" t="str">
        <f>IF(AU85=0,Var!$B$8,IF(LARGE(D85:AS85,1)&gt;=585,Var!$B$4," "))</f>
        <v xml:space="preserve"> </v>
      </c>
    </row>
    <row r="86" spans="1:61">
      <c r="A86" s="11"/>
      <c r="B86" s="16"/>
      <c r="C86" s="37" t="s">
        <v>55</v>
      </c>
      <c r="D86" s="38"/>
      <c r="E86" s="39"/>
      <c r="F86" s="38"/>
      <c r="G86" s="39"/>
      <c r="H86" s="38"/>
      <c r="I86" s="39"/>
      <c r="J86" s="38"/>
      <c r="K86" s="39"/>
      <c r="L86" s="3"/>
      <c r="M86" s="3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/>
      <c r="AB86" s="38"/>
      <c r="AC86" s="39"/>
      <c r="AD86" s="38"/>
      <c r="AE86" s="39"/>
      <c r="AF86" s="38"/>
      <c r="AG86" s="39"/>
      <c r="AH86" s="38"/>
      <c r="AI86" s="39"/>
      <c r="AJ86" s="38"/>
      <c r="AK86" s="39"/>
      <c r="AL86" s="38"/>
      <c r="AM86" s="39"/>
      <c r="AN86" s="38"/>
      <c r="AO86" s="39"/>
      <c r="AP86" s="38"/>
      <c r="AQ86" s="39"/>
      <c r="AR86" s="38"/>
      <c r="AS86" s="39"/>
      <c r="AT86" s="11"/>
      <c r="AU86" s="19">
        <f>COUNT(D86:AS86)</f>
        <v>0</v>
      </c>
      <c r="AV86" s="20" t="str">
        <f>IF(AU86&lt;3," ",(LARGE(D86:AS86,1)+LARGE(D86:AS86,2)+LARGE(D86:AS86,3))/3)</f>
        <v xml:space="preserve"> </v>
      </c>
      <c r="AW86" s="40" t="str">
        <f>IF(COUNTIF(D86:AS86,"(1)")=0," ",COUNTIF(D86:AS86,"(1)"))</f>
        <v xml:space="preserve"> </v>
      </c>
      <c r="AX86" s="40" t="str">
        <f>IF(COUNTIF(D86:AS86,"(2)")=0," ",COUNTIF(D86:AS86,"(2)"))</f>
        <v xml:space="preserve"> </v>
      </c>
      <c r="AY86" s="40" t="str">
        <f>IF(COUNTIF(D86:AS86,"(3)")=0," ",COUNTIF(D86:AS86,"(3)"))</f>
        <v xml:space="preserve"> </v>
      </c>
      <c r="AZ86" s="41" t="str">
        <f>IF(SUM(AW86:AY86)=0," ",SUM(AW86:AY86))</f>
        <v xml:space="preserve"> </v>
      </c>
      <c r="BA86" s="42" t="str">
        <f>IF(AU86=0,Var!$B$8,IF(LARGE(D86:AS86,1)&gt;=540,Var!$B$4," "))</f>
        <v>---</v>
      </c>
      <c r="BB86" s="42" t="str">
        <f>IF(AU86=0,Var!$B$8,IF(LARGE(D86:AS86,1)&gt;=550,Var!$B$4," "))</f>
        <v>---</v>
      </c>
      <c r="BC86" s="42" t="str">
        <f>IF(AU86=0,Var!$B$8,IF(LARGE(D86:AS86,1)&gt;=555,Var!$B$4," "))</f>
        <v>---</v>
      </c>
      <c r="BD86" s="42" t="str">
        <f>IF(AU86=0,Var!$B$8,IF(LARGE(D86:AS86,1)&gt;=560,Var!$B$4," "))</f>
        <v>---</v>
      </c>
      <c r="BE86" s="42" t="str">
        <f>IF(AU86=0,Var!$B$8,IF(LARGE(D86:AS86,1)&gt;=565,Var!$B$4," "))</f>
        <v>---</v>
      </c>
      <c r="BF86" s="42" t="str">
        <f>IF(AU86=0,Var!$B$8,IF(LARGE(D86:AS86,1)&gt;=570,Var!$B$4," "))</f>
        <v>---</v>
      </c>
      <c r="BG86" s="42" t="str">
        <f>IF(AU86=0,Var!$B$8,IF(LARGE(D86:AS86,1)&gt;=575,Var!$B$4," "))</f>
        <v>---</v>
      </c>
      <c r="BH86" s="42" t="str">
        <f>IF(AU86=0,Var!$B$8,IF(LARGE(D86:AS86,1)&gt;=580,Var!$B$4," "))</f>
        <v>---</v>
      </c>
      <c r="BI86" s="42" t="str">
        <f>IF(AU86=0,Var!$B$8,IF(LARGE(D86:AS86,1)&gt;=585,Var!$B$4," "))</f>
        <v>---</v>
      </c>
    </row>
    <row r="87" spans="1:61">
      <c r="A87" s="11"/>
      <c r="B87" s="16">
        <v>3</v>
      </c>
      <c r="C87" s="37" t="s">
        <v>53</v>
      </c>
      <c r="D87" s="38"/>
      <c r="E87" s="39"/>
      <c r="F87" s="38"/>
      <c r="G87" s="39"/>
      <c r="H87" s="38">
        <v>561</v>
      </c>
      <c r="I87" s="39" t="s">
        <v>337</v>
      </c>
      <c r="J87" s="38"/>
      <c r="K87" s="39"/>
      <c r="L87" s="3"/>
      <c r="M87" s="3"/>
      <c r="N87" s="38"/>
      <c r="O87" s="39"/>
      <c r="P87" s="38">
        <v>565</v>
      </c>
      <c r="Q87" s="39" t="s">
        <v>335</v>
      </c>
      <c r="R87" s="38"/>
      <c r="S87" s="39"/>
      <c r="T87" s="38"/>
      <c r="U87" s="39"/>
      <c r="V87" s="38"/>
      <c r="W87" s="39"/>
      <c r="X87" s="38">
        <v>561</v>
      </c>
      <c r="Y87" s="39" t="s">
        <v>336</v>
      </c>
      <c r="Z87" s="38"/>
      <c r="AA87" s="39"/>
      <c r="AB87" s="38"/>
      <c r="AC87" s="39"/>
      <c r="AD87" s="38"/>
      <c r="AE87" s="39"/>
      <c r="AF87" s="38"/>
      <c r="AG87" s="39"/>
      <c r="AH87" s="38">
        <v>559</v>
      </c>
      <c r="AI87" s="39" t="s">
        <v>381</v>
      </c>
      <c r="AJ87" s="38">
        <v>567</v>
      </c>
      <c r="AK87" s="39" t="s">
        <v>18</v>
      </c>
      <c r="AL87" s="38"/>
      <c r="AM87" s="39"/>
      <c r="AN87" s="38">
        <v>557</v>
      </c>
      <c r="AO87" s="39" t="s">
        <v>18</v>
      </c>
      <c r="AP87" s="38"/>
      <c r="AQ87" s="39"/>
      <c r="AR87" s="38"/>
      <c r="AS87" s="39"/>
      <c r="AT87" s="11"/>
      <c r="AU87" s="19">
        <f>COUNT(D87:AS87)</f>
        <v>6</v>
      </c>
      <c r="AV87" s="20">
        <f>IF(AU87&lt;3," ",(LARGE(D87:AS87,1)+LARGE(D87:AS87,2)+LARGE(D87:AS87,3))/3)</f>
        <v>564.33333333333337</v>
      </c>
      <c r="AW87" s="40" t="str">
        <f>IF(COUNTIF(D87:AS87,"(1)")=0," ",COUNTIF(D87:AS87,"(1)"))</f>
        <v xml:space="preserve"> </v>
      </c>
      <c r="AX87" s="40" t="str">
        <f>IF(COUNTIF(D87:AS87,"(2)")=0," ",COUNTIF(D87:AS87,"(2)"))</f>
        <v xml:space="preserve"> </v>
      </c>
      <c r="AY87" s="40">
        <f>IF(COUNTIF(D87:AS87,"(3)")=0," ",COUNTIF(D87:AS87,"(3)"))</f>
        <v>2</v>
      </c>
      <c r="AZ87" s="41">
        <f>IF(SUM(AW87:AY87)=0," ",SUM(AW87:AY87))</f>
        <v>2</v>
      </c>
      <c r="BA87" s="42">
        <v>18</v>
      </c>
      <c r="BB87" s="42">
        <v>18</v>
      </c>
      <c r="BC87" s="42">
        <v>18</v>
      </c>
      <c r="BD87" s="42">
        <v>18</v>
      </c>
      <c r="BE87" s="42">
        <v>18</v>
      </c>
      <c r="BF87" s="42">
        <v>18</v>
      </c>
      <c r="BG87" s="42" t="str">
        <f>IF(AU87=0,Var!$B$8,IF(LARGE(D87:AS87,1)&gt;=575,Var!$B$4," "))</f>
        <v xml:space="preserve"> </v>
      </c>
      <c r="BH87" s="42" t="str">
        <f>IF(AU87=0,Var!$B$8,IF(LARGE(D87:AS87,1)&gt;=580,Var!$B$4," "))</f>
        <v xml:space="preserve"> </v>
      </c>
      <c r="BI87" s="42" t="str">
        <f>IF(AU87=0,Var!$B$8,IF(LARGE(D87:AS87,1)&gt;=585,Var!$B$4," "))</f>
        <v xml:space="preserve"> </v>
      </c>
    </row>
    <row r="88" spans="1:61" ht="22.7" customHeight="1">
      <c r="A88" s="11"/>
      <c r="B88" s="30"/>
      <c r="C88" s="31" t="s">
        <v>300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3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4"/>
      <c r="AE88" s="32"/>
      <c r="AF88" s="32"/>
      <c r="AG88" s="32"/>
      <c r="AH88" s="32"/>
      <c r="AI88" s="32"/>
      <c r="AJ88" s="35"/>
      <c r="AK88" s="35"/>
      <c r="AL88" s="35"/>
      <c r="AM88" s="35"/>
      <c r="AN88" s="35"/>
      <c r="AO88" s="35"/>
      <c r="AP88" s="32"/>
      <c r="AQ88" s="35"/>
      <c r="AR88" s="36"/>
      <c r="AS88" s="36"/>
      <c r="AT88" s="11"/>
      <c r="AU88" s="19"/>
      <c r="AV88" s="20"/>
      <c r="AW88" s="19"/>
      <c r="AX88" s="19"/>
      <c r="AY88" s="19"/>
      <c r="AZ88" s="29"/>
      <c r="BA88" s="19"/>
      <c r="BB88" s="19"/>
      <c r="BC88" s="29"/>
      <c r="BD88" s="19"/>
      <c r="BE88" s="19"/>
      <c r="BF88" s="19"/>
      <c r="BG88" s="29"/>
      <c r="BH88" s="19"/>
      <c r="BI88" s="19"/>
    </row>
    <row r="89" spans="1:61">
      <c r="A89" s="11"/>
      <c r="B89" s="16"/>
      <c r="C89" s="37"/>
      <c r="D89" s="38"/>
      <c r="E89" s="39"/>
      <c r="F89" s="38"/>
      <c r="G89" s="39"/>
      <c r="H89" s="38"/>
      <c r="I89" s="39"/>
      <c r="J89" s="38"/>
      <c r="K89" s="39"/>
      <c r="L89" s="3"/>
      <c r="M89" s="3"/>
      <c r="N89" s="38"/>
      <c r="O89" s="39"/>
      <c r="P89" s="38"/>
      <c r="Q89" s="39"/>
      <c r="R89" s="38"/>
      <c r="S89" s="39"/>
      <c r="T89" s="38"/>
      <c r="U89" s="39"/>
      <c r="V89" s="38"/>
      <c r="W89" s="39"/>
      <c r="X89" s="38"/>
      <c r="Y89" s="39"/>
      <c r="Z89" s="38"/>
      <c r="AA89" s="39"/>
      <c r="AB89" s="38"/>
      <c r="AC89" s="39"/>
      <c r="AD89" s="38"/>
      <c r="AE89" s="39"/>
      <c r="AF89" s="38"/>
      <c r="AG89" s="39"/>
      <c r="AH89" s="38"/>
      <c r="AI89" s="39"/>
      <c r="AJ89" s="38"/>
      <c r="AK89" s="39"/>
      <c r="AL89" s="38"/>
      <c r="AM89" s="39"/>
      <c r="AN89" s="38"/>
      <c r="AO89" s="39"/>
      <c r="AP89" s="38"/>
      <c r="AQ89" s="39"/>
      <c r="AR89" s="38"/>
      <c r="AS89" s="39"/>
      <c r="AT89" s="11"/>
      <c r="AU89" s="19">
        <f>COUNT(D89:AS89)</f>
        <v>0</v>
      </c>
      <c r="AV89" s="20" t="str">
        <f>IF(AU89&lt;3," ",(LARGE(D89:AS89,1)+LARGE(D89:AS89,2)+LARGE(D89:AS89,3))/3)</f>
        <v xml:space="preserve"> </v>
      </c>
      <c r="AW89" s="40" t="str">
        <f>IF(COUNTIF(D89:AS89,"(1)")=0," ",COUNTIF(D89:AS89,"(1)"))</f>
        <v xml:space="preserve"> </v>
      </c>
      <c r="AX89" s="40" t="str">
        <f>IF(COUNTIF(D89:AS89,"(2)")=0," ",COUNTIF(D89:AS89,"(2)"))</f>
        <v xml:space="preserve"> </v>
      </c>
      <c r="AY89" s="40" t="str">
        <f>IF(COUNTIF(D89:AS89,"(3)")=0," ",COUNTIF(D89:AS89,"(3)"))</f>
        <v xml:space="preserve"> </v>
      </c>
      <c r="AZ89" s="41" t="str">
        <f>IF(SUM(AW89:AY89)=0," ",SUM(AW89:AY89))</f>
        <v xml:space="preserve"> </v>
      </c>
      <c r="BA89" s="42" t="str">
        <f>IF(AU89=0,Var!$B$8,IF(LARGE(D89:AS89,1)&gt;=540,Var!$B$4," "))</f>
        <v>---</v>
      </c>
      <c r="BB89" s="42" t="str">
        <f>IF(AU89=0,Var!$B$8,IF(LARGE(D89:AS89,1)&gt;=550,Var!$B$4," "))</f>
        <v>---</v>
      </c>
      <c r="BC89" s="42" t="str">
        <f>IF(AU89=0,Var!$B$8,IF(LARGE(D89:AS89,1)&gt;=555,Var!$B$4," "))</f>
        <v>---</v>
      </c>
      <c r="BD89" s="42" t="str">
        <f>IF(AU89=0,Var!$B$8,IF(LARGE(D89:AS89,1)&gt;=560,Var!$B$4," "))</f>
        <v>---</v>
      </c>
      <c r="BE89" s="42" t="str">
        <f>IF(AU89=0,Var!$B$8,IF(LARGE(D89:AS89,1)&gt;=565,Var!$B$4," "))</f>
        <v>---</v>
      </c>
      <c r="BF89" s="42" t="str">
        <f>IF(AU89=0,Var!$B$8,IF(LARGE(D89:AS89,1)&gt;=570,Var!$B$4," "))</f>
        <v>---</v>
      </c>
      <c r="BG89" s="42" t="str">
        <f>IF(AU89=0,Var!$B$8,IF(LARGE(D89:AS89,1)&gt;=575,Var!$B$4," "))</f>
        <v>---</v>
      </c>
      <c r="BH89" s="42" t="str">
        <f>IF(AU89=0,Var!$B$8,IF(LARGE(D89:AS89,1)&gt;=580,Var!$B$4," "))</f>
        <v>---</v>
      </c>
      <c r="BI89" s="42" t="str">
        <f>IF(AU89=0,Var!$B$8,IF(LARGE(D89:AS89,1)&gt;=585,Var!$B$4," "))</f>
        <v>---</v>
      </c>
    </row>
    <row r="90" spans="1:61">
      <c r="A90" s="11"/>
      <c r="B90" s="16"/>
      <c r="C90" s="37"/>
      <c r="D90" s="38"/>
      <c r="E90" s="39"/>
      <c r="F90" s="38"/>
      <c r="G90" s="39"/>
      <c r="H90" s="38"/>
      <c r="I90" s="39"/>
      <c r="J90" s="38"/>
      <c r="K90" s="39"/>
      <c r="L90" s="3"/>
      <c r="M90" s="3"/>
      <c r="N90" s="38"/>
      <c r="O90" s="39"/>
      <c r="P90" s="38"/>
      <c r="Q90" s="39"/>
      <c r="R90" s="38"/>
      <c r="S90" s="39"/>
      <c r="T90" s="38"/>
      <c r="U90" s="39"/>
      <c r="V90" s="38"/>
      <c r="W90" s="39"/>
      <c r="X90" s="38"/>
      <c r="Y90" s="39"/>
      <c r="Z90" s="38"/>
      <c r="AA90" s="39"/>
      <c r="AB90" s="38"/>
      <c r="AC90" s="39"/>
      <c r="AD90" s="38"/>
      <c r="AE90" s="39"/>
      <c r="AF90" s="38"/>
      <c r="AG90" s="39"/>
      <c r="AH90" s="38"/>
      <c r="AI90" s="39"/>
      <c r="AJ90" s="38"/>
      <c r="AK90" s="39"/>
      <c r="AL90" s="38"/>
      <c r="AM90" s="39"/>
      <c r="AN90" s="38"/>
      <c r="AO90" s="39"/>
      <c r="AP90" s="38"/>
      <c r="AQ90" s="39"/>
      <c r="AR90" s="38"/>
      <c r="AS90" s="39"/>
      <c r="AT90" s="11"/>
      <c r="AU90" s="19">
        <f>COUNT(D90:AS90)</f>
        <v>0</v>
      </c>
      <c r="AV90" s="20" t="str">
        <f>IF(AU90&lt;3," ",(LARGE(D90:AS90,1)+LARGE(D90:AS90,2)+LARGE(D90:AS90,3))/3)</f>
        <v xml:space="preserve"> </v>
      </c>
      <c r="AW90" s="40" t="str">
        <f>IF(COUNTIF(D90:AS90,"(1)")=0," ",COUNTIF(D90:AS90,"(1)"))</f>
        <v xml:space="preserve"> </v>
      </c>
      <c r="AX90" s="40" t="str">
        <f>IF(COUNTIF(D90:AS90,"(2)")=0," ",COUNTIF(D90:AS90,"(2)"))</f>
        <v xml:space="preserve"> </v>
      </c>
      <c r="AY90" s="40" t="str">
        <f>IF(COUNTIF(D90:AS90,"(3)")=0," ",COUNTIF(D90:AS90,"(3)"))</f>
        <v xml:space="preserve"> </v>
      </c>
      <c r="AZ90" s="41" t="str">
        <f>IF(SUM(AW90:AY90)=0," ",SUM(AW90:AY90))</f>
        <v xml:space="preserve"> </v>
      </c>
      <c r="BA90" s="42" t="str">
        <f>IF(AU90=0,Var!$B$8,IF(LARGE(D90:AS90,1)&gt;=540,Var!$B$4," "))</f>
        <v>---</v>
      </c>
      <c r="BB90" s="42" t="str">
        <f>IF(AU90=0,Var!$B$8,IF(LARGE(D90:AS90,1)&gt;=550,Var!$B$4," "))</f>
        <v>---</v>
      </c>
      <c r="BC90" s="42" t="str">
        <f>IF(AU90=0,Var!$B$8,IF(LARGE(D90:AS90,1)&gt;=555,Var!$B$4," "))</f>
        <v>---</v>
      </c>
      <c r="BD90" s="42" t="str">
        <f>IF(AU90=0,Var!$B$8,IF(LARGE(D90:AS90,1)&gt;=560,Var!$B$4," "))</f>
        <v>---</v>
      </c>
      <c r="BE90" s="42" t="str">
        <f>IF(AU90=0,Var!$B$8,IF(LARGE(D90:AS90,1)&gt;=565,Var!$B$4," "))</f>
        <v>---</v>
      </c>
      <c r="BF90" s="42" t="str">
        <f>IF(AU90=0,Var!$B$8,IF(LARGE(D90:AS90,1)&gt;=570,Var!$B$4," "))</f>
        <v>---</v>
      </c>
      <c r="BG90" s="42" t="str">
        <f>IF(AU90=0,Var!$B$8,IF(LARGE(D90:AS90,1)&gt;=575,Var!$B$4," "))</f>
        <v>---</v>
      </c>
      <c r="BH90" s="42" t="str">
        <f>IF(AU90=0,Var!$B$8,IF(LARGE(D90:AS90,1)&gt;=580,Var!$B$4," "))</f>
        <v>---</v>
      </c>
      <c r="BI90" s="42" t="str">
        <f>IF(AU90=0,Var!$B$8,IF(LARGE(D90:AS90,1)&gt;=585,Var!$B$4," "))</f>
        <v>---</v>
      </c>
    </row>
    <row r="91" spans="1:61" ht="22.7" customHeight="1">
      <c r="A91" s="11"/>
      <c r="B91" s="30"/>
      <c r="C91" s="31" t="s">
        <v>301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4"/>
      <c r="AE91" s="32"/>
      <c r="AF91" s="32"/>
      <c r="AG91" s="32"/>
      <c r="AH91" s="32"/>
      <c r="AI91" s="32"/>
      <c r="AJ91" s="35"/>
      <c r="AK91" s="35"/>
      <c r="AL91" s="35"/>
      <c r="AM91" s="35"/>
      <c r="AN91" s="35"/>
      <c r="AO91" s="35"/>
      <c r="AP91" s="32"/>
      <c r="AQ91" s="35"/>
      <c r="AR91" s="36"/>
      <c r="AS91" s="36"/>
      <c r="AT91" s="11"/>
      <c r="AU91" s="19"/>
      <c r="AV91" s="20"/>
      <c r="AW91" s="19"/>
      <c r="AX91" s="19"/>
      <c r="AY91" s="19"/>
      <c r="AZ91" s="29"/>
      <c r="BA91" s="19"/>
      <c r="BB91" s="19"/>
      <c r="BC91" s="29"/>
      <c r="BD91" s="19"/>
      <c r="BE91" s="19"/>
      <c r="BF91" s="19"/>
      <c r="BG91" s="29"/>
      <c r="BH91" s="19"/>
      <c r="BI91" s="19"/>
    </row>
    <row r="92" spans="1:61">
      <c r="A92" s="11"/>
      <c r="B92" s="16">
        <v>1</v>
      </c>
      <c r="C92" s="37" t="s">
        <v>34</v>
      </c>
      <c r="D92" s="38"/>
      <c r="E92" s="39"/>
      <c r="F92" s="38"/>
      <c r="G92" s="39"/>
      <c r="H92" s="38"/>
      <c r="I92" s="39"/>
      <c r="J92" s="38"/>
      <c r="K92" s="39"/>
      <c r="L92" s="3"/>
      <c r="M92" s="3"/>
      <c r="N92" s="38"/>
      <c r="O92" s="39"/>
      <c r="P92" s="38">
        <v>477</v>
      </c>
      <c r="Q92" s="39" t="s">
        <v>351</v>
      </c>
      <c r="R92" s="38">
        <v>377</v>
      </c>
      <c r="S92" s="39" t="s">
        <v>335</v>
      </c>
      <c r="T92" s="38">
        <v>498</v>
      </c>
      <c r="U92" s="39" t="s">
        <v>330</v>
      </c>
      <c r="V92" s="38"/>
      <c r="W92" s="39"/>
      <c r="X92" s="38"/>
      <c r="Y92" s="39"/>
      <c r="Z92" s="38">
        <v>502</v>
      </c>
      <c r="AA92" s="39" t="s">
        <v>351</v>
      </c>
      <c r="AB92" s="38">
        <v>494</v>
      </c>
      <c r="AC92" s="39" t="s">
        <v>351</v>
      </c>
      <c r="AD92" s="38"/>
      <c r="AE92" s="39"/>
      <c r="AF92" s="38"/>
      <c r="AG92" s="39"/>
      <c r="AH92" s="38"/>
      <c r="AI92" s="39"/>
      <c r="AJ92" s="38"/>
      <c r="AK92" s="39"/>
      <c r="AL92" s="38"/>
      <c r="AM92" s="39"/>
      <c r="AN92" s="38"/>
      <c r="AO92" s="39"/>
      <c r="AP92" s="38"/>
      <c r="AQ92" s="39"/>
      <c r="AR92" s="38"/>
      <c r="AS92" s="39"/>
      <c r="AT92" s="11"/>
      <c r="AU92" s="19">
        <f>COUNT(D92:AS92)</f>
        <v>5</v>
      </c>
      <c r="AV92" s="20">
        <f>IF(AU92&lt;3," ",(LARGE(D92:AS92,1)+LARGE(D92:AS92,2)+LARGE(D92:AS92,3))/3)</f>
        <v>498</v>
      </c>
      <c r="AW92" s="40" t="str">
        <f>IF(COUNTIF(D92:AS92,"(1)")=0," ",COUNTIF(D92:AS92,"(1)"))</f>
        <v xml:space="preserve"> </v>
      </c>
      <c r="AX92" s="40" t="str">
        <f>IF(COUNTIF(D92:AS92,"(2)")=0," ",COUNTIF(D92:AS92,"(2)"))</f>
        <v xml:space="preserve"> </v>
      </c>
      <c r="AY92" s="40" t="str">
        <f>IF(COUNTIF(D92:AS92,"(3)")=0," ",COUNTIF(D92:AS92,"(3)"))</f>
        <v xml:space="preserve"> </v>
      </c>
      <c r="AZ92" s="41" t="str">
        <f t="shared" ref="AZ92:AZ99" si="12">IF(SUM(AW92:AY92)=0," ",SUM(AW92:AY92))</f>
        <v xml:space="preserve"> </v>
      </c>
      <c r="BA92" s="351">
        <v>18</v>
      </c>
      <c r="BB92" s="351">
        <v>18</v>
      </c>
      <c r="BC92" s="42" t="str">
        <f>IF(AU92=0,Var!$B$8,IF(LARGE(D92:AS92,1)&gt;=555,Var!$B$4," "))</f>
        <v xml:space="preserve"> </v>
      </c>
      <c r="BD92" s="42" t="str">
        <f>IF(AU92=0,Var!$B$8,IF(LARGE(D92:AS92,1)&gt;=560,Var!$B$4," "))</f>
        <v xml:space="preserve"> </v>
      </c>
      <c r="BE92" s="42" t="str">
        <f>IF(AU92=0,Var!$B$8,IF(LARGE(D92:AS92,1)&gt;=565,Var!$B$4," "))</f>
        <v xml:space="preserve"> </v>
      </c>
      <c r="BF92" s="42" t="str">
        <f>IF(AU92=0,Var!$B$8,IF(LARGE(D92:AS92,1)&gt;=570,Var!$B$4," "))</f>
        <v xml:space="preserve"> </v>
      </c>
      <c r="BG92" s="42" t="str">
        <f>IF(AU92=0,Var!$B$8,IF(LARGE(D92:AS92,1)&gt;=575,Var!$B$4," "))</f>
        <v xml:space="preserve"> </v>
      </c>
      <c r="BH92" s="42" t="str">
        <f>IF(AU92=0,Var!$B$8,IF(LARGE(D92:AS92,1)&gt;=580,Var!$B$4," "))</f>
        <v xml:space="preserve"> </v>
      </c>
      <c r="BI92" s="42" t="str">
        <f>IF(AU92=0,Var!$B$8,IF(LARGE(D92:AS92,1)&gt;=585,Var!$B$4," "))</f>
        <v xml:space="preserve"> </v>
      </c>
    </row>
    <row r="93" spans="1:61">
      <c r="A93" s="11"/>
      <c r="B93" s="16">
        <v>2</v>
      </c>
      <c r="C93" s="37" t="s">
        <v>56</v>
      </c>
      <c r="D93" s="38"/>
      <c r="E93" s="39"/>
      <c r="F93" s="38"/>
      <c r="G93" s="39"/>
      <c r="H93" s="38"/>
      <c r="I93" s="39"/>
      <c r="J93" s="38"/>
      <c r="K93" s="39"/>
      <c r="L93" s="3"/>
      <c r="M93" s="3"/>
      <c r="N93" s="38"/>
      <c r="O93" s="39"/>
      <c r="P93" s="38">
        <v>501</v>
      </c>
      <c r="Q93" s="39" t="s">
        <v>335</v>
      </c>
      <c r="R93" s="38">
        <v>499</v>
      </c>
      <c r="S93" s="39" t="s">
        <v>330</v>
      </c>
      <c r="T93" s="38">
        <v>488</v>
      </c>
      <c r="U93" s="39" t="s">
        <v>335</v>
      </c>
      <c r="V93" s="38"/>
      <c r="W93" s="39"/>
      <c r="X93" s="38"/>
      <c r="Y93" s="39"/>
      <c r="Z93" s="38">
        <v>527</v>
      </c>
      <c r="AA93" s="39" t="s">
        <v>330</v>
      </c>
      <c r="AB93" s="38"/>
      <c r="AC93" s="39"/>
      <c r="AD93" s="38"/>
      <c r="AE93" s="39"/>
      <c r="AF93" s="38"/>
      <c r="AG93" s="39"/>
      <c r="AH93" s="38"/>
      <c r="AI93" s="39"/>
      <c r="AJ93" s="38">
        <v>509</v>
      </c>
      <c r="AK93" s="39" t="s">
        <v>337</v>
      </c>
      <c r="AL93" s="38"/>
      <c r="AM93" s="39"/>
      <c r="AN93" s="38">
        <v>507</v>
      </c>
      <c r="AO93" s="39" t="s">
        <v>335</v>
      </c>
      <c r="AP93" s="38"/>
      <c r="AQ93" s="39"/>
      <c r="AR93" s="38"/>
      <c r="AS93" s="39"/>
      <c r="AT93" s="11"/>
      <c r="AU93" s="19">
        <f>COUNT(D93:AS93)</f>
        <v>6</v>
      </c>
      <c r="AV93" s="20">
        <f>IF(AU93&lt;3," ",(LARGE(D93:AS93,1)+LARGE(D93:AS93,2)+LARGE(D93:AS93,3))/3)</f>
        <v>514.33333333333337</v>
      </c>
      <c r="AW93" s="40" t="str">
        <f>IF(COUNTIF(D93:AS93,"(1)")=0," ",COUNTIF(D93:AS93,"(1)"))</f>
        <v xml:space="preserve"> </v>
      </c>
      <c r="AX93" s="40" t="str">
        <f>IF(COUNTIF(D93:AS93,"(2)")=0," ",COUNTIF(D93:AS93,"(2)"))</f>
        <v xml:space="preserve"> </v>
      </c>
      <c r="AY93" s="40" t="str">
        <f>IF(COUNTIF(D93:AS93,"(3)")=0," ",COUNTIF(D93:AS93,"(3)"))</f>
        <v xml:space="preserve"> </v>
      </c>
      <c r="AZ93" s="41" t="str">
        <f t="shared" si="12"/>
        <v xml:space="preserve"> </v>
      </c>
      <c r="BA93" s="42" t="str">
        <f>IF(AU93=0,Var!$B$8,IF(LARGE(D93:AS93,1)&gt;=540,Var!$B$4," "))</f>
        <v xml:space="preserve"> </v>
      </c>
      <c r="BB93" s="42" t="str">
        <f>IF(AU93=0,Var!$B$8,IF(LARGE(D93:AS93,1)&gt;=550,Var!$B$4," "))</f>
        <v xml:space="preserve"> </v>
      </c>
      <c r="BC93" s="42" t="str">
        <f>IF(AU93=0,Var!$B$8,IF(LARGE(D93:AS93,1)&gt;=555,Var!$B$4," "))</f>
        <v xml:space="preserve"> </v>
      </c>
      <c r="BD93" s="42" t="str">
        <f>IF(AU93=0,Var!$B$8,IF(LARGE(D93:AS93,1)&gt;=560,Var!$B$4," "))</f>
        <v xml:space="preserve"> </v>
      </c>
      <c r="BE93" s="42" t="str">
        <f>IF(AU93=0,Var!$B$8,IF(LARGE(D93:AS93,1)&gt;=565,Var!$B$4," "))</f>
        <v xml:space="preserve"> </v>
      </c>
      <c r="BF93" s="42" t="str">
        <f>IF(AU93=0,Var!$B$8,IF(LARGE(D93:AS93,1)&gt;=570,Var!$B$4," "))</f>
        <v xml:space="preserve"> </v>
      </c>
      <c r="BG93" s="42" t="str">
        <f>IF(AU93=0,Var!$B$8,IF(LARGE(D93:AS93,1)&gt;=575,Var!$B$4," "))</f>
        <v xml:space="preserve"> </v>
      </c>
      <c r="BH93" s="42" t="str">
        <f>IF(AU93=0,Var!$B$8,IF(LARGE(D93:AS93,1)&gt;=580,Var!$B$4," "))</f>
        <v xml:space="preserve"> </v>
      </c>
      <c r="BI93" s="42" t="str">
        <f>IF(AU93=0,Var!$B$8,IF(LARGE(D93:AS93,1)&gt;=585,Var!$B$4," "))</f>
        <v xml:space="preserve"> </v>
      </c>
    </row>
    <row r="94" spans="1:61">
      <c r="A94" s="11"/>
      <c r="B94" s="16">
        <v>3</v>
      </c>
      <c r="C94" s="37" t="s">
        <v>32</v>
      </c>
      <c r="D94" s="38"/>
      <c r="E94" s="39"/>
      <c r="F94" s="38"/>
      <c r="G94" s="39"/>
      <c r="H94" s="38"/>
      <c r="I94" s="39"/>
      <c r="J94" s="38"/>
      <c r="K94" s="39"/>
      <c r="L94" s="3"/>
      <c r="M94" s="3"/>
      <c r="N94" s="38"/>
      <c r="O94" s="39"/>
      <c r="P94" s="38"/>
      <c r="Q94" s="39"/>
      <c r="R94" s="38">
        <v>554</v>
      </c>
      <c r="S94" s="39" t="s">
        <v>14</v>
      </c>
      <c r="T94" s="38">
        <v>558</v>
      </c>
      <c r="U94" s="39" t="s">
        <v>15</v>
      </c>
      <c r="V94" s="38"/>
      <c r="W94" s="39"/>
      <c r="X94" s="38"/>
      <c r="Y94" s="39"/>
      <c r="Z94" s="38">
        <v>552</v>
      </c>
      <c r="AA94" s="39" t="s">
        <v>14</v>
      </c>
      <c r="AB94" s="38"/>
      <c r="AC94" s="39"/>
      <c r="AD94" s="38"/>
      <c r="AE94" s="39"/>
      <c r="AF94" s="38"/>
      <c r="AG94" s="39"/>
      <c r="AH94" s="38"/>
      <c r="AI94" s="39"/>
      <c r="AJ94" s="38">
        <v>551</v>
      </c>
      <c r="AK94" s="39" t="s">
        <v>15</v>
      </c>
      <c r="AL94" s="38"/>
      <c r="AM94" s="39"/>
      <c r="AN94" s="38">
        <v>555</v>
      </c>
      <c r="AO94" s="39" t="s">
        <v>14</v>
      </c>
      <c r="AP94" s="38"/>
      <c r="AQ94" s="39"/>
      <c r="AR94" s="38"/>
      <c r="AS94" s="39"/>
      <c r="AT94" s="11"/>
      <c r="AU94" s="19">
        <f>COUNT(D94:AS94)</f>
        <v>5</v>
      </c>
      <c r="AV94" s="20">
        <f>IF(AU94&lt;3," ",(LARGE(D94:AS94,1)+LARGE(D94:AS94,2)+LARGE(D94:AS94,3))/3)</f>
        <v>555.66666666666663</v>
      </c>
      <c r="AW94" s="40">
        <f>IF(COUNTIF(D94:AS94,"(1)")=0," ",COUNTIF(D94:AS94,"(1)"))</f>
        <v>3</v>
      </c>
      <c r="AX94" s="40">
        <f>IF(COUNTIF(D94:AS94,"(2)")=0," ",COUNTIF(D94:AS94,"(2)"))</f>
        <v>2</v>
      </c>
      <c r="AY94" s="40" t="str">
        <f>IF(COUNTIF(D94:AS94,"(3)")=0," ",COUNTIF(D94:AS94,"(3)"))</f>
        <v xml:space="preserve"> </v>
      </c>
      <c r="AZ94" s="41">
        <f t="shared" si="12"/>
        <v>5</v>
      </c>
      <c r="BA94" s="42">
        <v>18</v>
      </c>
      <c r="BB94" s="42">
        <v>18</v>
      </c>
      <c r="BC94" s="42">
        <v>18</v>
      </c>
      <c r="BD94" s="42">
        <v>18</v>
      </c>
      <c r="BE94" s="42">
        <v>18</v>
      </c>
      <c r="BF94" s="42" t="str">
        <f>IF(AU94=0,Var!$B$8,IF(LARGE(D94:AS94,1)&gt;=570,Var!$B$4," "))</f>
        <v xml:space="preserve"> </v>
      </c>
      <c r="BG94" s="42" t="str">
        <f>IF(AU94=0,Var!$B$8,IF(LARGE(D94:AS94,1)&gt;=575,Var!$B$4," "))</f>
        <v xml:space="preserve"> </v>
      </c>
      <c r="BH94" s="42" t="str">
        <f>IF(AU94=0,Var!$B$8,IF(LARGE(D94:AS94,1)&gt;=580,Var!$B$4," "))</f>
        <v xml:space="preserve"> </v>
      </c>
      <c r="BI94" s="42" t="str">
        <f>IF(AU94=0,Var!$B$8,IF(LARGE(D94:AS94,1)&gt;=585,Var!$B$4," "))</f>
        <v xml:space="preserve"> </v>
      </c>
    </row>
    <row r="95" spans="1:61">
      <c r="A95" s="11"/>
      <c r="B95" s="16">
        <v>4</v>
      </c>
      <c r="C95" s="37" t="s">
        <v>40</v>
      </c>
      <c r="D95" s="38"/>
      <c r="E95" s="39"/>
      <c r="F95" s="38"/>
      <c r="G95" s="39"/>
      <c r="H95" s="38">
        <v>468</v>
      </c>
      <c r="I95" s="39" t="s">
        <v>344</v>
      </c>
      <c r="J95" s="38"/>
      <c r="K95" s="39"/>
      <c r="L95" s="3"/>
      <c r="M95" s="3"/>
      <c r="N95" s="38"/>
      <c r="O95" s="39"/>
      <c r="P95" s="38"/>
      <c r="Q95" s="39"/>
      <c r="R95" s="38"/>
      <c r="S95" s="39"/>
      <c r="T95" s="38"/>
      <c r="U95" s="39"/>
      <c r="V95" s="38"/>
      <c r="W95" s="39"/>
      <c r="X95" s="38"/>
      <c r="Y95" s="39"/>
      <c r="Z95" s="38"/>
      <c r="AA95" s="39"/>
      <c r="AB95" s="38"/>
      <c r="AC95" s="39"/>
      <c r="AD95" s="38"/>
      <c r="AE95" s="39"/>
      <c r="AF95" s="38"/>
      <c r="AG95" s="39"/>
      <c r="AH95" s="38"/>
      <c r="AI95" s="39"/>
      <c r="AJ95" s="38"/>
      <c r="AK95" s="39"/>
      <c r="AL95" s="38"/>
      <c r="AM95" s="39"/>
      <c r="AN95" s="38"/>
      <c r="AO95" s="39"/>
      <c r="AP95" s="38"/>
      <c r="AQ95" s="39"/>
      <c r="AR95" s="38"/>
      <c r="AS95" s="39"/>
      <c r="AT95" s="11"/>
      <c r="AU95" s="19">
        <f>COUNT(D95:AS95)</f>
        <v>1</v>
      </c>
      <c r="AV95" s="20" t="str">
        <f>IF(AU95&lt;3," ",(LARGE(D95:AS95,1)+LARGE(D95:AS95,2)+LARGE(D95:AS95,3))/3)</f>
        <v xml:space="preserve"> </v>
      </c>
      <c r="AW95" s="40" t="str">
        <f>IF(COUNTIF(D95:AS95,"(1)")=0," ",COUNTIF(D95:AS95,"(1)"))</f>
        <v xml:space="preserve"> </v>
      </c>
      <c r="AX95" s="40" t="str">
        <f>IF(COUNTIF(D95:AS95,"(2)")=0," ",COUNTIF(D95:AS95,"(2)"))</f>
        <v xml:space="preserve"> </v>
      </c>
      <c r="AY95" s="40" t="str">
        <f>IF(COUNTIF(D95:AS95,"(3)")=0," ",COUNTIF(D95:AS95,"(3)"))</f>
        <v xml:space="preserve"> </v>
      </c>
      <c r="AZ95" s="41" t="str">
        <f t="shared" si="12"/>
        <v xml:space="preserve"> </v>
      </c>
      <c r="BA95" s="42" t="str">
        <f>IF(AU95=0,Var!$B$8,IF(LARGE(D95:AS95,1)&gt;=540,Var!$B$4," "))</f>
        <v xml:space="preserve"> </v>
      </c>
      <c r="BB95" s="42" t="str">
        <f>IF(AU95=0,Var!$B$8,IF(LARGE(D95:AS95,1)&gt;=550,Var!$B$4," "))</f>
        <v xml:space="preserve"> </v>
      </c>
      <c r="BC95" s="42" t="str">
        <f>IF(AU95=0,Var!$B$8,IF(LARGE(D95:AS95,1)&gt;=555,Var!$B$4," "))</f>
        <v xml:space="preserve"> </v>
      </c>
      <c r="BD95" s="42" t="str">
        <f>IF(AU95=0,Var!$B$8,IF(LARGE(D95:AS95,1)&gt;=560,Var!$B$4," "))</f>
        <v xml:space="preserve"> </v>
      </c>
      <c r="BE95" s="42" t="str">
        <f>IF(AU95=0,Var!$B$8,IF(LARGE(D95:AS95,1)&gt;=565,Var!$B$4," "))</f>
        <v xml:space="preserve"> </v>
      </c>
      <c r="BF95" s="42" t="str">
        <f>IF(AU95=0,Var!$B$8,IF(LARGE(D95:AS95,1)&gt;=570,Var!$B$4," "))</f>
        <v xml:space="preserve"> </v>
      </c>
      <c r="BG95" s="42" t="str">
        <f>IF(AU95=0,Var!$B$8,IF(LARGE(D95:AS95,1)&gt;=575,Var!$B$4," "))</f>
        <v xml:space="preserve"> </v>
      </c>
      <c r="BH95" s="42" t="str">
        <f>IF(AU95=0,Var!$B$8,IF(LARGE(D95:AS95,1)&gt;=580,Var!$B$4," "))</f>
        <v xml:space="preserve"> </v>
      </c>
      <c r="BI95" s="42" t="str">
        <f>IF(AU95=0,Var!$B$8,IF(LARGE(D95:AS95,1)&gt;=585,Var!$B$4," "))</f>
        <v xml:space="preserve"> </v>
      </c>
    </row>
    <row r="96" spans="1:61">
      <c r="A96" s="11"/>
      <c r="B96" s="339"/>
      <c r="C96" s="37" t="s">
        <v>57</v>
      </c>
      <c r="D96" s="38"/>
      <c r="E96" s="39"/>
      <c r="F96" s="38"/>
      <c r="G96" s="39"/>
      <c r="H96" s="38"/>
      <c r="I96" s="39"/>
      <c r="J96" s="38"/>
      <c r="K96" s="39"/>
      <c r="L96" s="3"/>
      <c r="M96" s="3"/>
      <c r="N96" s="38"/>
      <c r="O96" s="39"/>
      <c r="P96" s="38"/>
      <c r="Q96" s="39"/>
      <c r="R96" s="38"/>
      <c r="S96" s="39"/>
      <c r="T96" s="38"/>
      <c r="U96" s="39"/>
      <c r="V96" s="38"/>
      <c r="W96" s="39"/>
      <c r="X96" s="38"/>
      <c r="Y96" s="39"/>
      <c r="Z96" s="38"/>
      <c r="AA96" s="39"/>
      <c r="AB96" s="38"/>
      <c r="AC96" s="39"/>
      <c r="AD96" s="38"/>
      <c r="AE96" s="39"/>
      <c r="AF96" s="38"/>
      <c r="AG96" s="39"/>
      <c r="AH96" s="38"/>
      <c r="AI96" s="39"/>
      <c r="AJ96" s="38"/>
      <c r="AK96" s="39"/>
      <c r="AL96" s="38"/>
      <c r="AM96" s="39"/>
      <c r="AN96" s="38"/>
      <c r="AO96" s="39"/>
      <c r="AP96" s="38"/>
      <c r="AQ96" s="39"/>
      <c r="AR96" s="38"/>
      <c r="AS96" s="39"/>
      <c r="AT96" s="11"/>
      <c r="AU96" s="19">
        <f>COUNT(D96:AS96)</f>
        <v>0</v>
      </c>
      <c r="AV96" s="20" t="str">
        <f>IF(AU96&lt;3," ",(LARGE(D96:AS96,1)+LARGE(D96:AS96,2)+LARGE(D96:AS96,3))/3)</f>
        <v xml:space="preserve"> </v>
      </c>
      <c r="AW96" s="40" t="str">
        <f>IF(COUNTIF(D96:AS96,"(1)")=0," ",COUNTIF(D96:AS96,"(1)"))</f>
        <v xml:space="preserve"> </v>
      </c>
      <c r="AX96" s="40" t="str">
        <f>IF(COUNTIF(D96:AS96,"(2)")=0," ",COUNTIF(D96:AS96,"(2)"))</f>
        <v xml:space="preserve"> </v>
      </c>
      <c r="AY96" s="40" t="str">
        <f>IF(COUNTIF(D96:AS96,"(3)")=0," ",COUNTIF(D96:AS96,"(3)"))</f>
        <v xml:space="preserve"> </v>
      </c>
      <c r="AZ96" s="41" t="str">
        <f t="shared" si="12"/>
        <v xml:space="preserve"> </v>
      </c>
      <c r="BA96" s="42" t="str">
        <f>IF(AU96=0,Var!$B$8,IF(LARGE(D96:AS96,1)&gt;=540,Var!$B$4," "))</f>
        <v>---</v>
      </c>
      <c r="BB96" s="42" t="str">
        <f>IF(AU96=0,Var!$B$8,IF(LARGE(D96:AS96,1)&gt;=550,Var!$B$4," "))</f>
        <v>---</v>
      </c>
      <c r="BC96" s="42" t="str">
        <f>IF(AU96=0,Var!$B$8,IF(LARGE(D96:AS96,1)&gt;=555,Var!$B$4," "))</f>
        <v>---</v>
      </c>
      <c r="BD96" s="42" t="str">
        <f>IF(AU96=0,Var!$B$8,IF(LARGE(D96:AS96,1)&gt;=560,Var!$B$4," "))</f>
        <v>---</v>
      </c>
      <c r="BE96" s="42" t="str">
        <f>IF(AU96=0,Var!$B$8,IF(LARGE(D96:AS96,1)&gt;=565,Var!$B$4," "))</f>
        <v>---</v>
      </c>
      <c r="BF96" s="42" t="str">
        <f>IF(AU96=0,Var!$B$8,IF(LARGE(D96:AS96,1)&gt;=570,Var!$B$4," "))</f>
        <v>---</v>
      </c>
      <c r="BG96" s="42" t="str">
        <f>IF(AU96=0,Var!$B$8,IF(LARGE(D96:AS96,1)&gt;=575,Var!$B$4," "))</f>
        <v>---</v>
      </c>
      <c r="BH96" s="42" t="str">
        <f>IF(AU96=0,Var!$B$8,IF(LARGE(D96:AS96,1)&gt;=580,Var!$B$4," "))</f>
        <v>---</v>
      </c>
      <c r="BI96" s="42" t="str">
        <f>IF(AU96=0,Var!$B$8,IF(LARGE(D96:AS96,1)&gt;=585,Var!$B$4," "))</f>
        <v>---</v>
      </c>
    </row>
    <row r="97" spans="1:61">
      <c r="A97" s="11"/>
      <c r="B97" s="339">
        <v>5</v>
      </c>
      <c r="C97" s="37" t="s">
        <v>369</v>
      </c>
      <c r="D97" s="38"/>
      <c r="E97" s="39"/>
      <c r="F97" s="38"/>
      <c r="G97" s="39"/>
      <c r="H97" s="38"/>
      <c r="I97" s="39"/>
      <c r="J97" s="38"/>
      <c r="K97" s="39"/>
      <c r="L97" s="3"/>
      <c r="M97" s="3"/>
      <c r="N97" s="38"/>
      <c r="O97" s="39"/>
      <c r="P97" s="38"/>
      <c r="Q97" s="39"/>
      <c r="R97" s="38"/>
      <c r="S97" s="39"/>
      <c r="T97" s="38">
        <v>525</v>
      </c>
      <c r="U97" s="39" t="s">
        <v>337</v>
      </c>
      <c r="V97" s="38"/>
      <c r="W97" s="39"/>
      <c r="X97" s="38"/>
      <c r="Y97" s="39"/>
      <c r="Z97" s="38">
        <v>491</v>
      </c>
      <c r="AA97" s="39" t="s">
        <v>293</v>
      </c>
      <c r="AB97" s="38">
        <v>526</v>
      </c>
      <c r="AC97" s="39" t="s">
        <v>335</v>
      </c>
      <c r="AD97" s="38"/>
      <c r="AE97" s="39"/>
      <c r="AF97" s="38"/>
      <c r="AG97" s="39"/>
      <c r="AH97" s="38"/>
      <c r="AI97" s="39"/>
      <c r="AJ97" s="38"/>
      <c r="AK97" s="39"/>
      <c r="AL97" s="38"/>
      <c r="AM97" s="39"/>
      <c r="AN97" s="38"/>
      <c r="AO97" s="39"/>
      <c r="AP97" s="38"/>
      <c r="AQ97" s="39"/>
      <c r="AR97" s="38"/>
      <c r="AS97" s="39"/>
      <c r="AT97" s="11"/>
      <c r="AU97" s="19"/>
      <c r="AV97" s="20"/>
      <c r="AW97" s="40"/>
      <c r="AX97" s="40"/>
      <c r="AY97" s="40"/>
      <c r="AZ97" s="41"/>
      <c r="BA97" s="42"/>
      <c r="BB97" s="42"/>
      <c r="BC97" s="42"/>
      <c r="BD97" s="42"/>
      <c r="BE97" s="42"/>
      <c r="BF97" s="42"/>
      <c r="BG97" s="42"/>
      <c r="BH97" s="42"/>
      <c r="BI97" s="42"/>
    </row>
    <row r="98" spans="1:61">
      <c r="A98" s="11"/>
      <c r="B98" s="16">
        <v>6</v>
      </c>
      <c r="C98" s="37" t="s">
        <v>58</v>
      </c>
      <c r="D98" s="38"/>
      <c r="E98" s="39"/>
      <c r="F98" s="38"/>
      <c r="G98" s="39"/>
      <c r="H98" s="38"/>
      <c r="I98" s="39"/>
      <c r="J98" s="38"/>
      <c r="K98" s="39"/>
      <c r="L98" s="3"/>
      <c r="M98" s="3"/>
      <c r="N98" s="38"/>
      <c r="O98" s="39"/>
      <c r="P98" s="38">
        <v>529</v>
      </c>
      <c r="Q98" s="39" t="s">
        <v>18</v>
      </c>
      <c r="R98" s="38"/>
      <c r="S98" s="39"/>
      <c r="T98" s="38"/>
      <c r="U98" s="39"/>
      <c r="V98" s="38"/>
      <c r="W98" s="39"/>
      <c r="X98" s="38"/>
      <c r="Y98" s="39"/>
      <c r="Z98" s="38">
        <v>542</v>
      </c>
      <c r="AA98" s="39" t="s">
        <v>337</v>
      </c>
      <c r="AB98" s="38">
        <v>527</v>
      </c>
      <c r="AC98" s="39" t="s">
        <v>330</v>
      </c>
      <c r="AD98" s="38"/>
      <c r="AE98" s="39"/>
      <c r="AF98" s="38"/>
      <c r="AG98" s="39"/>
      <c r="AH98" s="38"/>
      <c r="AI98" s="39"/>
      <c r="AJ98" s="38"/>
      <c r="AK98" s="39"/>
      <c r="AL98" s="38"/>
      <c r="AM98" s="39"/>
      <c r="AN98" s="38"/>
      <c r="AO98" s="39"/>
      <c r="AP98" s="38"/>
      <c r="AQ98" s="39"/>
      <c r="AR98" s="38"/>
      <c r="AS98" s="39"/>
      <c r="AT98" s="11"/>
      <c r="AU98" s="19">
        <f>COUNT(D98:AS98)</f>
        <v>3</v>
      </c>
      <c r="AV98" s="20">
        <f>IF(AU98&lt;3," ",(LARGE(D98:AS98,1)+LARGE(D98:AS98,2)+LARGE(D98:AS98,3))/3)</f>
        <v>532.66666666666663</v>
      </c>
      <c r="AW98" s="40" t="str">
        <f>IF(COUNTIF(D98:AS98,"(1)")=0," ",COUNTIF(D98:AS98,"(1)"))</f>
        <v xml:space="preserve"> </v>
      </c>
      <c r="AX98" s="40" t="str">
        <f>IF(COUNTIF(D98:AS98,"(2)")=0," ",COUNTIF(D98:AS98,"(2)"))</f>
        <v xml:space="preserve"> </v>
      </c>
      <c r="AY98" s="40">
        <f>IF(COUNTIF(D98:AS98,"(3)")=0," ",COUNTIF(D98:AS98,"(3)"))</f>
        <v>1</v>
      </c>
      <c r="AZ98" s="41">
        <f t="shared" si="12"/>
        <v>1</v>
      </c>
      <c r="BA98" s="42">
        <v>18</v>
      </c>
      <c r="BB98" s="42">
        <v>18</v>
      </c>
      <c r="BC98" s="42" t="str">
        <f>IF(AU98=0,Var!$B$8,IF(LARGE(D98:AS98,1)&gt;=555,Var!$B$4," "))</f>
        <v xml:space="preserve"> </v>
      </c>
      <c r="BD98" s="42" t="str">
        <f>IF(AU98=0,Var!$B$8,IF(LARGE(D98:AS98,1)&gt;=560,Var!$B$4," "))</f>
        <v xml:space="preserve"> </v>
      </c>
      <c r="BE98" s="42" t="str">
        <f>IF(AU98=0,Var!$B$8,IF(LARGE(D98:AS98,1)&gt;=565,Var!$B$4," "))</f>
        <v xml:space="preserve"> </v>
      </c>
      <c r="BF98" s="42" t="str">
        <f>IF(AU98=0,Var!$B$8,IF(LARGE(D98:AS98,1)&gt;=570,Var!$B$4," "))</f>
        <v xml:space="preserve"> </v>
      </c>
      <c r="BG98" s="42" t="str">
        <f>IF(AU98=0,Var!$B$8,IF(LARGE(D98:AS98,1)&gt;=575,Var!$B$4," "))</f>
        <v xml:space="preserve"> </v>
      </c>
      <c r="BH98" s="42" t="str">
        <f>IF(AU98=0,Var!$B$8,IF(LARGE(D98:AS98,1)&gt;=580,Var!$B$4," "))</f>
        <v xml:space="preserve"> </v>
      </c>
      <c r="BI98" s="42" t="str">
        <f>IF(AU98=0,Var!$B$8,IF(LARGE(D98:AS98,1)&gt;=585,Var!$B$4," "))</f>
        <v xml:space="preserve"> </v>
      </c>
    </row>
    <row r="99" spans="1:61">
      <c r="A99" s="11"/>
      <c r="B99" s="16">
        <v>7</v>
      </c>
      <c r="C99" s="37" t="s">
        <v>41</v>
      </c>
      <c r="D99" s="38"/>
      <c r="E99" s="39"/>
      <c r="F99" s="38">
        <v>553</v>
      </c>
      <c r="G99" s="39" t="s">
        <v>14</v>
      </c>
      <c r="H99" s="38">
        <v>525</v>
      </c>
      <c r="I99" s="39" t="s">
        <v>330</v>
      </c>
      <c r="J99" s="38"/>
      <c r="K99" s="39"/>
      <c r="L99" s="3"/>
      <c r="M99" s="3"/>
      <c r="N99" s="38">
        <v>524</v>
      </c>
      <c r="O99" s="39" t="s">
        <v>18</v>
      </c>
      <c r="P99" s="38">
        <v>557</v>
      </c>
      <c r="Q99" s="39" t="s">
        <v>15</v>
      </c>
      <c r="R99" s="38">
        <v>543</v>
      </c>
      <c r="S99" s="39" t="s">
        <v>18</v>
      </c>
      <c r="T99" s="38"/>
      <c r="U99" s="39"/>
      <c r="V99" s="38"/>
      <c r="W99" s="39"/>
      <c r="X99" s="38"/>
      <c r="Y99" s="39"/>
      <c r="Z99" s="38">
        <v>542</v>
      </c>
      <c r="AA99" s="39" t="s">
        <v>18</v>
      </c>
      <c r="AB99" s="38"/>
      <c r="AC99" s="39"/>
      <c r="AD99" s="38"/>
      <c r="AE99" s="39"/>
      <c r="AF99" s="38"/>
      <c r="AG99" s="39"/>
      <c r="AH99" s="38"/>
      <c r="AI99" s="39"/>
      <c r="AJ99" s="38"/>
      <c r="AK99" s="39"/>
      <c r="AL99" s="38"/>
      <c r="AM99" s="39"/>
      <c r="AN99" s="38"/>
      <c r="AO99" s="39"/>
      <c r="AP99" s="38"/>
      <c r="AQ99" s="39"/>
      <c r="AR99" s="38"/>
      <c r="AS99" s="39"/>
      <c r="AT99" s="11"/>
      <c r="AU99" s="19">
        <f>COUNT(D99:AS99)</f>
        <v>6</v>
      </c>
      <c r="AV99" s="20">
        <f>IF(AU99&lt;3," ",(LARGE(D99:AS99,1)+LARGE(D99:AS99,2)+LARGE(D99:AS99,3))/3)</f>
        <v>551</v>
      </c>
      <c r="AW99" s="40">
        <f>IF(COUNTIF(D99:AS99,"(1)")=0," ",COUNTIF(D99:AS99,"(1)"))</f>
        <v>1</v>
      </c>
      <c r="AX99" s="40">
        <f>IF(COUNTIF(D99:AS99,"(2)")=0," ",COUNTIF(D99:AS99,"(2)"))</f>
        <v>1</v>
      </c>
      <c r="AY99" s="40">
        <f>IF(COUNTIF(D99:AS99,"(3)")=0," ",COUNTIF(D99:AS99,"(3)"))</f>
        <v>3</v>
      </c>
      <c r="AZ99" s="41">
        <f t="shared" si="12"/>
        <v>5</v>
      </c>
      <c r="BA99" s="42">
        <f>IF(AU99=0,Var!$B$8,IF(LARGE(D99:AS99,1)&gt;=540,Var!$B$4," "))</f>
        <v>19</v>
      </c>
      <c r="BB99" s="42">
        <f>IF(AU99=0,Var!$B$8,IF(LARGE(D99:AS99,1)&gt;=550,Var!$B$4," "))</f>
        <v>19</v>
      </c>
      <c r="BC99" s="42">
        <f>IF(AU99=0,Var!$B$8,IF(LARGE(D99:AS99,1)&gt;=555,Var!$B$4," "))</f>
        <v>19</v>
      </c>
      <c r="BD99" s="42" t="str">
        <f>IF(AU99=0,Var!$B$8,IF(LARGE(D99:AS99,1)&gt;=560,Var!$B$4," "))</f>
        <v xml:space="preserve"> </v>
      </c>
      <c r="BE99" s="42" t="str">
        <f>IF(AU99=0,Var!$B$8,IF(LARGE(D99:AS99,1)&gt;=565,Var!$B$4," "))</f>
        <v xml:space="preserve"> </v>
      </c>
      <c r="BF99" s="42" t="str">
        <f>IF(AU99=0,Var!$B$8,IF(LARGE(D99:AS99,1)&gt;=570,Var!$B$4," "))</f>
        <v xml:space="preserve"> </v>
      </c>
      <c r="BG99" s="42" t="str">
        <f>IF(AU99=0,Var!$B$8,IF(LARGE(D99:AS99,1)&gt;=575,Var!$B$4," "))</f>
        <v xml:space="preserve"> </v>
      </c>
      <c r="BH99" s="42" t="str">
        <f>IF(AU99=0,Var!$B$8,IF(LARGE(D99:AS99,1)&gt;=580,Var!$B$4," "))</f>
        <v xml:space="preserve"> </v>
      </c>
      <c r="BI99" s="42" t="str">
        <f>IF(AU99=0,Var!$B$8,IF(LARGE(D99:AS99,1)&gt;=585,Var!$B$4," "))</f>
        <v xml:space="preserve"> </v>
      </c>
    </row>
    <row r="100" spans="1:61">
      <c r="A100" s="11"/>
      <c r="B100" s="43"/>
      <c r="C100" s="44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6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7"/>
      <c r="AE100" s="45"/>
      <c r="AF100" s="45"/>
      <c r="AG100" s="45"/>
      <c r="AH100" s="45"/>
      <c r="AI100" s="45"/>
      <c r="AJ100" s="48"/>
      <c r="AK100" s="48"/>
      <c r="AL100" s="48"/>
      <c r="AM100" s="48"/>
      <c r="AN100" s="48"/>
      <c r="AO100" s="48"/>
      <c r="AP100" s="45"/>
      <c r="AQ100" s="48"/>
      <c r="AR100" s="49"/>
      <c r="AS100" s="49"/>
      <c r="AT100" s="11"/>
      <c r="AU100" s="19"/>
      <c r="AV100" s="20"/>
      <c r="AW100" s="19"/>
      <c r="AX100" s="19"/>
      <c r="AY100" s="19"/>
      <c r="AZ100" s="29"/>
      <c r="BA100" s="19"/>
      <c r="BB100" s="19"/>
      <c r="BC100" s="29"/>
      <c r="BD100" s="19"/>
      <c r="BE100" s="19"/>
      <c r="BF100" s="19"/>
      <c r="BG100" s="29"/>
      <c r="BH100" s="19"/>
      <c r="BI100" s="19"/>
    </row>
    <row r="101" spans="1:61" ht="12.75">
      <c r="A101" s="11"/>
      <c r="B101" s="50"/>
      <c r="C101" s="11" t="s">
        <v>59</v>
      </c>
      <c r="J101" s="555">
        <f>COUNT(B8:B99)</f>
        <v>30</v>
      </c>
      <c r="K101" s="555"/>
      <c r="L101" s="9"/>
      <c r="M101" s="9"/>
      <c r="AT101" s="11"/>
      <c r="AU101" s="19">
        <f>SUM(AU8:AU100)</f>
        <v>98</v>
      </c>
      <c r="AV101" s="20"/>
      <c r="AW101" s="21">
        <f>SUM(AW8:AW100)</f>
        <v>17</v>
      </c>
      <c r="AX101" s="59">
        <f>SUM(AX8:AX100)</f>
        <v>11</v>
      </c>
      <c r="AY101" s="60">
        <f>SUM(AY8:AY100)</f>
        <v>12</v>
      </c>
      <c r="AZ101" s="61">
        <f>SUM(AZ8:AZ100)</f>
        <v>40</v>
      </c>
      <c r="BA101" s="29"/>
      <c r="BB101" s="62"/>
      <c r="BC101" s="63"/>
      <c r="BD101" s="62"/>
      <c r="BE101" s="29" t="str">
        <f>IF((LARGE(J101:AW101,1))&gt;=450,"12"," ")</f>
        <v xml:space="preserve"> </v>
      </c>
      <c r="BF101" s="62"/>
      <c r="BG101" s="63"/>
      <c r="BH101" s="62"/>
      <c r="BI101" s="62"/>
    </row>
    <row r="102" spans="1:61">
      <c r="A102" s="11"/>
      <c r="B102" s="50"/>
      <c r="C102" s="11"/>
      <c r="AT102" s="11"/>
      <c r="AU102" s="11"/>
      <c r="AV102" s="13"/>
      <c r="AW102" s="11"/>
      <c r="AX102" s="11"/>
      <c r="AY102" s="11"/>
      <c r="AZ102" s="11"/>
      <c r="BA102" s="11"/>
      <c r="BB102" s="11"/>
      <c r="BC102" s="14"/>
      <c r="BD102" s="11"/>
      <c r="BE102" s="11"/>
      <c r="BF102" s="11"/>
      <c r="BG102" s="14"/>
      <c r="BH102" s="11"/>
      <c r="BI102" s="11"/>
    </row>
    <row r="103" spans="1:61">
      <c r="A103" s="11"/>
      <c r="B103" s="50"/>
      <c r="C103" s="11"/>
      <c r="AT103" s="11"/>
      <c r="AU103" s="11"/>
      <c r="AV103" s="13"/>
      <c r="AW103" s="11"/>
      <c r="AX103" s="11"/>
      <c r="AY103" s="11"/>
      <c r="AZ103" s="11"/>
      <c r="BA103" s="11"/>
      <c r="BB103" s="11"/>
      <c r="BC103" s="14"/>
      <c r="BD103" s="11"/>
      <c r="BE103" s="11"/>
      <c r="BF103" s="11"/>
      <c r="BG103" s="14"/>
      <c r="BH103" s="11"/>
      <c r="BI103" s="11"/>
    </row>
    <row r="104" spans="1:61">
      <c r="A104" s="11"/>
      <c r="B104" s="50"/>
      <c r="C104" s="11"/>
      <c r="AT104" s="11"/>
      <c r="AU104" s="11"/>
      <c r="AV104" s="13"/>
      <c r="AW104" s="11"/>
      <c r="AX104" s="11"/>
      <c r="AY104" s="11"/>
      <c r="AZ104" s="11"/>
      <c r="BA104" s="11"/>
      <c r="BB104" s="11"/>
      <c r="BC104" s="14"/>
      <c r="BD104" s="11"/>
      <c r="BE104" s="11"/>
      <c r="BF104" s="11"/>
      <c r="BG104" s="14"/>
      <c r="BH104" s="11"/>
      <c r="BI104" s="11"/>
    </row>
    <row r="106" spans="1:61">
      <c r="AX106" s="52"/>
      <c r="AY106" s="52"/>
      <c r="AZ106" s="52"/>
    </row>
    <row r="109" spans="1:61"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6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V109" s="65"/>
      <c r="BC109" s="1"/>
      <c r="BG109" s="1"/>
    </row>
    <row r="110" spans="1:61"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6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V110" s="65"/>
      <c r="BC110" s="1"/>
      <c r="BG110" s="1"/>
    </row>
    <row r="111" spans="1:61"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6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V111" s="65"/>
      <c r="BC111" s="1"/>
      <c r="BG111" s="1"/>
    </row>
    <row r="112" spans="1:61"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6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V112" s="65"/>
      <c r="BC112" s="1"/>
      <c r="BG112" s="1"/>
    </row>
    <row r="113" spans="2:59"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6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V113" s="65"/>
      <c r="BC113" s="1"/>
      <c r="BG113" s="1"/>
    </row>
    <row r="114" spans="2:59"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6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V114" s="65"/>
      <c r="BC114" s="1"/>
      <c r="BG114" s="1"/>
    </row>
    <row r="115" spans="2:59">
      <c r="B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6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V115" s="65"/>
      <c r="BC115" s="1"/>
      <c r="BG115" s="1"/>
    </row>
    <row r="116" spans="2:59"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6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V116" s="65"/>
      <c r="BC116" s="1"/>
      <c r="BG116" s="1"/>
    </row>
    <row r="117" spans="2:59"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6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V117" s="65"/>
      <c r="BC117" s="1"/>
      <c r="BG117" s="1"/>
    </row>
    <row r="118" spans="2:59"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6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V118" s="65"/>
      <c r="BC118" s="1"/>
      <c r="BG118" s="1"/>
    </row>
    <row r="119" spans="2:59"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6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V119" s="65"/>
      <c r="BC119" s="1"/>
      <c r="BG119" s="1"/>
    </row>
    <row r="120" spans="2:59">
      <c r="B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6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V120" s="65"/>
      <c r="BC120" s="1"/>
      <c r="BG120" s="1"/>
    </row>
    <row r="121" spans="2:59">
      <c r="B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6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V121" s="65"/>
      <c r="BC121" s="1"/>
      <c r="BG121" s="1"/>
    </row>
    <row r="122" spans="2:59">
      <c r="B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6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V122" s="65"/>
      <c r="BC122" s="1"/>
      <c r="BG122" s="1"/>
    </row>
    <row r="123" spans="2:59">
      <c r="B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6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V123" s="65"/>
      <c r="BC123" s="1"/>
      <c r="BG123" s="1"/>
    </row>
    <row r="124" spans="2:59">
      <c r="B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6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V124" s="65"/>
      <c r="BC124" s="1"/>
      <c r="BG124" s="1"/>
    </row>
    <row r="125" spans="2:59">
      <c r="B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6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V125" s="65"/>
      <c r="BC125" s="1"/>
      <c r="BG125" s="1"/>
    </row>
    <row r="126" spans="2:59">
      <c r="B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6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V126" s="65"/>
      <c r="BC126" s="1"/>
      <c r="BG126" s="1"/>
    </row>
    <row r="127" spans="2:59"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6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V127" s="65"/>
      <c r="BC127" s="1"/>
      <c r="BG127" s="1"/>
    </row>
    <row r="128" spans="2:59">
      <c r="B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6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V128" s="65"/>
      <c r="BC128" s="1"/>
      <c r="BG128" s="1"/>
    </row>
    <row r="129" spans="2:59"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6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V129" s="65"/>
      <c r="BC129" s="1"/>
      <c r="BG129" s="1"/>
    </row>
    <row r="130" spans="2:59"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6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V130" s="65"/>
      <c r="BC130" s="1"/>
      <c r="BG130" s="1"/>
    </row>
    <row r="131" spans="2:59"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6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V131" s="65"/>
      <c r="BC131" s="1"/>
      <c r="BG131" s="1"/>
    </row>
    <row r="132" spans="2:59"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6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V132" s="65"/>
      <c r="BC132" s="1"/>
      <c r="BG132" s="1"/>
    </row>
    <row r="133" spans="2:59">
      <c r="B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6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V133" s="65"/>
      <c r="BC133" s="1"/>
      <c r="BG133" s="1"/>
    </row>
    <row r="134" spans="2:59">
      <c r="B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6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V134" s="65"/>
      <c r="BC134" s="1"/>
      <c r="BG134" s="1"/>
    </row>
    <row r="135" spans="2:59">
      <c r="B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6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V135" s="65"/>
      <c r="BC135" s="1"/>
      <c r="BG135" s="1"/>
    </row>
    <row r="136" spans="2:59">
      <c r="B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6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V136" s="65"/>
      <c r="BC136" s="1"/>
      <c r="BG136" s="1"/>
    </row>
    <row r="137" spans="2:59">
      <c r="B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6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V137" s="65"/>
      <c r="BC137" s="1"/>
      <c r="BG137" s="1"/>
    </row>
    <row r="138" spans="2:59">
      <c r="B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6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V138" s="65"/>
      <c r="BC138" s="1"/>
      <c r="BG138" s="1"/>
    </row>
    <row r="139" spans="2:59">
      <c r="B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6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V139" s="65"/>
      <c r="BC139" s="1"/>
      <c r="BG139" s="1"/>
    </row>
    <row r="140" spans="2:59">
      <c r="B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6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V140" s="65"/>
      <c r="BC140" s="1"/>
      <c r="BG140" s="1"/>
    </row>
    <row r="141" spans="2:59"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6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V141" s="65"/>
      <c r="BC141" s="1"/>
      <c r="BG141" s="1"/>
    </row>
    <row r="142" spans="2:59"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6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V142" s="65"/>
      <c r="BC142" s="1"/>
      <c r="BG142" s="1"/>
    </row>
    <row r="143" spans="2:59"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6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V143" s="65"/>
      <c r="BC143" s="1"/>
      <c r="BG143" s="1"/>
    </row>
    <row r="144" spans="2:59"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6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V144" s="65"/>
      <c r="BC144" s="1"/>
      <c r="BG144" s="1"/>
    </row>
    <row r="145" spans="2:59"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6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V145" s="65"/>
      <c r="BC145" s="1"/>
      <c r="BG145" s="1"/>
    </row>
    <row r="146" spans="2:59"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6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V146" s="65"/>
      <c r="BC146" s="1"/>
      <c r="BG146" s="1"/>
    </row>
    <row r="147" spans="2:59"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6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V147" s="65"/>
      <c r="BC147" s="1"/>
      <c r="BG147" s="1"/>
    </row>
    <row r="148" spans="2:59"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6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V148" s="65"/>
      <c r="BC148" s="1"/>
      <c r="BG148" s="1"/>
    </row>
    <row r="149" spans="2:59"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6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V149" s="65"/>
      <c r="BC149" s="1"/>
      <c r="BG149" s="1"/>
    </row>
    <row r="150" spans="2:59">
      <c r="B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6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V150" s="65"/>
      <c r="BC150" s="1"/>
      <c r="BG150" s="1"/>
    </row>
    <row r="151" spans="2:59">
      <c r="B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6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V151" s="65"/>
      <c r="BC151" s="1"/>
      <c r="BG151" s="1"/>
    </row>
    <row r="152" spans="2:59">
      <c r="B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6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V152" s="65"/>
      <c r="BC152" s="1"/>
      <c r="BG152" s="1"/>
    </row>
    <row r="153" spans="2:59">
      <c r="B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6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V153" s="65"/>
      <c r="BC153" s="1"/>
      <c r="BG153" s="1"/>
    </row>
    <row r="154" spans="2:59"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6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V154" s="65"/>
      <c r="BC154" s="1"/>
      <c r="BG154" s="1"/>
    </row>
    <row r="155" spans="2:59"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6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V155" s="65"/>
      <c r="BC155" s="1"/>
      <c r="BG155" s="1"/>
    </row>
    <row r="156" spans="2:59"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6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V156" s="65"/>
      <c r="BC156" s="1"/>
      <c r="BG156" s="1"/>
    </row>
    <row r="157" spans="2:59"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6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V157" s="65"/>
      <c r="BC157" s="1"/>
      <c r="BG157" s="1"/>
    </row>
    <row r="158" spans="2:59"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6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V158" s="65"/>
      <c r="BC158" s="1"/>
      <c r="BG158" s="1"/>
    </row>
    <row r="159" spans="2:59"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6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V159" s="65"/>
      <c r="BC159" s="1"/>
      <c r="BG159" s="1"/>
    </row>
    <row r="160" spans="2:59"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6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V160" s="65"/>
      <c r="BC160" s="1"/>
      <c r="BG160" s="1"/>
    </row>
    <row r="161" spans="2:59"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6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V161" s="65"/>
      <c r="BC161" s="1"/>
      <c r="BG161" s="1"/>
    </row>
    <row r="162" spans="2:59">
      <c r="B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6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V162" s="65"/>
      <c r="BC162" s="1"/>
      <c r="BG162" s="1"/>
    </row>
    <row r="163" spans="2:59"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6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V163" s="65"/>
      <c r="BC163" s="1"/>
      <c r="BG163" s="1"/>
    </row>
    <row r="164" spans="2:59"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6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V164" s="65"/>
      <c r="BC164" s="1"/>
      <c r="BG164" s="1"/>
    </row>
    <row r="165" spans="2:59"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6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V165" s="65"/>
      <c r="BC165" s="1"/>
      <c r="BG165" s="1"/>
    </row>
    <row r="166" spans="2:59"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6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V166" s="65"/>
      <c r="BC166" s="1"/>
      <c r="BG166" s="1"/>
    </row>
    <row r="167" spans="2:59"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6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V167" s="65"/>
      <c r="BC167" s="1"/>
      <c r="BG167" s="1"/>
    </row>
    <row r="168" spans="2:59"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6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V168" s="65"/>
      <c r="BC168" s="1"/>
      <c r="BG168" s="1"/>
    </row>
    <row r="169" spans="2:59"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6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V169" s="65"/>
      <c r="BC169" s="1"/>
      <c r="BG169" s="1"/>
    </row>
    <row r="170" spans="2:59"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6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V170" s="65"/>
      <c r="BC170" s="1"/>
      <c r="BG170" s="1"/>
    </row>
    <row r="171" spans="2:59"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6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V171" s="65"/>
      <c r="BC171" s="1"/>
      <c r="BG171" s="1"/>
    </row>
    <row r="172" spans="2:59"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6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V172" s="65"/>
      <c r="BC172" s="1"/>
      <c r="BG172" s="1"/>
    </row>
    <row r="173" spans="2:59"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6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V173" s="65"/>
      <c r="BC173" s="1"/>
      <c r="BG173" s="1"/>
    </row>
    <row r="174" spans="2:59"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6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V174" s="65"/>
      <c r="BC174" s="1"/>
      <c r="BG174" s="1"/>
    </row>
    <row r="175" spans="2:59"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6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V175" s="65"/>
      <c r="BC175" s="1"/>
      <c r="BG175" s="1"/>
    </row>
    <row r="176" spans="2:59">
      <c r="B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6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V176" s="65"/>
      <c r="BC176" s="1"/>
      <c r="BG176" s="1"/>
    </row>
    <row r="177" spans="2:59">
      <c r="B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6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V177" s="65"/>
      <c r="BC177" s="1"/>
      <c r="BG177" s="1"/>
    </row>
    <row r="178" spans="2:59">
      <c r="B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6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V178" s="65"/>
      <c r="BC178" s="1"/>
      <c r="BG178" s="1"/>
    </row>
    <row r="179" spans="2:59">
      <c r="B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6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V179" s="65"/>
      <c r="BC179" s="1"/>
      <c r="BG179" s="1"/>
    </row>
    <row r="180" spans="2:59"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6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V180" s="65"/>
      <c r="BC180" s="1"/>
      <c r="BG180" s="1"/>
    </row>
    <row r="181" spans="2:59"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6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V181" s="65"/>
      <c r="BC181" s="1"/>
      <c r="BG181" s="1"/>
    </row>
    <row r="182" spans="2:59"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6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V182" s="65"/>
      <c r="BC182" s="1"/>
      <c r="BG182" s="1"/>
    </row>
    <row r="183" spans="2:59" ht="12.75" customHeight="1"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6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V183" s="65"/>
      <c r="BC183" s="1"/>
      <c r="BG183" s="1"/>
    </row>
    <row r="184" spans="2:59"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6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V184" s="65"/>
      <c r="BC184" s="1"/>
      <c r="BG184" s="1"/>
    </row>
    <row r="185" spans="2:59"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6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V185" s="65"/>
      <c r="BC185" s="1"/>
      <c r="BG185" s="1"/>
    </row>
    <row r="186" spans="2:59"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6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V186" s="65"/>
      <c r="BC186" s="1"/>
      <c r="BG186" s="1"/>
    </row>
    <row r="187" spans="2:59" ht="12.75" customHeight="1"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6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V187" s="65"/>
      <c r="BC187" s="1"/>
      <c r="BG187" s="1"/>
    </row>
  </sheetData>
  <sheetProtection selectLockedCells="1" selectUnlockedCells="1"/>
  <sortState ref="B53:BK56">
    <sortCondition ref="C53:C56"/>
  </sortState>
  <mergeCells count="106">
    <mergeCell ref="AR2:AS2"/>
    <mergeCell ref="AJ2:AK2"/>
    <mergeCell ref="AL2:AM2"/>
    <mergeCell ref="AN2:AO2"/>
    <mergeCell ref="AP3:AQ3"/>
    <mergeCell ref="AR3:AS3"/>
    <mergeCell ref="AJ3:AK3"/>
    <mergeCell ref="AL3:AM3"/>
    <mergeCell ref="AN3:AO3"/>
    <mergeCell ref="AP2:AQ2"/>
    <mergeCell ref="X4:Y4"/>
    <mergeCell ref="Z4:AA4"/>
    <mergeCell ref="AB4:AC4"/>
    <mergeCell ref="L3:M3"/>
    <mergeCell ref="L4:M4"/>
    <mergeCell ref="N4:O4"/>
    <mergeCell ref="P4:Q4"/>
    <mergeCell ref="R4:S4"/>
    <mergeCell ref="T4:U4"/>
    <mergeCell ref="V4:W4"/>
    <mergeCell ref="D3:E3"/>
    <mergeCell ref="D2:E2"/>
    <mergeCell ref="F2:G2"/>
    <mergeCell ref="L2:M2"/>
    <mergeCell ref="H2:I2"/>
    <mergeCell ref="J2:K2"/>
    <mergeCell ref="D4:E4"/>
    <mergeCell ref="F4:G4"/>
    <mergeCell ref="H4:I4"/>
    <mergeCell ref="J4:K4"/>
    <mergeCell ref="F3:G3"/>
    <mergeCell ref="H3:I3"/>
    <mergeCell ref="J3:K3"/>
    <mergeCell ref="N2:O2"/>
    <mergeCell ref="P2:Q2"/>
    <mergeCell ref="AD3:AE3"/>
    <mergeCell ref="AF3:AG3"/>
    <mergeCell ref="AH3:AI3"/>
    <mergeCell ref="R3:S3"/>
    <mergeCell ref="T3:U3"/>
    <mergeCell ref="V3:W3"/>
    <mergeCell ref="X3:Y3"/>
    <mergeCell ref="Z3:AA3"/>
    <mergeCell ref="AB3:AC3"/>
    <mergeCell ref="AD2:AE2"/>
    <mergeCell ref="AF2:AG2"/>
    <mergeCell ref="AH2:AI2"/>
    <mergeCell ref="R2:S2"/>
    <mergeCell ref="T2:U2"/>
    <mergeCell ref="V2:W2"/>
    <mergeCell ref="X2:Y2"/>
    <mergeCell ref="Z2:AA2"/>
    <mergeCell ref="AB2:AC2"/>
    <mergeCell ref="N3:O3"/>
    <mergeCell ref="P3:Q3"/>
    <mergeCell ref="BA4:BI4"/>
    <mergeCell ref="AD4:AE4"/>
    <mergeCell ref="AF4:AG4"/>
    <mergeCell ref="AH4:AI4"/>
    <mergeCell ref="AJ4:AK4"/>
    <mergeCell ref="AL4:AM4"/>
    <mergeCell ref="AN4:AO4"/>
    <mergeCell ref="AP4:AQ4"/>
    <mergeCell ref="AR4:AS4"/>
    <mergeCell ref="AW4:AZ4"/>
    <mergeCell ref="D6:E6"/>
    <mergeCell ref="H6:I6"/>
    <mergeCell ref="J6:K6"/>
    <mergeCell ref="N6:O6"/>
    <mergeCell ref="P6:Q6"/>
    <mergeCell ref="R6:S6"/>
    <mergeCell ref="AD5:AE5"/>
    <mergeCell ref="AF5:AG5"/>
    <mergeCell ref="AH5:AI5"/>
    <mergeCell ref="L5:M5"/>
    <mergeCell ref="R5:S5"/>
    <mergeCell ref="T5:U5"/>
    <mergeCell ref="V5:W5"/>
    <mergeCell ref="X5:Y5"/>
    <mergeCell ref="Z5:AA5"/>
    <mergeCell ref="AB5:AC5"/>
    <mergeCell ref="D5:E5"/>
    <mergeCell ref="F5:G5"/>
    <mergeCell ref="H5:I5"/>
    <mergeCell ref="J5:K5"/>
    <mergeCell ref="N5:O5"/>
    <mergeCell ref="P5:Q5"/>
    <mergeCell ref="AP5:AQ5"/>
    <mergeCell ref="AR5:AS5"/>
    <mergeCell ref="AJ5:AK5"/>
    <mergeCell ref="AR6:AS6"/>
    <mergeCell ref="J101:K101"/>
    <mergeCell ref="AF6:AG6"/>
    <mergeCell ref="AH6:AI6"/>
    <mergeCell ref="AJ6:AK6"/>
    <mergeCell ref="AL6:AM6"/>
    <mergeCell ref="AP6:AQ6"/>
    <mergeCell ref="T6:U6"/>
    <mergeCell ref="V6:W6"/>
    <mergeCell ref="X6:Y6"/>
    <mergeCell ref="Z6:AA6"/>
    <mergeCell ref="AB6:AC6"/>
    <mergeCell ref="AD6:AE6"/>
    <mergeCell ref="AN5:AO5"/>
    <mergeCell ref="AN6:AO6"/>
    <mergeCell ref="AL5:AM5"/>
  </mergeCells>
  <conditionalFormatting sqref="BA6:BD6">
    <cfRule type="cellIs" priority="103" stopIfTrue="1" operator="equal">
      <formula>"04"</formula>
    </cfRule>
  </conditionalFormatting>
  <conditionalFormatting sqref="BA8:BI9 BA11:BI11 BA19:BI19 BA21:BI21 BA31:BI31 BA43:BI45 BA47:BI48 BA72:BI72 BA74:BI74 BA76:BI77 BA89:BI90 BA50:BI51 BA53:BI55 BA84:BI84 BA92:BI95 BA86:BI87 BA79:BI82 BA98:BI99 BC96:BI97 BA13:BI13 BA35:BI41 BA65:BI68 BA59:BI63 BA28:BI29">
    <cfRule type="cellIs" dxfId="367" priority="105" stopIfTrue="1" operator="greaterThan">
      <formula>0</formula>
    </cfRule>
  </conditionalFormatting>
  <conditionalFormatting sqref="BA101">
    <cfRule type="cellIs" priority="106" stopIfTrue="1" operator="equal">
      <formula>"04"</formula>
    </cfRule>
    <cfRule type="cellIs" priority="107" stopIfTrue="1" operator="equal">
      <formula>"04"</formula>
    </cfRule>
  </conditionalFormatting>
  <conditionalFormatting sqref="BE6:BH6">
    <cfRule type="cellIs" priority="108" stopIfTrue="1" operator="equal">
      <formula>"04"</formula>
    </cfRule>
  </conditionalFormatting>
  <conditionalFormatting sqref="BE101">
    <cfRule type="cellIs" priority="109" stopIfTrue="1" operator="equal">
      <formula>"04"</formula>
    </cfRule>
    <cfRule type="cellIs" priority="110" stopIfTrue="1" operator="equal">
      <formula>"04"</formula>
    </cfRule>
  </conditionalFormatting>
  <conditionalFormatting sqref="BI6">
    <cfRule type="cellIs" priority="111" stopIfTrue="1" operator="equal">
      <formula>"04"</formula>
    </cfRule>
  </conditionalFormatting>
  <conditionalFormatting sqref="BA85:BI85">
    <cfRule type="cellIs" dxfId="366" priority="96" stopIfTrue="1" operator="greaterThan">
      <formula>0</formula>
    </cfRule>
  </conditionalFormatting>
  <conditionalFormatting sqref="BA96:BB97">
    <cfRule type="cellIs" dxfId="365" priority="88" stopIfTrue="1" operator="greaterThan">
      <formula>0</formula>
    </cfRule>
  </conditionalFormatting>
  <conditionalFormatting sqref="BA15:BI15">
    <cfRule type="cellIs" dxfId="364" priority="80" stopIfTrue="1" operator="greaterThan">
      <formula>0</formula>
    </cfRule>
  </conditionalFormatting>
  <conditionalFormatting sqref="BC23:BI23">
    <cfRule type="cellIs" dxfId="363" priority="72" stopIfTrue="1" operator="greaterThan">
      <formula>0</formula>
    </cfRule>
  </conditionalFormatting>
  <conditionalFormatting sqref="BA22:BI22">
    <cfRule type="cellIs" dxfId="362" priority="64" stopIfTrue="1" operator="greaterThan">
      <formula>0</formula>
    </cfRule>
  </conditionalFormatting>
  <conditionalFormatting sqref="BA23:BB23">
    <cfRule type="cellIs" dxfId="361" priority="62" stopIfTrue="1" operator="greaterThan">
      <formula>0</formula>
    </cfRule>
  </conditionalFormatting>
  <conditionalFormatting sqref="BA25:BI25">
    <cfRule type="cellIs" dxfId="360" priority="54" stopIfTrue="1" operator="greaterThan">
      <formula>0</formula>
    </cfRule>
  </conditionalFormatting>
  <conditionalFormatting sqref="BA16:BI16">
    <cfRule type="cellIs" dxfId="359" priority="52" stopIfTrue="1" operator="greaterThan">
      <formula>0</formula>
    </cfRule>
  </conditionalFormatting>
  <conditionalFormatting sqref="BA26:BI26">
    <cfRule type="cellIs" dxfId="358" priority="44" stopIfTrue="1" operator="greaterThan">
      <formula>0</formula>
    </cfRule>
  </conditionalFormatting>
  <conditionalFormatting sqref="BA17:BI17">
    <cfRule type="cellIs" dxfId="357" priority="34" stopIfTrue="1" operator="greaterThan">
      <formula>0</formula>
    </cfRule>
  </conditionalFormatting>
  <conditionalFormatting sqref="BA57:BI57">
    <cfRule type="cellIs" dxfId="356" priority="21" stopIfTrue="1" operator="greaterThan">
      <formula>0</formula>
    </cfRule>
  </conditionalFormatting>
  <conditionalFormatting sqref="BA56:BI56">
    <cfRule type="cellIs" dxfId="355" priority="26" stopIfTrue="1" operator="greaterThan">
      <formula>0</formula>
    </cfRule>
  </conditionalFormatting>
  <conditionalFormatting sqref="BA64:BI64">
    <cfRule type="cellIs" dxfId="354" priority="13" stopIfTrue="1" operator="greaterThan">
      <formula>0</formula>
    </cfRule>
  </conditionalFormatting>
  <conditionalFormatting sqref="BA33:BI33">
    <cfRule type="cellIs" dxfId="353" priority="2" stopIfTrue="1" operator="greaterThan">
      <formula>0</formula>
    </cfRule>
  </conditionalFormatting>
  <pageMargins left="0.15763888888888888" right="0.2298611111111111" top="0.31527777777777777" bottom="0.27013888888888887" header="0.51180555555555551" footer="0.51180555555555551"/>
  <pageSetup paperSize="9" scale="57" firstPageNumber="0" fitToWidth="2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4" stopIfTrue="1" operator="equal" id="{D645A272-6906-4299-8D8F-F0930A04C1D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BA8:BI9 BA11:BI11 BA19:BI19 BA21:BI21 BA31:BI31 BA43:BI45 BA47:BI48 BA72:BI72 BA74:BI74 BA76:BI77 BA89:BI90 BA50:BI51 BA53:BI55 BA84:BI84 BA92:BI95 BA86:BI87 BA79:BI82 BA98:BI99 BC96:BI97 BA13:BI13 BA35:BI41 BA65:BI68 BA59:BI63 BA28:BI29</xm:sqref>
        </x14:conditionalFormatting>
        <x14:conditionalFormatting xmlns:xm="http://schemas.microsoft.com/office/excel/2006/main">
          <x14:cfRule type="cellIs" priority="112" stopIfTrue="1" operator="equal" id="{A872215E-5772-4664-8885-65678F22E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3" stopIfTrue="1" operator="equal" id="{6066318C-1FF8-4E46-82DE-00437C5779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4" stopIfTrue="1" operator="equal" id="{AC4A866E-63E8-435C-BADE-A215F31595A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E11 E13 E16:E17 E19 E21 E28:E29 E31 E43:E45 E47:E48 E50:E51 E53:E55 E59:E63 E72 E74 E76:E77 E79:E82 E84 E89:E90 G8:G9 G11 G13 G16:G17 G19 G21 G28:G29 G31 G43:G45 G47:G48 G50:G51 G53:G55 G59:G63 G72 G74 G76:G77 G79:G82 G84 G89:G90 I8:I9 I11 I13 I16:I17 I19 I21 I28:I29 I31 I43:I45 I47:I48 I50:I51 I53:I55 I59:I63 I72 I74 I76:I77 I79:I82 I84 I89:I90 K8:M9 K11:M11 K13:M13 K16:M17 K19:M19 K21:M21 K28:M29 K31:M31 K43:M45 K47:M48 K50:M51 K53:M55 K59:M63 K72:M72 K74:M74 K76:M77 K79:M82 K84:M84 K89:M90 O8:O9 O11 O13 O16:O17 O19 O21 O28:O29 O31 O43:O45 O47:O48 O50:O51 O53:O55 O59:O63 O72 O74 O76:O77 O79:O82 O84 O89:O90 E35:E41 G35:G41 I35:I41 K35:M41 O35:O41 Q35:Q41 S35:S41 U35:U41 W35:W41 Y35:Y41 AA35:AA41 AC35:AC41 AE35:AE41 AG35:AG41 AI35:AI41 AK35:AK41 AM35:AM41 AO35:AO41 AQ35:AQ41 AS35:AS41 E92:E95 G92:G95 I92:I95 K92:M95 O92:O95 Q92:Q95 S92:S93 U92:U95 W92:W95 Y92:Y95 AA92:AA95 AC92:AC95 AE92:AE95 AG92:AG95 AI92:AI95 AK92:AK95 AM92:AM95 AO92:AO95 AQ92:AQ95 AS92:AS95 O86:O87 K86:M87 I86:I87 G86:G87 E86:E87 AS98:AS99 AQ98:AQ99 AO98:AO99 AM98:AM99 AK98:AK99 AI98:AI99 AG98:AG99 AE98:AE99 AC98:AC99 AA98:AA99 Y98:Y99 W98:W99 U98:U99 S98:S99 Q98:Q99 O98:O99 K98:M99 I98:I99 G98:G99 E98:E99 O65:O68 K65:M68 I65:I68 G65:G68 E65:E68 S95</xm:sqref>
        </x14:conditionalFormatting>
        <x14:conditionalFormatting xmlns:xm="http://schemas.microsoft.com/office/excel/2006/main">
          <x14:cfRule type="cellIs" priority="115" stopIfTrue="1" operator="equal" id="{CDEE1D4B-82CE-436E-B793-A5B7E46E97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6" stopIfTrue="1" operator="equal" id="{90DB9AA0-4196-4D94-96B4-757B324934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7" stopIfTrue="1" operator="equal" id="{99819E7F-2D64-4740-88A2-9D980616CD1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Q8:Q9 Q11 Q13 Q16:Q17 Q19 Q21 Q28:Q29 Q31 Q43:Q45 Q47:Q48 Q50:Q51 Q53:Q55 Q59:Q63 Q72 Q74 Q76:Q77 Q79:Q82 Q84 Q89:Q90 S8:S9 S11 S13 S16:S17 S19 S21 S28:S29 S31 S43:S45 S47:S48 S50:S51 S53:S55 S59:S63 S72 S74 S76:S77 S79:S82 S84 S89:S90 U8:U9 U11 U13 U16:U17 U19 U21 U28:U29 U31 U43:U45 U47:U48 U50:U51 U53:U55 U59:U63 U72 U74 U76:U77 U79:U82 U84 U89:U90 W8:W9 W11 W13 W16:W17 W19 W21 W28:W29 W31 W43:W45 W47:W48 W50:W51 W53:W55 W59:W63 W72 W74 W76:W77 W79:W82 W84 W89:W90 Y8:Y9 Y11 Y13 Y16:Y17 Y19 Y21 Y28:Y29 Y31 Y43:Y45 Y47:Y48 Y50:Y51 Y53:Y55 Y59:Y63 Y72 Y74 Y76:Y77 Y79:Y82 Y84 Y89:Y90 AA8:AA9 AA11 AA13 AA16:AA17 AA19 AA21 AA28:AA29 AA31 AA43:AA45 AA47:AA48 AA50:AA51 AA53:AA55 AA59:AA63 AA72 AA74 AA76:AA77 AA79:AA82 AA84 AA89:AA90 AC8:AC9 AC11 AC13 AC16:AC17 AC19 AC21 AC28:AC29 AC31 AC43:AC45 AC47:AC48 AC50:AC51 AC53:AC55 AC59:AC63 AC72 AC74 AC76:AC77 AC79:AC82 AC84 AC89:AC90 AE8:AE9 AE11 AE13 AE16:AE17 AE19 AE21 AE28:AE29 AE31 AE43:AE45 AE47:AE48 AE50:AE51 AE53:AE55 AE59:AE63 AE72 AE74 AE76:AE77 AE79:AE82 AE84 AE89:AE90 AG8:AG9 AG11 AG13 AG16:AG17 AG19 AG21 AG28:AG29 AG31 AG43:AG45 AG47:AG48 AG50:AG51 AG53:AG55 AG59:AG63 AG72 AG74 AG76:AG77 AG79:AG82 AG84 AG89:AG90 AI8:AI9 AI11 AI13 AI16:AI17 AI19 AI21 AI28:AI29 AI31 AI43:AI45 AI47:AI48 AI50:AI51 AI53:AI55 AI59:AI63 AI72 AI74 AI76:AI77 AI79:AI82 AI84 AI89:AI90 AK8:AK9 AK11 AK13 AK16:AK17 AK19 AK21 AK28:AK29 AK31 AK43:AK45 AK47:AK48 AK50:AK51 AK53:AK55 AK59:AK63 AK72 AK74 AK76:AK77 AK79:AK82 AK84 AK89:AK90 AM8:AM9 AM11 AM13 AM16:AM17 AM19 AM21 AM28:AM29 AM31 AM43:AM45 AM47:AM48 AM50:AM51 AM53:AM55 AM59:AM63 AM72 AM74 AM76:AM77 AM79:AM82 AM84 AM89:AM90 AO8:AO9 AO11 AO13 AO16:AO17 AO19 AO21 AO28:AO29 AO31 AO43:AO45 AO47:AO48 AO50:AO51 AO53:AO55 AO59:AO63 AO72 AO74 AO76:AO77 AO79:AO82 AO84 AO89:AO90 AQ8:AQ9 AQ11 AQ13 AQ16:AQ17 AQ19 AQ21 AQ28:AQ29 AQ31 AQ43:AQ45 AQ47:AQ48 AQ50:AQ51 AQ53:AQ55 AQ59:AQ63 AQ72 AQ74 AQ76:AQ77 AQ79:AQ82 AQ84 AQ89:AQ90 AS8:AS9 AS11 AS13 AS16:AS17 AS19 AS21 AS28:AS29 AS31 AS43:AS45 AS47:AS48 AS50:AS51 AS53:AS55 AS59:AS63 AS72 AS74 AS76:AS77 AS79:AS82 AS84 AS89:AS90 AS86:AS87 AQ86:AQ87 AO86:AO87 AM86:AM87 AK86:AK87 AI86:AI87 AG86:AG87 AE86:AE87 AC86:AC87 AA86:AA87 Y86:Y87 W86:W87 U86:U87 S86:S87 Q86:Q87 AS65:AS68 AQ65:AQ68 AO65:AO68 AM65:AM68 AK65:AK68 AI65:AI68 AG65:AG68 AE65:AE68 AC65:AC68 AA65:AA68 Y65:Y68 W65:W68 U65:U68 S65:S68 Q65:Q68</xm:sqref>
        </x14:conditionalFormatting>
        <x14:conditionalFormatting xmlns:xm="http://schemas.microsoft.com/office/excel/2006/main">
          <x14:cfRule type="cellIs" priority="95" stopIfTrue="1" operator="equal" id="{38509C99-18DB-4614-BF3E-3AD9356D07D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BA85:BI85</xm:sqref>
        </x14:conditionalFormatting>
        <x14:conditionalFormatting xmlns:xm="http://schemas.microsoft.com/office/excel/2006/main">
          <x14:cfRule type="cellIs" priority="97" stopIfTrue="1" operator="equal" id="{978B3229-9AE9-4190-9119-CB195D9784A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8" stopIfTrue="1" operator="equal" id="{29D3358E-5C06-4D9A-9ED5-0E8F63F23F8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9" stopIfTrue="1" operator="equal" id="{2DA75E81-595D-49A1-856B-F88A35344EB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E85 G85 I85 K85:M85 O85</xm:sqref>
        </x14:conditionalFormatting>
        <x14:conditionalFormatting xmlns:xm="http://schemas.microsoft.com/office/excel/2006/main">
          <x14:cfRule type="cellIs" priority="100" stopIfTrue="1" operator="equal" id="{07D66E77-5BF4-4C9F-8C94-AF25C49C691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1" stopIfTrue="1" operator="equal" id="{FEEB3091-905E-4BFD-9651-C07E2A41F3C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2" stopIfTrue="1" operator="equal" id="{A6FB8A68-BEBF-48A6-A7DC-7DB36BAAFC0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Q85 S85 U85 W85 Y85 AA85 AC85 AE85 AG85 AI85 AK85 AM85 AO85 AQ85 AS85</xm:sqref>
        </x14:conditionalFormatting>
        <x14:conditionalFormatting xmlns:xm="http://schemas.microsoft.com/office/excel/2006/main">
          <x14:cfRule type="cellIs" priority="87" stopIfTrue="1" operator="equal" id="{2FA8C8A4-1919-4DD6-9DC8-238168E87E8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BA96:BB97</xm:sqref>
        </x14:conditionalFormatting>
        <x14:conditionalFormatting xmlns:xm="http://schemas.microsoft.com/office/excel/2006/main">
          <x14:cfRule type="cellIs" priority="89" stopIfTrue="1" operator="equal" id="{9CECC540-0A4B-4FB4-807D-A01FA5367C9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90745256-1A39-4AE9-9CB4-F4D62D8BD1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8644AC96-3F33-47F2-A99B-978C78B9900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E96:E97 G96:G97 I96:I97 K96:M97 O96:O97</xm:sqref>
        </x14:conditionalFormatting>
        <x14:conditionalFormatting xmlns:xm="http://schemas.microsoft.com/office/excel/2006/main">
          <x14:cfRule type="cellIs" priority="92" stopIfTrue="1" operator="equal" id="{BA156ECE-CF36-4E56-85A4-F85ADBCA1B6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3" stopIfTrue="1" operator="equal" id="{D7CC3CFC-B8C6-46CE-AA7F-631F0538C60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4" stopIfTrue="1" operator="equal" id="{0553EE9D-74C8-4010-9224-4189BC86D29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Q96:Q97 S96:S97 U96:U97 W96:W97 Y96:Y97 AA96:AA97 AC96:AC97 AE96:AE97 AG96:AG97 AI96:AI97 AK96:AK97 AM96:AM97 AO96:AO97 AQ96:AQ97 AS96:AS97</xm:sqref>
        </x14:conditionalFormatting>
        <x14:conditionalFormatting xmlns:xm="http://schemas.microsoft.com/office/excel/2006/main">
          <x14:cfRule type="cellIs" priority="79" stopIfTrue="1" operator="equal" id="{3A50C621-95DD-4C7C-AAFC-79146722781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BA15:BI15</xm:sqref>
        </x14:conditionalFormatting>
        <x14:conditionalFormatting xmlns:xm="http://schemas.microsoft.com/office/excel/2006/main">
          <x14:cfRule type="cellIs" priority="81" stopIfTrue="1" operator="equal" id="{0EA1BD0D-54A5-43CD-82EC-FA06AAB9C75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A6CEA152-4A67-4577-87C7-953FD19182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75EADC3A-BD62-4B16-AD56-9BC00F07F07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 K15:M15 O15</xm:sqref>
        </x14:conditionalFormatting>
        <x14:conditionalFormatting xmlns:xm="http://schemas.microsoft.com/office/excel/2006/main">
          <x14:cfRule type="cellIs" priority="84" stopIfTrue="1" operator="equal" id="{D960BAA1-A210-43C0-ABC6-658FC9C1F01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A0243559-3B99-43D7-B4F4-92BE708FF2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FBE3472A-86B9-4393-AD03-CD38BC4A9D2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Q15 S15 U15 W15 Y15 AA15 AC15 AE15 AG15 AI15 AK15 AM15 AO15 AQ15 AS15</xm:sqref>
        </x14:conditionalFormatting>
        <x14:conditionalFormatting xmlns:xm="http://schemas.microsoft.com/office/excel/2006/main">
          <x14:cfRule type="cellIs" priority="71" stopIfTrue="1" operator="equal" id="{3F41E36D-B6CB-4B9C-9225-8FC6022EC3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BC23:BI23</xm:sqref>
        </x14:conditionalFormatting>
        <x14:conditionalFormatting xmlns:xm="http://schemas.microsoft.com/office/excel/2006/main">
          <x14:cfRule type="cellIs" priority="73" stopIfTrue="1" operator="equal" id="{64C40683-2235-4331-9091-38E28C2F8D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4" stopIfTrue="1" operator="equal" id="{9BB52C68-682F-42A7-9655-A0FE8697F10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5" stopIfTrue="1" operator="equal" id="{3F1B67ED-8B9A-4400-BF7E-77B3AD4CF15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E23 G23 I23 K23:M23 O23</xm:sqref>
        </x14:conditionalFormatting>
        <x14:conditionalFormatting xmlns:xm="http://schemas.microsoft.com/office/excel/2006/main">
          <x14:cfRule type="cellIs" priority="76" stopIfTrue="1" operator="equal" id="{978F87CE-1B43-4FCE-AAAC-B769BDB04CD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7" stopIfTrue="1" operator="equal" id="{4E78CB73-717B-4FA3-8416-3CE05248459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0663A49E-8787-4A60-872D-223F90FE461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Q23 S23 U23 W23 Y23 AA23 AC23 AE23 AG23 AI23 AK23 AM23 AO23 AQ23 AS23</xm:sqref>
        </x14:conditionalFormatting>
        <x14:conditionalFormatting xmlns:xm="http://schemas.microsoft.com/office/excel/2006/main">
          <x14:cfRule type="cellIs" priority="63" stopIfTrue="1" operator="equal" id="{86496CCD-3E87-4284-B310-E2C87163CAB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BA22:BI22</xm:sqref>
        </x14:conditionalFormatting>
        <x14:conditionalFormatting xmlns:xm="http://schemas.microsoft.com/office/excel/2006/main">
          <x14:cfRule type="cellIs" priority="65" stopIfTrue="1" operator="equal" id="{214C743F-86B8-4944-B603-05761EB20EA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6" stopIfTrue="1" operator="equal" id="{7B4E8129-2F2A-4DC9-B592-FD1B991CC8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747B3FE4-0ABF-4CB6-9E3D-864F445954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E22 G22 I22 K22:M22 O22</xm:sqref>
        </x14:conditionalFormatting>
        <x14:conditionalFormatting xmlns:xm="http://schemas.microsoft.com/office/excel/2006/main">
          <x14:cfRule type="cellIs" priority="68" stopIfTrue="1" operator="equal" id="{D57772F0-C250-4DD7-949D-A0F50F20540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266D59E6-FEE9-49E8-824A-8017C577A7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E31F0EA4-C645-4B99-84C1-C16845E521A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Q22 S22 U22 W22 Y22 AA22 AC22 AE22 AG22 AI22 AK22 AM22 AO22 AQ22 AS22</xm:sqref>
        </x14:conditionalFormatting>
        <x14:conditionalFormatting xmlns:xm="http://schemas.microsoft.com/office/excel/2006/main">
          <x14:cfRule type="cellIs" priority="61" stopIfTrue="1" operator="equal" id="{20CFD980-F1ED-411F-B211-18D1B40BB61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BA23:BB23</xm:sqref>
        </x14:conditionalFormatting>
        <x14:conditionalFormatting xmlns:xm="http://schemas.microsoft.com/office/excel/2006/main">
          <x14:cfRule type="cellIs" priority="53" stopIfTrue="1" operator="equal" id="{916DFBD5-E5F4-4C40-9FC0-8BC026D60A3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BA25:BI25</xm:sqref>
        </x14:conditionalFormatting>
        <x14:conditionalFormatting xmlns:xm="http://schemas.microsoft.com/office/excel/2006/main">
          <x14:cfRule type="cellIs" priority="55" stopIfTrue="1" operator="equal" id="{78887984-3034-47BB-A590-FB56FD76770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6FA32494-1CFE-4C29-90BA-6F8DC1AFA41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7" stopIfTrue="1" operator="equal" id="{F4417DD3-BA82-494D-9961-E02A02031C2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 G25 I25 K25:M25 O25</xm:sqref>
        </x14:conditionalFormatting>
        <x14:conditionalFormatting xmlns:xm="http://schemas.microsoft.com/office/excel/2006/main">
          <x14:cfRule type="cellIs" priority="58" stopIfTrue="1" operator="equal" id="{7EE002E4-991F-4CFA-9E4F-7ECD6687C2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88D1C7C9-4BF9-4132-A8F2-3AA2270892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C3DB32FB-F8A3-4C21-A66E-ED8524CF67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Q25 S25 U25 W25 Y25 AA25 AC25 AE25 AG25 AI25 AK25 AM25 AO25 AQ25 AS25</xm:sqref>
        </x14:conditionalFormatting>
        <x14:conditionalFormatting xmlns:xm="http://schemas.microsoft.com/office/excel/2006/main">
          <x14:cfRule type="cellIs" priority="51" stopIfTrue="1" operator="equal" id="{B6AC7560-DBF8-4D4E-B9EB-7CE1AF1F88D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BA16:BI16</xm:sqref>
        </x14:conditionalFormatting>
        <x14:conditionalFormatting xmlns:xm="http://schemas.microsoft.com/office/excel/2006/main">
          <x14:cfRule type="cellIs" priority="33" stopIfTrue="1" operator="equal" id="{E9677CE2-3B7C-4A83-9CD2-BF7441BCD26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BA17:BI17</xm:sqref>
        </x14:conditionalFormatting>
        <x14:conditionalFormatting xmlns:xm="http://schemas.microsoft.com/office/excel/2006/main">
          <x14:cfRule type="cellIs" priority="43" stopIfTrue="1" operator="equal" id="{6DFF2DED-5734-4E54-9E15-6034E843A6A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BA26:BI26</xm:sqref>
        </x14:conditionalFormatting>
        <x14:conditionalFormatting xmlns:xm="http://schemas.microsoft.com/office/excel/2006/main">
          <x14:cfRule type="cellIs" priority="45" stopIfTrue="1" operator="equal" id="{C6B83EBF-72BE-4C87-859F-63011C43AF7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6" stopIfTrue="1" operator="equal" id="{86C164A9-4B55-4B48-9A06-9391AFD0C5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7" stopIfTrue="1" operator="equal" id="{4890D528-60D0-46A9-9C04-AFB2A66D4B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E26 G26 I26 K26:M26 O26</xm:sqref>
        </x14:conditionalFormatting>
        <x14:conditionalFormatting xmlns:xm="http://schemas.microsoft.com/office/excel/2006/main">
          <x14:cfRule type="cellIs" priority="48" stopIfTrue="1" operator="equal" id="{97D77CD1-37C3-4B6C-BC10-EACDEEA2809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9" stopIfTrue="1" operator="equal" id="{36556331-3BB2-43D7-A956-1FF00B431E9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0" stopIfTrue="1" operator="equal" id="{73C5A9EC-DBC6-4431-8874-189AD68485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Q26 S26 U26 W26 Y26 AA26 AC26 AE26 AG26 AI26 AK26 AM26 AO26 AQ26 AS26</xm:sqref>
        </x14:conditionalFormatting>
        <x14:conditionalFormatting xmlns:xm="http://schemas.microsoft.com/office/excel/2006/main">
          <x14:cfRule type="cellIs" priority="20" stopIfTrue="1" operator="equal" id="{1E96C713-818E-43D5-BC9C-4213157D3D5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BA57:BI57</xm:sqref>
        </x14:conditionalFormatting>
        <x14:conditionalFormatting xmlns:xm="http://schemas.microsoft.com/office/excel/2006/main">
          <x14:cfRule type="cellIs" priority="25" stopIfTrue="1" operator="equal" id="{8A9A77D1-1F57-488E-BD2A-8A527B69B17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BA56:BI56</xm:sqref>
        </x14:conditionalFormatting>
        <x14:conditionalFormatting xmlns:xm="http://schemas.microsoft.com/office/excel/2006/main">
          <x14:cfRule type="cellIs" priority="27" stopIfTrue="1" operator="equal" id="{E6C47D25-22A2-49CE-AA7A-08A7CD66ED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30CED81B-8BB1-4A40-9FCC-4020209C33C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CC64AC2F-64BA-4A60-AF23-4C19323E991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O56 K56:M56 I56 G56 E56</xm:sqref>
        </x14:conditionalFormatting>
        <x14:conditionalFormatting xmlns:xm="http://schemas.microsoft.com/office/excel/2006/main">
          <x14:cfRule type="cellIs" priority="30" stopIfTrue="1" operator="equal" id="{A3767693-0A30-408F-8E17-68939237DA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3657E496-E53F-404A-8AEC-39F4AFD6C14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2" stopIfTrue="1" operator="equal" id="{C15A81C5-CB85-4F5B-AF1A-9BE59A99EE3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AS56 AQ56 AO56 AM56 AK56 AI56 AG56 AE56 AC56 AA56 Y56 W56 U56 S56 Q56</xm:sqref>
        </x14:conditionalFormatting>
        <x14:conditionalFormatting xmlns:xm="http://schemas.microsoft.com/office/excel/2006/main">
          <x14:cfRule type="cellIs" priority="22" stopIfTrue="1" operator="equal" id="{CDC25198-F8F5-4989-9C7F-52FB2FD5D6C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04DE0285-126F-4B1C-BE09-F9BF985A97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BD864E6E-4608-4477-A01D-BE4C3A2F79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E57 G57 I57 K57:M57 O57 Q57 S57 U57 W57 Y57 AA57 AC57 AE57 AG57 AI57 AK57 AM57 AO57 AQ57 AS57</xm:sqref>
        </x14:conditionalFormatting>
        <x14:conditionalFormatting xmlns:xm="http://schemas.microsoft.com/office/excel/2006/main">
          <x14:cfRule type="cellIs" priority="12" stopIfTrue="1" operator="equal" id="{A3E248A8-2D2E-485D-96D6-7B79591C529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BA64:BI64</xm:sqref>
        </x14:conditionalFormatting>
        <x14:conditionalFormatting xmlns:xm="http://schemas.microsoft.com/office/excel/2006/main">
          <x14:cfRule type="cellIs" priority="14" stopIfTrue="1" operator="equal" id="{3744D27D-F200-4086-90E6-C409328DB3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C24BEF61-F063-4957-AF8E-AC1417B1389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6F373C29-2050-4E3D-B8C9-768778E3240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O64 K64:M64 I64 G64 E64</xm:sqref>
        </x14:conditionalFormatting>
        <x14:conditionalFormatting xmlns:xm="http://schemas.microsoft.com/office/excel/2006/main">
          <x14:cfRule type="cellIs" priority="17" stopIfTrue="1" operator="equal" id="{0DD16236-AFAC-43F5-9350-2E0D4E8C60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E8D8CACC-D2FB-49DF-AA05-B902859BEA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D92DDC09-5855-4767-A925-C2E5643686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AS64 AQ64 AO64 AM64 AK64 AI64 AG64 AE64 AC64 AA64 Y64 W64 U64 S64 Q64</xm:sqref>
        </x14:conditionalFormatting>
        <x14:conditionalFormatting xmlns:xm="http://schemas.microsoft.com/office/excel/2006/main">
          <x14:cfRule type="cellIs" priority="9" stopIfTrue="1" operator="equal" id="{B6E3ED70-1F8B-426E-BC89-ECA6CC8AE6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090E997A-4521-484F-BF9D-AD839C7454B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9FB4E3BD-2626-471A-A6D5-126C9A315EC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S94</xm:sqref>
        </x14:conditionalFormatting>
        <x14:conditionalFormatting xmlns:xm="http://schemas.microsoft.com/office/excel/2006/main">
          <x14:cfRule type="cellIs" priority="1" stopIfTrue="1" operator="equal" id="{4ED99FEE-BCEC-46AA-B168-04E293CC383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BA33:BI33</xm:sqref>
        </x14:conditionalFormatting>
        <x14:conditionalFormatting xmlns:xm="http://schemas.microsoft.com/office/excel/2006/main">
          <x14:cfRule type="cellIs" priority="3" stopIfTrue="1" operator="equal" id="{7FBD9985-DCC3-4DAF-AE28-84F9CC177CF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1F6E6B3B-B464-479C-9FBB-4721865E431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E46B676F-9DCE-4D33-A161-330004A7BD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E33 G33 I33 K33:M33 O33</xm:sqref>
        </x14:conditionalFormatting>
        <x14:conditionalFormatting xmlns:xm="http://schemas.microsoft.com/office/excel/2006/main">
          <x14:cfRule type="cellIs" priority="6" stopIfTrue="1" operator="equal" id="{44705800-7A3B-4C9C-A85B-8CA7CF11CD0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8367634E-FC57-4734-B3C5-E071D4F45E4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933CFB94-1ABA-44C3-A750-5236B1C1102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Q33 S33 U33 W33 Y33 AA33 AC33 AE33 AG33 AI33 AK33 AM33 AO33 AQ33 AS33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51" zoomScale="85" zoomScaleNormal="85" workbookViewId="0">
      <selection activeCell="F86" sqref="F86"/>
    </sheetView>
  </sheetViews>
  <sheetFormatPr baseColWidth="10" defaultRowHeight="12"/>
  <cols>
    <col min="1" max="1" width="11.42578125" style="66"/>
    <col min="2" max="4" width="32.7109375" style="67" customWidth="1"/>
    <col min="5" max="5" width="32.7109375" style="293" customWidth="1"/>
    <col min="6" max="8" width="32.7109375" style="67" customWidth="1"/>
    <col min="9" max="9" width="32.7109375" style="66" customWidth="1"/>
    <col min="10" max="16384" width="11.42578125" style="66"/>
  </cols>
  <sheetData>
    <row r="1" spans="1:10" s="297" customFormat="1" ht="51.75" customHeight="1">
      <c r="A1" s="294" t="s">
        <v>287</v>
      </c>
      <c r="B1" s="295"/>
      <c r="C1" s="295"/>
      <c r="D1" s="295"/>
      <c r="E1" s="296"/>
      <c r="F1" s="295"/>
      <c r="G1" s="295"/>
      <c r="H1" s="295"/>
      <c r="I1" s="295"/>
    </row>
    <row r="7" spans="1:10">
      <c r="A7" s="293"/>
    </row>
    <row r="15" spans="1:10" ht="15">
      <c r="A15" s="298"/>
      <c r="B15" s="299"/>
      <c r="C15" s="299"/>
      <c r="D15" s="299"/>
      <c r="E15" s="300"/>
      <c r="F15" s="299"/>
      <c r="G15" s="299"/>
      <c r="H15" s="299"/>
      <c r="I15" s="298"/>
      <c r="J15" s="298"/>
    </row>
    <row r="16" spans="1:10" ht="15">
      <c r="A16" s="298"/>
      <c r="B16" s="299"/>
      <c r="C16" s="299"/>
      <c r="D16" s="299"/>
      <c r="E16" s="300"/>
      <c r="F16" s="299"/>
      <c r="G16" s="299"/>
      <c r="H16" s="299"/>
      <c r="I16" s="298"/>
      <c r="J16" s="298"/>
    </row>
    <row r="17" spans="1:10" ht="15">
      <c r="A17" s="298"/>
      <c r="B17" s="299"/>
      <c r="C17" s="299"/>
      <c r="D17" s="299"/>
      <c r="E17" s="300"/>
      <c r="F17" s="299"/>
      <c r="G17" s="299"/>
      <c r="H17" s="299"/>
      <c r="I17" s="298"/>
      <c r="J17" s="298"/>
    </row>
    <row r="18" spans="1:10" ht="15">
      <c r="A18" s="298"/>
      <c r="B18" s="299"/>
      <c r="C18" s="299"/>
      <c r="D18" s="299"/>
      <c r="E18" s="300"/>
      <c r="F18" s="299"/>
      <c r="G18" s="299"/>
      <c r="H18" s="299"/>
      <c r="I18" s="298"/>
      <c r="J18" s="298"/>
    </row>
    <row r="19" spans="1:10" ht="15">
      <c r="A19" s="298"/>
      <c r="B19" s="299"/>
      <c r="C19" s="299"/>
      <c r="D19" s="299"/>
      <c r="E19" s="300"/>
      <c r="F19" s="299"/>
      <c r="G19" s="299"/>
      <c r="H19" s="299"/>
      <c r="I19" s="298"/>
      <c r="J19" s="298"/>
    </row>
    <row r="20" spans="1:10" ht="15">
      <c r="A20" s="298"/>
      <c r="B20" s="299"/>
      <c r="C20" s="301"/>
      <c r="D20" s="299"/>
      <c r="E20" s="300"/>
      <c r="F20" s="299"/>
      <c r="G20" s="301"/>
      <c r="H20" s="299"/>
      <c r="I20" s="298"/>
      <c r="J20" s="298"/>
    </row>
    <row r="21" spans="1:10" ht="15">
      <c r="A21" s="298"/>
      <c r="B21" s="299"/>
      <c r="C21" s="302" t="s">
        <v>482</v>
      </c>
      <c r="D21" s="299"/>
      <c r="E21" s="300"/>
      <c r="F21" s="299"/>
      <c r="G21" s="302" t="s">
        <v>482</v>
      </c>
      <c r="H21" s="299"/>
      <c r="I21" s="298"/>
      <c r="J21" s="298"/>
    </row>
    <row r="22" spans="1:10" ht="15">
      <c r="A22" s="298"/>
      <c r="B22" s="299"/>
      <c r="C22" s="303" t="s">
        <v>486</v>
      </c>
      <c r="D22" s="299"/>
      <c r="E22" s="300"/>
      <c r="F22" s="299"/>
      <c r="G22" s="303"/>
      <c r="H22" s="299"/>
      <c r="I22" s="298"/>
      <c r="J22" s="298"/>
    </row>
    <row r="23" spans="1:10" ht="15">
      <c r="A23" s="298"/>
      <c r="B23" s="299"/>
      <c r="C23" s="303"/>
      <c r="D23" s="299"/>
      <c r="E23" s="300"/>
      <c r="F23" s="299"/>
      <c r="G23" s="303"/>
      <c r="H23" s="299"/>
      <c r="I23" s="298"/>
      <c r="J23" s="298"/>
    </row>
    <row r="24" spans="1:10" ht="15">
      <c r="A24" s="298"/>
      <c r="B24" s="299"/>
      <c r="C24" s="303"/>
      <c r="D24" s="299"/>
      <c r="E24" s="300"/>
      <c r="F24" s="299"/>
      <c r="G24" s="303"/>
      <c r="H24" s="299"/>
      <c r="I24" s="298"/>
      <c r="J24" s="298"/>
    </row>
    <row r="25" spans="1:10" ht="15">
      <c r="A25" s="298"/>
      <c r="B25" s="304"/>
      <c r="C25" s="303"/>
      <c r="D25" s="299"/>
      <c r="E25" s="300"/>
      <c r="F25" s="304"/>
      <c r="G25" s="303"/>
      <c r="H25" s="299"/>
      <c r="I25" s="298"/>
      <c r="J25" s="298"/>
    </row>
    <row r="26" spans="1:10" ht="15">
      <c r="A26" s="298"/>
      <c r="B26" s="302" t="s">
        <v>482</v>
      </c>
      <c r="C26" s="305"/>
      <c r="D26" s="306"/>
      <c r="E26" s="300"/>
      <c r="F26" s="302" t="s">
        <v>482</v>
      </c>
      <c r="G26" s="303"/>
      <c r="H26" s="304"/>
      <c r="I26" s="298"/>
      <c r="J26" s="298"/>
    </row>
    <row r="27" spans="1:10" ht="15">
      <c r="A27" s="298"/>
      <c r="B27" s="303" t="s">
        <v>485</v>
      </c>
      <c r="C27" s="299"/>
      <c r="D27" s="302" t="s">
        <v>482</v>
      </c>
      <c r="E27" s="300"/>
      <c r="F27" s="303" t="s">
        <v>388</v>
      </c>
      <c r="G27" s="299"/>
      <c r="H27" s="302" t="s">
        <v>482</v>
      </c>
      <c r="I27" s="298"/>
      <c r="J27" s="298"/>
    </row>
    <row r="28" spans="1:10" ht="15">
      <c r="A28" s="298"/>
      <c r="B28" s="303"/>
      <c r="C28" s="305"/>
      <c r="D28" s="303" t="s">
        <v>483</v>
      </c>
      <c r="E28" s="300"/>
      <c r="F28" s="303"/>
      <c r="G28" s="303"/>
      <c r="H28" s="303"/>
      <c r="I28" s="298"/>
      <c r="J28" s="298"/>
    </row>
    <row r="29" spans="1:10" ht="15">
      <c r="A29" s="298"/>
      <c r="B29" s="303"/>
      <c r="C29" s="305"/>
      <c r="D29" s="303" t="s">
        <v>387</v>
      </c>
      <c r="E29" s="300"/>
      <c r="F29" s="303"/>
      <c r="G29" s="303"/>
      <c r="H29" s="303"/>
      <c r="I29" s="298"/>
      <c r="J29" s="298"/>
    </row>
    <row r="30" spans="1:10" ht="14.25">
      <c r="A30" s="298"/>
      <c r="B30" s="303"/>
      <c r="C30" s="305"/>
      <c r="D30" s="303" t="s">
        <v>484</v>
      </c>
      <c r="E30" s="298"/>
      <c r="F30" s="303"/>
      <c r="G30" s="303"/>
      <c r="H30" s="303"/>
      <c r="I30" s="298"/>
      <c r="J30" s="298"/>
    </row>
    <row r="31" spans="1:10" ht="15">
      <c r="A31" s="298"/>
      <c r="B31" s="303"/>
      <c r="C31" s="303"/>
      <c r="D31" s="303"/>
      <c r="E31" s="300"/>
      <c r="F31" s="303"/>
      <c r="G31" s="303"/>
      <c r="H31" s="303"/>
      <c r="I31" s="298"/>
      <c r="J31" s="298"/>
    </row>
    <row r="32" spans="1:10" ht="15">
      <c r="A32" s="298"/>
      <c r="B32" s="303"/>
      <c r="C32" s="307"/>
      <c r="D32" s="303"/>
      <c r="E32" s="300"/>
      <c r="F32" s="303"/>
      <c r="G32" s="303"/>
      <c r="H32" s="303"/>
      <c r="I32" s="298"/>
      <c r="J32" s="298"/>
    </row>
    <row r="33" spans="1:10" ht="15">
      <c r="A33" s="298"/>
      <c r="B33" s="303"/>
      <c r="C33" s="307"/>
      <c r="D33" s="303"/>
      <c r="E33" s="300"/>
      <c r="F33" s="303"/>
      <c r="G33" s="307"/>
      <c r="H33" s="308"/>
      <c r="I33" s="298"/>
      <c r="J33" s="298"/>
    </row>
    <row r="34" spans="1:10" ht="15">
      <c r="A34" s="298"/>
      <c r="B34" s="303"/>
      <c r="C34" s="303"/>
      <c r="D34" s="303"/>
      <c r="E34" s="300"/>
      <c r="F34" s="303"/>
      <c r="G34" s="308"/>
      <c r="H34" s="305"/>
      <c r="I34" s="298"/>
      <c r="J34" s="298"/>
    </row>
    <row r="35" spans="1:10" ht="15">
      <c r="A35" s="298"/>
      <c r="B35" s="308" t="s">
        <v>133</v>
      </c>
      <c r="C35" s="309" t="s">
        <v>133</v>
      </c>
      <c r="D35" s="308" t="s">
        <v>133</v>
      </c>
      <c r="E35" s="300"/>
      <c r="F35" s="308" t="s">
        <v>133</v>
      </c>
      <c r="G35" s="308" t="s">
        <v>133</v>
      </c>
      <c r="H35" s="308" t="s">
        <v>133</v>
      </c>
      <c r="I35" s="298"/>
      <c r="J35" s="298"/>
    </row>
    <row r="36" spans="1:10" ht="15">
      <c r="A36" s="298"/>
      <c r="B36" s="303" t="s">
        <v>387</v>
      </c>
      <c r="C36" s="307" t="s">
        <v>386</v>
      </c>
      <c r="D36" s="303" t="s">
        <v>388</v>
      </c>
      <c r="E36" s="300"/>
      <c r="F36" s="303"/>
      <c r="G36" s="307"/>
      <c r="H36" s="303"/>
      <c r="I36" s="298"/>
      <c r="J36" s="298"/>
    </row>
    <row r="37" spans="1:10" ht="15">
      <c r="A37" s="298"/>
      <c r="B37" s="303"/>
      <c r="C37" s="307" t="s">
        <v>389</v>
      </c>
      <c r="D37" s="303" t="s">
        <v>390</v>
      </c>
      <c r="E37" s="300"/>
      <c r="F37" s="303"/>
      <c r="G37" s="303"/>
      <c r="H37" s="303"/>
      <c r="I37" s="298"/>
      <c r="J37" s="298"/>
    </row>
    <row r="38" spans="1:10" ht="15">
      <c r="A38" s="298"/>
      <c r="B38" s="303"/>
      <c r="C38" s="303"/>
      <c r="D38" s="303"/>
      <c r="E38" s="300"/>
      <c r="F38" s="303"/>
      <c r="G38" s="307"/>
      <c r="H38" s="303"/>
      <c r="I38" s="298"/>
      <c r="J38" s="298"/>
    </row>
    <row r="39" spans="1:10" ht="15">
      <c r="A39" s="298"/>
      <c r="B39" s="303"/>
      <c r="C39" s="307"/>
      <c r="D39" s="303"/>
      <c r="E39" s="300"/>
      <c r="F39" s="310"/>
      <c r="G39" s="310"/>
      <c r="H39" s="310"/>
      <c r="I39" s="298"/>
      <c r="J39" s="298"/>
    </row>
    <row r="40" spans="1:10" ht="15">
      <c r="A40" s="298"/>
      <c r="B40" s="310" t="s">
        <v>153</v>
      </c>
      <c r="C40" s="311" t="s">
        <v>153</v>
      </c>
      <c r="D40" s="310" t="s">
        <v>153</v>
      </c>
      <c r="E40" s="300"/>
      <c r="F40" s="310" t="s">
        <v>153</v>
      </c>
      <c r="G40" s="310" t="s">
        <v>153</v>
      </c>
      <c r="H40" s="310" t="s">
        <v>153</v>
      </c>
      <c r="I40" s="298"/>
      <c r="J40" s="298"/>
    </row>
    <row r="41" spans="1:10" ht="15">
      <c r="A41" s="298"/>
      <c r="B41" s="303"/>
      <c r="C41" s="303" t="s">
        <v>492</v>
      </c>
      <c r="D41" s="303" t="s">
        <v>390</v>
      </c>
      <c r="E41" s="300"/>
      <c r="F41" s="303"/>
      <c r="G41" s="303"/>
      <c r="H41" s="312"/>
      <c r="I41" s="298"/>
      <c r="J41" s="298"/>
    </row>
    <row r="42" spans="1:10" ht="15">
      <c r="A42" s="298"/>
      <c r="B42" s="303"/>
      <c r="C42" s="303"/>
      <c r="D42" s="303"/>
      <c r="E42" s="300"/>
      <c r="F42" s="303"/>
      <c r="G42" s="303"/>
      <c r="H42" s="303"/>
      <c r="I42" s="298"/>
      <c r="J42" s="298"/>
    </row>
    <row r="43" spans="1:10" ht="15">
      <c r="A43" s="298"/>
      <c r="B43" s="303"/>
      <c r="C43" s="303"/>
      <c r="D43" s="303"/>
      <c r="E43" s="300"/>
      <c r="F43" s="303"/>
      <c r="G43" s="303"/>
      <c r="H43" s="303"/>
      <c r="I43" s="298"/>
      <c r="J43" s="298"/>
    </row>
    <row r="44" spans="1:10" ht="15">
      <c r="A44" s="298"/>
      <c r="B44" s="312" t="s">
        <v>272</v>
      </c>
      <c r="C44" s="313" t="s">
        <v>272</v>
      </c>
      <c r="D44" s="312" t="s">
        <v>272</v>
      </c>
      <c r="E44" s="300"/>
      <c r="F44" s="312" t="s">
        <v>272</v>
      </c>
      <c r="G44" s="314" t="s">
        <v>272</v>
      </c>
      <c r="H44" s="312" t="s">
        <v>272</v>
      </c>
      <c r="I44" s="298"/>
      <c r="J44" s="298"/>
    </row>
    <row r="45" spans="1:10" ht="15">
      <c r="A45" s="298"/>
      <c r="B45" s="303" t="s">
        <v>480</v>
      </c>
      <c r="C45" s="307" t="s">
        <v>386</v>
      </c>
      <c r="D45" s="303"/>
      <c r="E45" s="300"/>
      <c r="F45" s="303"/>
      <c r="G45" s="303"/>
      <c r="H45" s="303"/>
      <c r="I45" s="298"/>
      <c r="J45" s="298"/>
    </row>
    <row r="46" spans="1:10" ht="15">
      <c r="A46" s="298"/>
      <c r="B46" s="307" t="s">
        <v>524</v>
      </c>
      <c r="C46" s="303" t="s">
        <v>492</v>
      </c>
      <c r="D46" s="303"/>
      <c r="E46" s="300"/>
      <c r="F46" s="303"/>
      <c r="G46" s="303"/>
      <c r="H46" s="303"/>
      <c r="I46" s="298"/>
      <c r="J46" s="298"/>
    </row>
    <row r="47" spans="1:10" ht="15">
      <c r="A47" s="298"/>
      <c r="B47" s="303" t="s">
        <v>388</v>
      </c>
      <c r="C47" s="307" t="s">
        <v>389</v>
      </c>
      <c r="D47" s="303"/>
      <c r="E47" s="300"/>
      <c r="F47" s="303"/>
      <c r="G47" s="305"/>
      <c r="H47" s="303"/>
      <c r="I47" s="298"/>
      <c r="J47" s="298"/>
    </row>
    <row r="48" spans="1:10" ht="15">
      <c r="A48" s="298"/>
      <c r="B48" s="303"/>
      <c r="C48" s="303"/>
      <c r="D48" s="303"/>
      <c r="E48" s="300"/>
      <c r="F48" s="303"/>
      <c r="G48" s="303"/>
      <c r="H48" s="303"/>
      <c r="I48" s="298"/>
      <c r="J48" s="298"/>
    </row>
    <row r="49" spans="1:10" ht="15">
      <c r="A49" s="298"/>
      <c r="B49" s="315" t="s">
        <v>273</v>
      </c>
      <c r="C49" s="315" t="s">
        <v>273</v>
      </c>
      <c r="D49" s="315" t="s">
        <v>273</v>
      </c>
      <c r="E49" s="300"/>
      <c r="F49" s="315"/>
      <c r="G49" s="315"/>
      <c r="H49" s="315"/>
      <c r="I49" s="298"/>
      <c r="J49" s="298"/>
    </row>
    <row r="50" spans="1:10" ht="15">
      <c r="A50" s="298"/>
      <c r="B50" s="303" t="s">
        <v>512</v>
      </c>
      <c r="C50" s="303" t="s">
        <v>480</v>
      </c>
      <c r="D50" s="303" t="s">
        <v>478</v>
      </c>
      <c r="E50" s="300"/>
      <c r="F50" s="303"/>
      <c r="G50" s="307"/>
      <c r="H50" s="303"/>
      <c r="I50" s="298"/>
      <c r="J50" s="298"/>
    </row>
    <row r="51" spans="1:10" ht="15">
      <c r="A51" s="298"/>
      <c r="B51" s="303"/>
      <c r="C51" s="303" t="s">
        <v>390</v>
      </c>
      <c r="D51" s="305"/>
      <c r="E51" s="300"/>
      <c r="F51" s="303"/>
      <c r="G51" s="315" t="s">
        <v>273</v>
      </c>
      <c r="H51" s="303"/>
      <c r="I51" s="298"/>
      <c r="J51" s="298"/>
    </row>
    <row r="52" spans="1:10" ht="15">
      <c r="A52" s="298"/>
      <c r="B52" s="303"/>
      <c r="C52" s="303" t="s">
        <v>485</v>
      </c>
      <c r="D52" s="315"/>
      <c r="E52" s="300"/>
      <c r="F52" s="315" t="s">
        <v>273</v>
      </c>
      <c r="G52" s="303" t="s">
        <v>480</v>
      </c>
      <c r="H52" s="315" t="s">
        <v>273</v>
      </c>
      <c r="I52" s="298"/>
      <c r="J52" s="298"/>
    </row>
    <row r="53" spans="1:10" ht="15">
      <c r="A53" s="298"/>
      <c r="B53" s="303"/>
      <c r="C53" s="303" t="s">
        <v>513</v>
      </c>
      <c r="D53" s="305"/>
      <c r="E53" s="300"/>
      <c r="F53" s="303" t="s">
        <v>390</v>
      </c>
      <c r="G53" s="303" t="s">
        <v>478</v>
      </c>
      <c r="H53" s="303"/>
      <c r="I53" s="298"/>
      <c r="J53" s="298"/>
    </row>
    <row r="54" spans="1:10" ht="15">
      <c r="A54" s="298"/>
      <c r="B54" s="316"/>
      <c r="C54" s="305" t="s">
        <v>479</v>
      </c>
      <c r="D54" s="303"/>
      <c r="E54" s="300"/>
      <c r="F54" s="303"/>
      <c r="G54" s="307" t="s">
        <v>479</v>
      </c>
      <c r="H54" s="303"/>
      <c r="I54" s="298"/>
      <c r="J54" s="298"/>
    </row>
    <row r="55" spans="1:10" ht="15">
      <c r="A55" s="298"/>
      <c r="B55" s="303"/>
      <c r="C55" s="305" t="s">
        <v>514</v>
      </c>
      <c r="D55" s="303"/>
      <c r="E55" s="300"/>
      <c r="F55" s="303"/>
      <c r="G55" s="303" t="s">
        <v>481</v>
      </c>
      <c r="H55" s="303"/>
      <c r="I55" s="298"/>
      <c r="J55" s="298"/>
    </row>
    <row r="56" spans="1:10" ht="15">
      <c r="A56" s="298"/>
      <c r="B56" s="317"/>
      <c r="C56" s="318"/>
      <c r="D56" s="317"/>
      <c r="E56" s="300"/>
      <c r="F56" s="317"/>
      <c r="G56" s="317"/>
      <c r="H56" s="317"/>
      <c r="I56" s="298"/>
      <c r="J56" s="298"/>
    </row>
    <row r="57" spans="1:10" ht="15">
      <c r="A57" s="298"/>
      <c r="B57" s="299"/>
      <c r="C57" s="299"/>
      <c r="D57" s="299"/>
      <c r="E57" s="319"/>
      <c r="F57" s="299"/>
      <c r="G57" s="299"/>
      <c r="H57" s="299"/>
      <c r="I57" s="298"/>
      <c r="J57" s="298"/>
    </row>
    <row r="58" spans="1:10">
      <c r="E58" s="320"/>
      <c r="H58" s="66"/>
    </row>
    <row r="59" spans="1:10">
      <c r="E59" s="320"/>
      <c r="H59" s="66"/>
    </row>
    <row r="60" spans="1:10">
      <c r="E60" s="320"/>
      <c r="H60" s="66"/>
    </row>
    <row r="61" spans="1:10">
      <c r="E61" s="320"/>
      <c r="H61" s="66"/>
    </row>
    <row r="62" spans="1:10">
      <c r="E62" s="320"/>
      <c r="H62" s="66"/>
    </row>
    <row r="63" spans="1:10">
      <c r="E63" s="320"/>
      <c r="H63" s="66"/>
    </row>
    <row r="64" spans="1:10">
      <c r="E64" s="320"/>
      <c r="H64" s="66"/>
    </row>
    <row r="65" spans="2:8">
      <c r="E65" s="320"/>
      <c r="H65" s="66"/>
    </row>
    <row r="66" spans="2:8">
      <c r="E66" s="320"/>
      <c r="H66" s="66"/>
    </row>
    <row r="67" spans="2:8" s="321" customFormat="1" ht="18">
      <c r="B67" s="322"/>
      <c r="C67" s="322"/>
      <c r="D67" s="322"/>
      <c r="E67" s="323"/>
      <c r="F67" s="322"/>
    </row>
    <row r="68" spans="2:8" s="321" customFormat="1" ht="18">
      <c r="B68" s="324"/>
      <c r="C68" s="323"/>
      <c r="D68" s="325"/>
      <c r="E68" s="326"/>
    </row>
    <row r="69" spans="2:8" s="321" customFormat="1" ht="18">
      <c r="B69" s="327" t="s">
        <v>133</v>
      </c>
      <c r="C69" s="323" t="s">
        <v>388</v>
      </c>
      <c r="D69" s="328" t="s">
        <v>394</v>
      </c>
      <c r="E69" s="326"/>
    </row>
    <row r="70" spans="2:8" s="321" customFormat="1" ht="18">
      <c r="B70" s="327"/>
      <c r="C70" s="323"/>
      <c r="D70" s="350"/>
      <c r="E70" s="326"/>
    </row>
    <row r="71" spans="2:8" s="321" customFormat="1" ht="18">
      <c r="B71" s="327" t="s">
        <v>272</v>
      </c>
      <c r="C71" s="323" t="s">
        <v>386</v>
      </c>
      <c r="D71" s="328" t="s">
        <v>573</v>
      </c>
      <c r="E71" s="329"/>
    </row>
    <row r="72" spans="2:8" s="321" customFormat="1" ht="18">
      <c r="B72" s="327"/>
      <c r="C72" s="323" t="s">
        <v>389</v>
      </c>
      <c r="D72" s="328" t="s">
        <v>574</v>
      </c>
      <c r="E72" s="329"/>
    </row>
    <row r="73" spans="2:8" s="321" customFormat="1" ht="18">
      <c r="B73" s="327"/>
      <c r="C73" s="323" t="s">
        <v>388</v>
      </c>
      <c r="D73" s="328" t="s">
        <v>575</v>
      </c>
      <c r="E73" s="329"/>
    </row>
    <row r="74" spans="2:8" s="321" customFormat="1" ht="18">
      <c r="B74" s="327"/>
      <c r="C74" s="323" t="s">
        <v>492</v>
      </c>
      <c r="D74" s="328" t="s">
        <v>576</v>
      </c>
      <c r="E74" s="329"/>
    </row>
    <row r="75" spans="2:8" s="321" customFormat="1" ht="18">
      <c r="B75" s="327"/>
      <c r="C75" s="323"/>
      <c r="D75" s="328"/>
      <c r="E75" s="329"/>
    </row>
    <row r="76" spans="2:8" s="321" customFormat="1" ht="18">
      <c r="B76" s="327" t="s">
        <v>326</v>
      </c>
      <c r="C76" s="323" t="s">
        <v>390</v>
      </c>
      <c r="D76" s="328" t="s">
        <v>556</v>
      </c>
      <c r="E76" s="329"/>
    </row>
    <row r="77" spans="2:8" s="321" customFormat="1" ht="18">
      <c r="B77" s="327"/>
      <c r="C77" s="323" t="s">
        <v>479</v>
      </c>
      <c r="D77" s="328" t="s">
        <v>557</v>
      </c>
      <c r="E77" s="329"/>
    </row>
    <row r="78" spans="2:8" s="321" customFormat="1" ht="18">
      <c r="B78" s="327"/>
      <c r="C78" s="323"/>
      <c r="D78" s="328"/>
      <c r="E78" s="329"/>
    </row>
    <row r="79" spans="2:8" s="321" customFormat="1" ht="18">
      <c r="B79" s="327" t="s">
        <v>274</v>
      </c>
      <c r="C79" s="323" t="s">
        <v>387</v>
      </c>
      <c r="D79" s="328" t="s">
        <v>515</v>
      </c>
      <c r="E79" s="329"/>
    </row>
    <row r="80" spans="2:8" s="321" customFormat="1" ht="18">
      <c r="B80" s="327"/>
      <c r="C80" s="323"/>
      <c r="D80" s="328"/>
      <c r="E80" s="326"/>
    </row>
    <row r="81" spans="2:8" s="321" customFormat="1" ht="18">
      <c r="B81" s="327" t="s">
        <v>549</v>
      </c>
      <c r="C81" s="323" t="s">
        <v>388</v>
      </c>
      <c r="D81" s="328" t="s">
        <v>550</v>
      </c>
      <c r="E81" s="326"/>
      <c r="F81" s="322"/>
    </row>
    <row r="82" spans="2:8" s="321" customFormat="1" ht="18">
      <c r="B82" s="327"/>
      <c r="C82" s="323"/>
      <c r="D82" s="328"/>
      <c r="E82" s="326"/>
      <c r="F82" s="322"/>
    </row>
    <row r="83" spans="2:8" s="321" customFormat="1" ht="18">
      <c r="B83" s="322"/>
      <c r="C83" s="323"/>
      <c r="D83" s="322"/>
      <c r="E83" s="326"/>
      <c r="F83" s="322"/>
      <c r="G83" s="322"/>
    </row>
    <row r="84" spans="2:8" s="321" customFormat="1" ht="18">
      <c r="B84" s="322"/>
      <c r="C84" s="322"/>
      <c r="D84" s="322"/>
      <c r="E84" s="323"/>
      <c r="F84" s="322"/>
      <c r="G84" s="322"/>
    </row>
    <row r="85" spans="2:8" s="321" customFormat="1" ht="18">
      <c r="B85" s="322"/>
      <c r="C85" s="322"/>
      <c r="D85" s="322"/>
      <c r="E85" s="323"/>
      <c r="F85" s="67"/>
      <c r="G85" s="67"/>
    </row>
    <row r="86" spans="2:8" s="321" customFormat="1" ht="18">
      <c r="B86" s="322"/>
      <c r="C86" s="322"/>
      <c r="E86" s="323"/>
      <c r="F86" s="67"/>
      <c r="G86" s="67"/>
    </row>
    <row r="87" spans="2:8" s="321" customFormat="1" ht="18">
      <c r="B87" s="322"/>
      <c r="C87" s="322"/>
      <c r="D87" s="322"/>
      <c r="E87" s="326"/>
      <c r="F87" s="67"/>
      <c r="G87" s="67"/>
      <c r="H87" s="322"/>
    </row>
  </sheetData>
  <sheetProtection selectLockedCells="1" selectUnlockedCells="1"/>
  <pageMargins left="1.575" right="0.78749999999999998" top="7.8472222222222221E-2" bottom="7.8472222222222221E-2" header="0.51180555555555551" footer="0.51180555555555551"/>
  <pageSetup paperSize="9" scale="44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85" zoomScaleNormal="85" workbookViewId="0">
      <selection activeCell="D16" sqref="D16"/>
    </sheetView>
  </sheetViews>
  <sheetFormatPr baseColWidth="10" defaultColWidth="11.5703125" defaultRowHeight="12.75"/>
  <cols>
    <col min="1" max="1" width="17.42578125" customWidth="1"/>
    <col min="2" max="2" width="6.28515625" customWidth="1"/>
  </cols>
  <sheetData>
    <row r="1" spans="1:2">
      <c r="A1" s="330" t="s">
        <v>275</v>
      </c>
    </row>
    <row r="4" spans="1:2">
      <c r="A4" t="s">
        <v>276</v>
      </c>
      <c r="B4" s="338">
        <v>19</v>
      </c>
    </row>
    <row r="5" spans="1:2">
      <c r="A5" t="s">
        <v>277</v>
      </c>
      <c r="B5" s="331" t="s">
        <v>14</v>
      </c>
    </row>
    <row r="6" spans="1:2">
      <c r="A6" t="s">
        <v>278</v>
      </c>
      <c r="B6" s="332" t="s">
        <v>15</v>
      </c>
    </row>
    <row r="7" spans="1:2">
      <c r="A7" t="s">
        <v>279</v>
      </c>
      <c r="B7" s="333" t="s">
        <v>18</v>
      </c>
    </row>
    <row r="8" spans="1:2">
      <c r="A8" t="s">
        <v>280</v>
      </c>
      <c r="B8" s="334" t="s">
        <v>281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66"/>
  <sheetViews>
    <sheetView zoomScale="85" zoomScaleNormal="85" workbookViewId="0">
      <pane xSplit="3" ySplit="6" topLeftCell="D29" activePane="bottomRight" state="frozen"/>
      <selection pane="topRight" activeCell="D1" sqref="D1"/>
      <selection pane="bottomLeft" activeCell="A7" sqref="A7"/>
      <selection pane="bottomRight" activeCell="AF1" sqref="AF1:AF1048576"/>
    </sheetView>
  </sheetViews>
  <sheetFormatPr baseColWidth="10" defaultRowHeight="12.75" customHeight="1"/>
  <cols>
    <col min="1" max="1" width="2" style="116" customWidth="1"/>
    <col min="2" max="2" width="2.85546875" style="125" customWidth="1"/>
    <col min="3" max="3" width="31.85546875" style="116" customWidth="1"/>
    <col min="4" max="4" width="4.5703125" style="124" customWidth="1"/>
    <col min="5" max="5" width="3.5703125" style="124" customWidth="1"/>
    <col min="6" max="6" width="4.5703125" style="124" customWidth="1"/>
    <col min="7" max="7" width="3.5703125" style="124" customWidth="1"/>
    <col min="8" max="8" width="4.5703125" style="124" customWidth="1"/>
    <col min="9" max="9" width="3.5703125" style="124" customWidth="1"/>
    <col min="10" max="10" width="4.5703125" style="124" customWidth="1"/>
    <col min="11" max="11" width="3.5703125" style="124" customWidth="1"/>
    <col min="12" max="12" width="4.5703125" style="124" customWidth="1"/>
    <col min="13" max="13" width="3.5703125" style="124" customWidth="1"/>
    <col min="14" max="14" width="4.5703125" style="124" customWidth="1"/>
    <col min="15" max="15" width="3.5703125" style="124" customWidth="1"/>
    <col min="16" max="16" width="4.5703125" style="124" customWidth="1"/>
    <col min="17" max="17" width="3.5703125" style="124" customWidth="1"/>
    <col min="18" max="18" width="4.5703125" style="124" customWidth="1"/>
    <col min="19" max="19" width="3.5703125" style="124" customWidth="1"/>
    <col min="20" max="20" width="4.5703125" style="124" customWidth="1"/>
    <col min="21" max="21" width="3.5703125" style="124" customWidth="1"/>
    <col min="22" max="22" width="4.5703125" style="124" customWidth="1"/>
    <col min="23" max="23" width="3.5703125" style="124" customWidth="1"/>
    <col min="24" max="24" width="4.5703125" style="124" customWidth="1"/>
    <col min="25" max="25" width="3.5703125" style="124" customWidth="1"/>
    <col min="26" max="26" width="5.5703125" style="124" customWidth="1"/>
    <col min="27" max="27" width="3.5703125" style="124" customWidth="1"/>
    <col min="28" max="28" width="6.42578125" style="124" customWidth="1"/>
    <col min="29" max="29" width="5.42578125" style="124" customWidth="1"/>
    <col min="30" max="30" width="3" style="336" customWidth="1"/>
    <col min="31" max="31" width="4.140625" style="125" customWidth="1"/>
    <col min="32" max="32" width="5.85546875" style="116" customWidth="1"/>
    <col min="33" max="35" width="3.5703125" style="116" customWidth="1"/>
    <col min="36" max="36" width="4.140625" style="116" customWidth="1"/>
    <col min="37" max="41" width="5.28515625" style="116" customWidth="1"/>
    <col min="42" max="16384" width="11.42578125" style="116"/>
  </cols>
  <sheetData>
    <row r="1" spans="2:41">
      <c r="B1" s="486"/>
      <c r="C1" s="486"/>
    </row>
    <row r="2" spans="2:41" ht="12" customHeight="1">
      <c r="B2" s="487"/>
      <c r="C2" s="488"/>
      <c r="D2" s="592" t="s">
        <v>350</v>
      </c>
      <c r="E2" s="592"/>
      <c r="F2" s="592" t="s">
        <v>455</v>
      </c>
      <c r="G2" s="592"/>
      <c r="H2" s="592" t="s">
        <v>352</v>
      </c>
      <c r="I2" s="592"/>
      <c r="J2" s="593" t="s">
        <v>352</v>
      </c>
      <c r="K2" s="593"/>
      <c r="L2" s="597"/>
      <c r="M2" s="597"/>
      <c r="N2" s="595"/>
      <c r="O2" s="595"/>
      <c r="P2" s="592"/>
      <c r="Q2" s="592"/>
      <c r="R2" s="593"/>
      <c r="S2" s="594"/>
      <c r="T2" s="595"/>
      <c r="U2" s="595"/>
      <c r="V2" s="592"/>
      <c r="W2" s="592"/>
      <c r="X2" s="593"/>
      <c r="Y2" s="594"/>
      <c r="Z2" s="595"/>
      <c r="AA2" s="595"/>
      <c r="AB2" s="596"/>
      <c r="AC2" s="596"/>
      <c r="AE2" s="126"/>
    </row>
    <row r="3" spans="2:41">
      <c r="B3" s="489"/>
      <c r="C3" s="488"/>
      <c r="D3" s="591" t="s">
        <v>422</v>
      </c>
      <c r="E3" s="578"/>
      <c r="F3" s="591" t="s">
        <v>456</v>
      </c>
      <c r="G3" s="578"/>
      <c r="H3" s="591">
        <v>15</v>
      </c>
      <c r="I3" s="578"/>
      <c r="J3" s="580">
        <v>16</v>
      </c>
      <c r="K3" s="580"/>
      <c r="L3" s="587"/>
      <c r="M3" s="587"/>
      <c r="N3" s="590"/>
      <c r="O3" s="582"/>
      <c r="P3" s="578"/>
      <c r="Q3" s="578"/>
      <c r="R3" s="580"/>
      <c r="S3" s="581"/>
      <c r="T3" s="582"/>
      <c r="U3" s="582"/>
      <c r="V3" s="591"/>
      <c r="W3" s="578"/>
      <c r="X3" s="580"/>
      <c r="Y3" s="581"/>
      <c r="Z3" s="590"/>
      <c r="AA3" s="582"/>
      <c r="AB3" s="578"/>
      <c r="AC3" s="578"/>
      <c r="AE3" s="126"/>
    </row>
    <row r="4" spans="2:41">
      <c r="B4" s="490"/>
      <c r="C4" s="488"/>
      <c r="D4" s="578" t="s">
        <v>423</v>
      </c>
      <c r="E4" s="578"/>
      <c r="F4" s="578" t="s">
        <v>423</v>
      </c>
      <c r="G4" s="578"/>
      <c r="H4" s="578" t="s">
        <v>460</v>
      </c>
      <c r="I4" s="578"/>
      <c r="J4" s="580" t="s">
        <v>460</v>
      </c>
      <c r="K4" s="580"/>
      <c r="L4" s="587"/>
      <c r="M4" s="587"/>
      <c r="N4" s="582"/>
      <c r="O4" s="582"/>
      <c r="P4" s="578"/>
      <c r="Q4" s="578"/>
      <c r="R4" s="580"/>
      <c r="S4" s="581"/>
      <c r="T4" s="582"/>
      <c r="U4" s="582"/>
      <c r="V4" s="578"/>
      <c r="W4" s="578"/>
      <c r="X4" s="580"/>
      <c r="Y4" s="581"/>
      <c r="Z4" s="582"/>
      <c r="AA4" s="582"/>
      <c r="AB4" s="588"/>
      <c r="AC4" s="588"/>
      <c r="AE4" s="126" t="s">
        <v>0</v>
      </c>
      <c r="AF4" s="126" t="s">
        <v>1</v>
      </c>
      <c r="AG4" s="589" t="s">
        <v>2</v>
      </c>
      <c r="AH4" s="589"/>
      <c r="AI4" s="589"/>
      <c r="AJ4" s="589"/>
      <c r="AK4" s="586" t="s">
        <v>3</v>
      </c>
      <c r="AL4" s="586"/>
      <c r="AM4" s="586"/>
      <c r="AN4" s="586"/>
      <c r="AO4" s="586"/>
    </row>
    <row r="5" spans="2:41">
      <c r="B5" s="490"/>
      <c r="C5" s="486"/>
      <c r="D5" s="578">
        <v>2019</v>
      </c>
      <c r="E5" s="578"/>
      <c r="F5" s="578">
        <v>2019</v>
      </c>
      <c r="G5" s="578"/>
      <c r="H5" s="578">
        <v>2019</v>
      </c>
      <c r="I5" s="578"/>
      <c r="J5" s="580">
        <v>2016</v>
      </c>
      <c r="K5" s="580"/>
      <c r="L5" s="587"/>
      <c r="M5" s="587"/>
      <c r="N5" s="582"/>
      <c r="O5" s="582"/>
      <c r="P5" s="578"/>
      <c r="Q5" s="578"/>
      <c r="R5" s="580"/>
      <c r="S5" s="581"/>
      <c r="T5" s="582"/>
      <c r="U5" s="582"/>
      <c r="V5" s="578"/>
      <c r="W5" s="578"/>
      <c r="X5" s="580"/>
      <c r="Y5" s="581"/>
      <c r="Z5" s="582"/>
      <c r="AA5" s="582"/>
      <c r="AB5" s="578"/>
      <c r="AC5" s="578"/>
      <c r="AE5" s="126"/>
      <c r="AF5" s="126" t="s">
        <v>4</v>
      </c>
      <c r="AG5" s="163" t="s">
        <v>5</v>
      </c>
      <c r="AH5" s="491" t="s">
        <v>6</v>
      </c>
      <c r="AI5" s="492" t="s">
        <v>7</v>
      </c>
      <c r="AJ5" s="154" t="s">
        <v>8</v>
      </c>
      <c r="AK5" s="493">
        <v>500</v>
      </c>
      <c r="AL5" s="493">
        <v>550</v>
      </c>
      <c r="AM5" s="493">
        <v>600</v>
      </c>
      <c r="AN5" s="493">
        <v>640</v>
      </c>
      <c r="AO5" s="493">
        <v>670</v>
      </c>
    </row>
    <row r="6" spans="2:41" ht="12" customHeight="1">
      <c r="B6" s="489"/>
      <c r="C6" s="486"/>
      <c r="D6" s="577"/>
      <c r="E6" s="577"/>
      <c r="F6" s="577"/>
      <c r="G6" s="577"/>
      <c r="H6" s="583"/>
      <c r="I6" s="583"/>
      <c r="J6" s="584" t="s">
        <v>385</v>
      </c>
      <c r="K6" s="584"/>
      <c r="L6" s="585"/>
      <c r="M6" s="585"/>
      <c r="N6" s="577"/>
      <c r="O6" s="577"/>
      <c r="P6" s="577"/>
      <c r="Q6" s="577"/>
      <c r="R6" s="579"/>
      <c r="S6" s="579"/>
      <c r="T6" s="577"/>
      <c r="U6" s="577"/>
      <c r="V6" s="577"/>
      <c r="W6" s="577"/>
      <c r="X6" s="579"/>
      <c r="Y6" s="579"/>
      <c r="Z6" s="577"/>
      <c r="AA6" s="577"/>
      <c r="AB6" s="577"/>
      <c r="AC6" s="577"/>
      <c r="AE6" s="158"/>
      <c r="AF6" s="126"/>
      <c r="AG6" s="336"/>
      <c r="AH6" s="336"/>
      <c r="AI6" s="336"/>
      <c r="AJ6" s="336"/>
      <c r="AK6" s="336"/>
      <c r="AL6" s="336"/>
      <c r="AM6" s="336"/>
      <c r="AN6" s="336"/>
      <c r="AO6" s="336"/>
    </row>
    <row r="7" spans="2:41" ht="22.7" customHeight="1">
      <c r="B7" s="494"/>
      <c r="C7" s="129" t="s">
        <v>60</v>
      </c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E7" s="126"/>
      <c r="AF7" s="153"/>
      <c r="AG7" s="126"/>
      <c r="AH7" s="126"/>
      <c r="AI7" s="126"/>
      <c r="AJ7" s="158"/>
      <c r="AK7" s="496"/>
      <c r="AL7" s="496"/>
      <c r="AM7" s="496"/>
      <c r="AN7" s="496"/>
      <c r="AO7" s="496"/>
    </row>
    <row r="8" spans="2:41">
      <c r="B8" s="497"/>
      <c r="C8" s="498"/>
      <c r="D8" s="499"/>
      <c r="E8" s="500"/>
      <c r="F8" s="499"/>
      <c r="G8" s="500"/>
      <c r="H8" s="499"/>
      <c r="I8" s="500"/>
      <c r="J8" s="499"/>
      <c r="K8" s="500"/>
      <c r="L8" s="499"/>
      <c r="M8" s="500"/>
      <c r="N8" s="499"/>
      <c r="O8" s="500"/>
      <c r="P8" s="499"/>
      <c r="Q8" s="500"/>
      <c r="R8" s="499"/>
      <c r="S8" s="500"/>
      <c r="T8" s="499"/>
      <c r="U8" s="500"/>
      <c r="V8" s="499"/>
      <c r="W8" s="500"/>
      <c r="X8" s="499"/>
      <c r="Y8" s="500"/>
      <c r="Z8" s="499"/>
      <c r="AA8" s="500"/>
      <c r="AB8" s="499"/>
      <c r="AC8" s="500"/>
      <c r="AE8" s="126">
        <f>COUNT(D8:AC8)</f>
        <v>0</v>
      </c>
      <c r="AF8" s="153" t="str">
        <f>IF(AE8&lt;3," ",(LARGE(D8:AC8,1)+LARGE(D8:AC8,2)+LARGE(D8:AC8,3))/3)</f>
        <v xml:space="preserve"> </v>
      </c>
      <c r="AG8" s="440" t="str">
        <f>IF(COUNTIF(D8:AC8,"(1)")=0," ",COUNTIF(D8:AC8,"(1)"))</f>
        <v xml:space="preserve"> </v>
      </c>
      <c r="AH8" s="501" t="str">
        <f>IF(COUNTIF(D8:AC8,"(2)")=0," ",COUNTIF(D8:AC8,"(2)"))</f>
        <v xml:space="preserve"> </v>
      </c>
      <c r="AI8" s="440" t="str">
        <f>IF(COUNTIF(D8:AC8,"(3)")=0," ",COUNTIF(D8:AC8,"(3)"))</f>
        <v xml:space="preserve"> </v>
      </c>
      <c r="AJ8" s="502" t="str">
        <f>IF(SUM(AG8:AI8)=0," ",SUM(AG8:AI8))</f>
        <v xml:space="preserve"> </v>
      </c>
      <c r="AK8" s="390" t="str">
        <f>IF(AE8=0,Var!$B$8,IF(LARGE(D8:AC8,1)&gt;=500,Var!$B$4," "))</f>
        <v>---</v>
      </c>
      <c r="AL8" s="390" t="str">
        <f>IF(AE8=0,Var!$B$8,IF(LARGE(D8:AC8,1)&gt;=550,Var!$B$4," "))</f>
        <v>---</v>
      </c>
      <c r="AM8" s="390" t="str">
        <f>IF(AE8=0,Var!$B$8,IF(LARGE(D8:AC8,1)&gt;=600,Var!$B$4," "))</f>
        <v>---</v>
      </c>
      <c r="AN8" s="390" t="str">
        <f>IF(AE8=0,Var!$B$8,IF(LARGE(D8:AC8,1)&gt;=640,Var!$B$4," "))</f>
        <v>---</v>
      </c>
      <c r="AO8" s="390" t="str">
        <f>IF(AE8=0,Var!$B$8,IF(LARGE(D8:AC8,1)&gt;=670,Var!$B$4," "))</f>
        <v>---</v>
      </c>
    </row>
    <row r="9" spans="2:41" ht="22.7" customHeight="1">
      <c r="B9" s="494"/>
      <c r="C9" s="129" t="s">
        <v>61</v>
      </c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E9" s="336"/>
      <c r="AF9" s="336"/>
      <c r="AG9" s="126"/>
      <c r="AH9" s="126"/>
      <c r="AI9" s="126"/>
      <c r="AJ9" s="158"/>
      <c r="AK9" s="503"/>
      <c r="AL9" s="503"/>
      <c r="AM9" s="503"/>
      <c r="AN9" s="503"/>
      <c r="AO9" s="503"/>
    </row>
    <row r="10" spans="2:41">
      <c r="B10" s="497"/>
      <c r="C10" s="498" t="s">
        <v>13</v>
      </c>
      <c r="D10" s="499"/>
      <c r="E10" s="500"/>
      <c r="F10" s="499"/>
      <c r="G10" s="500"/>
      <c r="H10" s="499"/>
      <c r="I10" s="500"/>
      <c r="J10" s="499"/>
      <c r="K10" s="500"/>
      <c r="L10" s="499"/>
      <c r="M10" s="500"/>
      <c r="N10" s="499"/>
      <c r="O10" s="500"/>
      <c r="P10" s="499"/>
      <c r="Q10" s="500"/>
      <c r="R10" s="499"/>
      <c r="S10" s="500"/>
      <c r="T10" s="499"/>
      <c r="U10" s="500"/>
      <c r="V10" s="499"/>
      <c r="W10" s="500"/>
      <c r="X10" s="499"/>
      <c r="Y10" s="500"/>
      <c r="Z10" s="499"/>
      <c r="AA10" s="500"/>
      <c r="AB10" s="499"/>
      <c r="AC10" s="500"/>
      <c r="AE10" s="126">
        <f>COUNT(D10:AC10)</f>
        <v>0</v>
      </c>
      <c r="AF10" s="153" t="str">
        <f>IF(AE10&lt;3," ",(LARGE(D10:AC10,1)+LARGE(D10:AC10,2)+LARGE(D10:AC10,3))/3)</f>
        <v xml:space="preserve"> </v>
      </c>
      <c r="AG10" s="440" t="str">
        <f>IF(COUNTIF(D10:AC10,"(1)")=0," ",COUNTIF(D10:AC10,"(1)"))</f>
        <v xml:space="preserve"> </v>
      </c>
      <c r="AH10" s="501" t="str">
        <f>IF(COUNTIF(D10:AC10,"(2)")=0," ",COUNTIF(D10:AC10,"(2)"))</f>
        <v xml:space="preserve"> </v>
      </c>
      <c r="AI10" s="440" t="str">
        <f>IF(COUNTIF(D10:AC10,"(3)")=0," ",COUNTIF(D10:AC10,"(3)"))</f>
        <v xml:space="preserve"> </v>
      </c>
      <c r="AJ10" s="502" t="str">
        <f>IF(SUM(AG10:AI10)=0," ",SUM(AG10:AI10))</f>
        <v xml:space="preserve"> </v>
      </c>
      <c r="AK10" s="390" t="str">
        <f>IF(AE10=0,Var!$B$8,IF(LARGE(D10:AC10,1)&gt;=500,Var!$B$4," "))</f>
        <v>---</v>
      </c>
      <c r="AL10" s="390" t="str">
        <f>IF(AE10=0,Var!$B$8,IF(LARGE(D10:AC10,1)&gt;=550,Var!$B$4," "))</f>
        <v>---</v>
      </c>
      <c r="AM10" s="390" t="str">
        <f>IF(AE10=0,Var!$B$8,IF(LARGE(D10:AC10,1)&gt;=600,Var!$B$4," "))</f>
        <v>---</v>
      </c>
      <c r="AN10" s="390" t="str">
        <f>IF(AE10=0,Var!$B$8,IF(LARGE(D10:AC10,1)&gt;=640,Var!$B$4," "))</f>
        <v>---</v>
      </c>
      <c r="AO10" s="390" t="str">
        <f>IF(AE10=0,Var!$B$8,IF(LARGE(D10:AC10,1)&gt;=670,Var!$B$4," "))</f>
        <v>---</v>
      </c>
    </row>
    <row r="11" spans="2:41">
      <c r="B11" s="497"/>
      <c r="C11" s="498"/>
      <c r="D11" s="499"/>
      <c r="E11" s="500"/>
      <c r="F11" s="499"/>
      <c r="G11" s="500"/>
      <c r="H11" s="499"/>
      <c r="I11" s="500"/>
      <c r="J11" s="499"/>
      <c r="K11" s="500"/>
      <c r="L11" s="499"/>
      <c r="M11" s="500"/>
      <c r="N11" s="499"/>
      <c r="O11" s="500"/>
      <c r="P11" s="499"/>
      <c r="Q11" s="500"/>
      <c r="R11" s="499"/>
      <c r="S11" s="500"/>
      <c r="T11" s="499"/>
      <c r="U11" s="500"/>
      <c r="V11" s="499"/>
      <c r="W11" s="500"/>
      <c r="X11" s="499"/>
      <c r="Y11" s="500"/>
      <c r="Z11" s="499"/>
      <c r="AA11" s="500"/>
      <c r="AB11" s="499"/>
      <c r="AC11" s="500"/>
      <c r="AE11" s="126">
        <f>COUNT(D11:AC11)</f>
        <v>0</v>
      </c>
      <c r="AF11" s="153" t="str">
        <f>IF(AE11&lt;3," ",(LARGE(D11:AC11,1)+LARGE(D11:AC11,2)+LARGE(D11:AC11,3))/3)</f>
        <v xml:space="preserve"> </v>
      </c>
      <c r="AG11" s="440" t="str">
        <f>IF(COUNTIF(D11:AC11,"(1)")=0," ",COUNTIF(D11:AC11,"(1)"))</f>
        <v xml:space="preserve"> </v>
      </c>
      <c r="AH11" s="501" t="str">
        <f>IF(COUNTIF(D11:AC11,"(2)")=0," ",COUNTIF(D11:AC11,"(2)"))</f>
        <v xml:space="preserve"> </v>
      </c>
      <c r="AI11" s="440" t="str">
        <f>IF(COUNTIF(D11:AC11,"(3)")=0," ",COUNTIF(D11:AC11,"(3)"))</f>
        <v xml:space="preserve"> </v>
      </c>
      <c r="AJ11" s="502" t="str">
        <f>IF(SUM(AG11:AI11)=0," ",SUM(AG11:AI11))</f>
        <v xml:space="preserve"> </v>
      </c>
      <c r="AK11" s="390" t="str">
        <f>IF(AE11=0,Var!$B$8,IF(LARGE(D11:AC11,1)&gt;=500,Var!$B$4," "))</f>
        <v>---</v>
      </c>
      <c r="AL11" s="390" t="str">
        <f>IF(AE11=0,Var!$B$8,IF(LARGE(D11:AC11,1)&gt;=550,Var!$B$4," "))</f>
        <v>---</v>
      </c>
      <c r="AM11" s="390" t="str">
        <f>IF(AE11=0,Var!$B$8,IF(LARGE(D11:AC11,1)&gt;=600,Var!$B$4," "))</f>
        <v>---</v>
      </c>
      <c r="AN11" s="390" t="str">
        <f>IF(AE11=0,Var!$B$8,IF(LARGE(D11:AC11,1)&gt;=640,Var!$B$4," "))</f>
        <v>---</v>
      </c>
      <c r="AO11" s="390" t="str">
        <f>IF(AE11=0,Var!$B$8,IF(LARGE(D11:AC11,1)&gt;=670,Var!$B$4," "))</f>
        <v>---</v>
      </c>
    </row>
    <row r="12" spans="2:41" ht="22.7" customHeight="1">
      <c r="B12" s="494"/>
      <c r="C12" s="129" t="s">
        <v>62</v>
      </c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5"/>
      <c r="Y12" s="495"/>
      <c r="Z12" s="495"/>
      <c r="AA12" s="495"/>
      <c r="AB12" s="495"/>
      <c r="AC12" s="495"/>
      <c r="AE12" s="336"/>
      <c r="AF12" s="336"/>
      <c r="AG12" s="126"/>
      <c r="AH12" s="126"/>
      <c r="AI12" s="126"/>
      <c r="AJ12" s="158"/>
      <c r="AK12" s="503"/>
      <c r="AL12" s="503"/>
      <c r="AM12" s="503"/>
      <c r="AN12" s="503"/>
      <c r="AO12" s="503"/>
    </row>
    <row r="13" spans="2:41">
      <c r="B13" s="497"/>
      <c r="C13" s="498" t="s">
        <v>284</v>
      </c>
      <c r="D13" s="499"/>
      <c r="E13" s="500"/>
      <c r="F13" s="499"/>
      <c r="G13" s="500"/>
      <c r="H13" s="499"/>
      <c r="I13" s="500"/>
      <c r="J13" s="499"/>
      <c r="K13" s="500"/>
      <c r="L13" s="499"/>
      <c r="M13" s="500"/>
      <c r="N13" s="499"/>
      <c r="O13" s="500"/>
      <c r="P13" s="499"/>
      <c r="Q13" s="500"/>
      <c r="R13" s="499"/>
      <c r="S13" s="500"/>
      <c r="T13" s="499"/>
      <c r="U13" s="500"/>
      <c r="V13" s="499"/>
      <c r="W13" s="500"/>
      <c r="X13" s="499"/>
      <c r="Y13" s="500"/>
      <c r="Z13" s="499"/>
      <c r="AA13" s="500"/>
      <c r="AB13" s="499"/>
      <c r="AC13" s="500"/>
      <c r="AE13" s="126">
        <f>COUNT(D13:AC13)</f>
        <v>0</v>
      </c>
      <c r="AF13" s="153" t="str">
        <f>IF(AE13&lt;3," ",(LARGE(D13:AC13,1)+LARGE(D13:AC13,2)+LARGE(D13:AC13,3))/3)</f>
        <v xml:space="preserve"> </v>
      </c>
      <c r="AG13" s="440" t="str">
        <f>IF(COUNTIF(D13:AC13,"(1)")=0," ",COUNTIF(D13:AC13,"(1)"))</f>
        <v xml:space="preserve"> </v>
      </c>
      <c r="AH13" s="501" t="str">
        <f>IF(COUNTIF(D13:AC13,"(2)")=0," ",COUNTIF(D13:AC13,"(2)"))</f>
        <v xml:space="preserve"> </v>
      </c>
      <c r="AI13" s="440" t="str">
        <f>IF(COUNTIF(D13:AC13,"(3)")=0," ",COUNTIF(D13:AC13,"(3)"))</f>
        <v xml:space="preserve"> </v>
      </c>
      <c r="AJ13" s="502" t="str">
        <f>IF(SUM(AG13:AI13)=0," ",SUM(AG13:AI13))</f>
        <v xml:space="preserve"> </v>
      </c>
      <c r="AK13" s="390">
        <v>18</v>
      </c>
      <c r="AL13" s="390">
        <v>18</v>
      </c>
      <c r="AM13" s="390" t="str">
        <f>IF(AE13=0,Var!$B$8,IF(LARGE(D13:AC13,1)&gt;=600,Var!$B$4," "))</f>
        <v>---</v>
      </c>
      <c r="AN13" s="390" t="str">
        <f>IF(AE13=0,Var!$B$8,IF(LARGE(D13:AC13,1)&gt;=640,Var!$B$4," "))</f>
        <v>---</v>
      </c>
      <c r="AO13" s="390" t="str">
        <f>IF(AE13=0,Var!$B$8,IF(LARGE(D13:AC13,1)&gt;=670,Var!$B$4," "))</f>
        <v>---</v>
      </c>
    </row>
    <row r="14" spans="2:41">
      <c r="B14" s="497"/>
      <c r="C14" s="498"/>
      <c r="D14" s="499"/>
      <c r="E14" s="500"/>
      <c r="F14" s="499"/>
      <c r="G14" s="500"/>
      <c r="H14" s="499"/>
      <c r="I14" s="500"/>
      <c r="J14" s="499"/>
      <c r="K14" s="500"/>
      <c r="L14" s="499"/>
      <c r="M14" s="500"/>
      <c r="N14" s="499"/>
      <c r="O14" s="500"/>
      <c r="P14" s="499"/>
      <c r="Q14" s="500"/>
      <c r="R14" s="499"/>
      <c r="S14" s="500"/>
      <c r="T14" s="499"/>
      <c r="U14" s="500"/>
      <c r="V14" s="499"/>
      <c r="W14" s="500"/>
      <c r="X14" s="499"/>
      <c r="Y14" s="500"/>
      <c r="Z14" s="499"/>
      <c r="AA14" s="500"/>
      <c r="AB14" s="499"/>
      <c r="AC14" s="500"/>
      <c r="AE14" s="126">
        <f>COUNT(D14:AC14)</f>
        <v>0</v>
      </c>
      <c r="AF14" s="153" t="str">
        <f>IF(AE14&lt;3," ",(LARGE(D14:AC14,1)+LARGE(D14:AC14,2)+LARGE(D14:AC14,3))/3)</f>
        <v xml:space="preserve"> </v>
      </c>
      <c r="AG14" s="440" t="str">
        <f>IF(COUNTIF(D14:AC14,"(1)")=0," ",COUNTIF(D14:AC14,"(1)"))</f>
        <v xml:space="preserve"> </v>
      </c>
      <c r="AH14" s="501" t="str">
        <f>IF(COUNTIF(D14:AC14,"(2)")=0," ",COUNTIF(D14:AC14,"(2)"))</f>
        <v xml:space="preserve"> </v>
      </c>
      <c r="AI14" s="440" t="str">
        <f>IF(COUNTIF(D14:AC14,"(3)")=0," ",COUNTIF(D14:AC14,"(3)"))</f>
        <v xml:space="preserve"> </v>
      </c>
      <c r="AJ14" s="502" t="str">
        <f>IF(SUM(AG14:AI14)=0," ",SUM(AG14:AI14))</f>
        <v xml:space="preserve"> </v>
      </c>
      <c r="AK14" s="390" t="str">
        <f>IF(AE14=0,Var!$B$8,IF(LARGE(D14:AC14,1)&gt;=500,Var!$B$4," "))</f>
        <v>---</v>
      </c>
      <c r="AL14" s="390" t="str">
        <f>IF(AE14=0,Var!$B$8,IF(LARGE(D14:AC14,1)&gt;=550,Var!$B$4," "))</f>
        <v>---</v>
      </c>
      <c r="AM14" s="390" t="str">
        <f>IF(AE14=0,Var!$B$8,IF(LARGE(D14:AC14,1)&gt;=600,Var!$B$4," "))</f>
        <v>---</v>
      </c>
      <c r="AN14" s="390" t="str">
        <f>IF(AE14=0,Var!$B$8,IF(LARGE(D14:AC14,1)&gt;=640,Var!$B$4," "))</f>
        <v>---</v>
      </c>
      <c r="AO14" s="390" t="str">
        <f>IF(AE14=0,Var!$B$8,IF(LARGE(D14:AC14,1)&gt;=670,Var!$B$4," "))</f>
        <v>---</v>
      </c>
    </row>
    <row r="15" spans="2:41" ht="22.7" customHeight="1">
      <c r="B15" s="494"/>
      <c r="C15" s="129" t="s">
        <v>63</v>
      </c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E15" s="336"/>
      <c r="AF15" s="336"/>
      <c r="AG15" s="126"/>
      <c r="AH15" s="126"/>
      <c r="AI15" s="126"/>
      <c r="AJ15" s="158"/>
      <c r="AK15" s="503"/>
      <c r="AL15" s="503"/>
      <c r="AM15" s="503"/>
      <c r="AN15" s="503"/>
      <c r="AO15" s="503"/>
    </row>
    <row r="16" spans="2:41">
      <c r="B16" s="497"/>
      <c r="C16" s="498"/>
      <c r="D16" s="499"/>
      <c r="E16" s="500"/>
      <c r="F16" s="499"/>
      <c r="G16" s="500"/>
      <c r="H16" s="499"/>
      <c r="I16" s="500"/>
      <c r="J16" s="499"/>
      <c r="K16" s="500"/>
      <c r="L16" s="499"/>
      <c r="M16" s="500"/>
      <c r="N16" s="499"/>
      <c r="O16" s="500"/>
      <c r="P16" s="499"/>
      <c r="Q16" s="500"/>
      <c r="R16" s="499"/>
      <c r="S16" s="500"/>
      <c r="T16" s="499"/>
      <c r="U16" s="500"/>
      <c r="V16" s="499"/>
      <c r="W16" s="500"/>
      <c r="X16" s="499"/>
      <c r="Y16" s="500"/>
      <c r="Z16" s="499"/>
      <c r="AA16" s="500"/>
      <c r="AB16" s="499"/>
      <c r="AC16" s="500"/>
      <c r="AE16" s="126">
        <f>COUNT(D16:AC16)</f>
        <v>0</v>
      </c>
      <c r="AF16" s="153" t="str">
        <f>IF(AE16&lt;3," ",(LARGE(D16:AC16,1)+LARGE(D16:AC16,2)+LARGE(D16:AC16,3))/3)</f>
        <v xml:space="preserve"> </v>
      </c>
      <c r="AG16" s="440" t="str">
        <f>IF(COUNTIF(D16:AC16,"(1)")=0," ",COUNTIF(D16:AC16,"(1)"))</f>
        <v xml:space="preserve"> </v>
      </c>
      <c r="AH16" s="501" t="str">
        <f>IF(COUNTIF(D16:AC16,"(2)")=0," ",COUNTIF(D16:AC16,"(2)"))</f>
        <v xml:space="preserve"> </v>
      </c>
      <c r="AI16" s="440" t="str">
        <f>IF(COUNTIF(D16:AC16,"(3)")=0," ",COUNTIF(D16:AC16,"(3)"))</f>
        <v xml:space="preserve"> </v>
      </c>
      <c r="AJ16" s="502" t="str">
        <f>IF(SUM(AG16:AI16)=0," ",SUM(AG16:AI16))</f>
        <v xml:space="preserve"> </v>
      </c>
      <c r="AK16" s="390" t="str">
        <f>IF(AE16=0,Var!$B$8,IF(LARGE(D16:AC16,1)&gt;=500,Var!$B$4," "))</f>
        <v>---</v>
      </c>
      <c r="AL16" s="390" t="str">
        <f>IF(AE16=0,Var!$B$8,IF(LARGE(D16:AC16,1)&gt;=550,Var!$B$4," "))</f>
        <v>---</v>
      </c>
      <c r="AM16" s="390" t="str">
        <f>IF(AE16=0,Var!$B$8,IF(LARGE(D16:AC16,1)&gt;=600,Var!$B$4," "))</f>
        <v>---</v>
      </c>
      <c r="AN16" s="390" t="str">
        <f>IF(AE16=0,Var!$B$8,IF(LARGE(D16:AC16,1)&gt;=640,Var!$B$4," "))</f>
        <v>---</v>
      </c>
      <c r="AO16" s="390" t="str">
        <f>IF(AE16=0,Var!$B$8,IF(LARGE(D16:AC16,1)&gt;=670,Var!$B$4," "))</f>
        <v>---</v>
      </c>
    </row>
    <row r="17" spans="2:41">
      <c r="B17" s="497"/>
      <c r="C17" s="498"/>
      <c r="D17" s="499"/>
      <c r="E17" s="500"/>
      <c r="F17" s="499"/>
      <c r="G17" s="500"/>
      <c r="H17" s="499"/>
      <c r="I17" s="500"/>
      <c r="J17" s="499"/>
      <c r="K17" s="500"/>
      <c r="L17" s="499"/>
      <c r="M17" s="500"/>
      <c r="N17" s="499"/>
      <c r="O17" s="500"/>
      <c r="P17" s="499"/>
      <c r="Q17" s="500"/>
      <c r="R17" s="499"/>
      <c r="S17" s="500"/>
      <c r="T17" s="499"/>
      <c r="U17" s="500"/>
      <c r="V17" s="499"/>
      <c r="W17" s="500"/>
      <c r="X17" s="499"/>
      <c r="Y17" s="500"/>
      <c r="Z17" s="499"/>
      <c r="AA17" s="500"/>
      <c r="AB17" s="499"/>
      <c r="AC17" s="500"/>
      <c r="AE17" s="126">
        <f>COUNT(D17:AC17)</f>
        <v>0</v>
      </c>
      <c r="AF17" s="153" t="str">
        <f>IF(AE17&lt;3," ",(LARGE(D17:AC17,1)+LARGE(D17:AC17,2)+LARGE(D17:AC17,3))/3)</f>
        <v xml:space="preserve"> </v>
      </c>
      <c r="AG17" s="440" t="str">
        <f>IF(COUNTIF(D17:AC17,"(1)")=0," ",COUNTIF(D17:AC17,"(1)"))</f>
        <v xml:space="preserve"> </v>
      </c>
      <c r="AH17" s="501" t="str">
        <f>IF(COUNTIF(D17:AC17,"(2)")=0," ",COUNTIF(D17:AC17,"(2)"))</f>
        <v xml:space="preserve"> </v>
      </c>
      <c r="AI17" s="440" t="str">
        <f>IF(COUNTIF(D17:AC17,"(3)")=0," ",COUNTIF(D17:AC17,"(3)"))</f>
        <v xml:space="preserve"> </v>
      </c>
      <c r="AJ17" s="502" t="str">
        <f>IF(SUM(AG17:AI17)=0," ",SUM(AG17:AI17))</f>
        <v xml:space="preserve"> </v>
      </c>
      <c r="AK17" s="390" t="str">
        <f>IF(AE17=0,Var!$B$8,IF(LARGE(D17:AC17,1)&gt;=500,Var!$B$4," "))</f>
        <v>---</v>
      </c>
      <c r="AL17" s="390" t="str">
        <f>IF(AE17=0,Var!$B$8,IF(LARGE(D17:AC17,1)&gt;=550,Var!$B$4," "))</f>
        <v>---</v>
      </c>
      <c r="AM17" s="390" t="str">
        <f>IF(AE17=0,Var!$B$8,IF(LARGE(D17:AC17,1)&gt;=600,Var!$B$4," "))</f>
        <v>---</v>
      </c>
      <c r="AN17" s="390" t="str">
        <f>IF(AE17=0,Var!$B$8,IF(LARGE(D17:AC17,1)&gt;=640,Var!$B$4," "))</f>
        <v>---</v>
      </c>
      <c r="AO17" s="390" t="str">
        <f>IF(AE17=0,Var!$B$8,IF(LARGE(D17:AC17,1)&gt;=670,Var!$B$4," "))</f>
        <v>---</v>
      </c>
    </row>
    <row r="18" spans="2:41" ht="22.7" customHeight="1">
      <c r="B18" s="494"/>
      <c r="C18" s="129" t="s">
        <v>64</v>
      </c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E18" s="336"/>
      <c r="AF18" s="336"/>
      <c r="AG18" s="126"/>
      <c r="AH18" s="126"/>
      <c r="AI18" s="126"/>
      <c r="AJ18" s="158"/>
      <c r="AK18" s="503"/>
      <c r="AL18" s="503"/>
      <c r="AM18" s="503"/>
      <c r="AN18" s="503"/>
      <c r="AO18" s="503"/>
    </row>
    <row r="19" spans="2:41">
      <c r="B19" s="497"/>
      <c r="C19" s="498"/>
      <c r="D19" s="499"/>
      <c r="E19" s="500"/>
      <c r="F19" s="499"/>
      <c r="G19" s="500"/>
      <c r="H19" s="499"/>
      <c r="I19" s="500"/>
      <c r="J19" s="499"/>
      <c r="K19" s="500"/>
      <c r="L19" s="499"/>
      <c r="M19" s="500"/>
      <c r="N19" s="499"/>
      <c r="O19" s="500"/>
      <c r="P19" s="499"/>
      <c r="Q19" s="500"/>
      <c r="R19" s="499"/>
      <c r="S19" s="500"/>
      <c r="T19" s="499"/>
      <c r="U19" s="500"/>
      <c r="V19" s="499"/>
      <c r="W19" s="500"/>
      <c r="X19" s="499"/>
      <c r="Y19" s="500"/>
      <c r="Z19" s="499"/>
      <c r="AA19" s="500"/>
      <c r="AB19" s="499"/>
      <c r="AC19" s="500"/>
      <c r="AE19" s="126">
        <f>COUNT(D19:AC19)</f>
        <v>0</v>
      </c>
      <c r="AF19" s="153" t="str">
        <f>IF(AE19&lt;3," ",(LARGE(D19:AC19,1)+LARGE(D19:AC19,2)+LARGE(D19:AC19,3))/3)</f>
        <v xml:space="preserve"> </v>
      </c>
      <c r="AG19" s="440" t="str">
        <f>IF(COUNTIF(D19:AC19,"(1)")=0," ",COUNTIF(D19:AC19,"(1)"))</f>
        <v xml:space="preserve"> </v>
      </c>
      <c r="AH19" s="501" t="str">
        <f>IF(COUNTIF(D19:AC19,"(2)")=0," ",COUNTIF(D19:AC19,"(2)"))</f>
        <v xml:space="preserve"> </v>
      </c>
      <c r="AI19" s="440" t="str">
        <f>IF(COUNTIF(D19:AC19,"(3)")=0," ",COUNTIF(D19:AC19,"(3)"))</f>
        <v xml:space="preserve"> </v>
      </c>
      <c r="AJ19" s="502" t="str">
        <f>IF(SUM(AG19:AI19)=0," ",SUM(AG19:AI19))</f>
        <v xml:space="preserve"> </v>
      </c>
      <c r="AK19" s="390" t="str">
        <f>IF(AE19=0,Var!$B$8,IF(LARGE(D19:AC19,1)&gt;=500,Var!$B$4," "))</f>
        <v>---</v>
      </c>
      <c r="AL19" s="390" t="str">
        <f>IF(AE19=0,Var!$B$8,IF(LARGE(D19:AC19,1)&gt;=550,Var!$B$4," "))</f>
        <v>---</v>
      </c>
      <c r="AM19" s="390" t="str">
        <f>IF(AE19=0,Var!$B$8,IF(LARGE(D19:AC19,1)&gt;=600,Var!$B$4," "))</f>
        <v>---</v>
      </c>
      <c r="AN19" s="390" t="str">
        <f>IF(AE19=0,Var!$B$8,IF(LARGE(D19:AC19,1)&gt;=640,Var!$B$4," "))</f>
        <v>---</v>
      </c>
      <c r="AO19" s="390" t="str">
        <f>IF(AE19=0,Var!$B$8,IF(LARGE(D19:AC19,1)&gt;=670,Var!$B$4," "))</f>
        <v>---</v>
      </c>
    </row>
    <row r="20" spans="2:41" ht="22.7" customHeight="1">
      <c r="B20" s="494"/>
      <c r="C20" s="129" t="s">
        <v>424</v>
      </c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E20" s="336"/>
      <c r="AF20" s="336"/>
      <c r="AG20" s="126"/>
      <c r="AH20" s="126"/>
      <c r="AI20" s="126"/>
      <c r="AJ20" s="158"/>
      <c r="AK20" s="503"/>
      <c r="AL20" s="503"/>
      <c r="AM20" s="503"/>
      <c r="AN20" s="503"/>
      <c r="AO20" s="503"/>
    </row>
    <row r="21" spans="2:41">
      <c r="B21" s="497"/>
      <c r="C21" s="498" t="s">
        <v>65</v>
      </c>
      <c r="D21" s="499"/>
      <c r="E21" s="500"/>
      <c r="F21" s="499"/>
      <c r="G21" s="500"/>
      <c r="H21" s="499"/>
      <c r="I21" s="500"/>
      <c r="J21" s="499"/>
      <c r="K21" s="500"/>
      <c r="L21" s="499"/>
      <c r="M21" s="500"/>
      <c r="N21" s="499"/>
      <c r="O21" s="500"/>
      <c r="P21" s="499"/>
      <c r="Q21" s="500"/>
      <c r="R21" s="499"/>
      <c r="S21" s="500"/>
      <c r="T21" s="499"/>
      <c r="U21" s="500"/>
      <c r="V21" s="499"/>
      <c r="W21" s="500"/>
      <c r="X21" s="499"/>
      <c r="Y21" s="500"/>
      <c r="Z21" s="499"/>
      <c r="AA21" s="500"/>
      <c r="AB21" s="499"/>
      <c r="AC21" s="500"/>
      <c r="AE21" s="126">
        <f>COUNT(D21:AC21)</f>
        <v>0</v>
      </c>
      <c r="AF21" s="153" t="str">
        <f>IF(AE21&lt;3," ",(LARGE(D21:AC21,1)+LARGE(D21:AC21,2)+LARGE(D21:AC21,3))/3)</f>
        <v xml:space="preserve"> </v>
      </c>
      <c r="AG21" s="440" t="str">
        <f>IF(COUNTIF(D21:AC21,"(1)")=0," ",COUNTIF(D21:AC21,"(1)"))</f>
        <v xml:space="preserve"> </v>
      </c>
      <c r="AH21" s="501" t="str">
        <f>IF(COUNTIF(D21:AC21,"(2)")=0," ",COUNTIF(D21:AC21,"(2)"))</f>
        <v xml:space="preserve"> </v>
      </c>
      <c r="AI21" s="440" t="str">
        <f>IF(COUNTIF(D21:AC21,"(3)")=0," ",COUNTIF(D21:AC21,"(3)"))</f>
        <v xml:space="preserve"> </v>
      </c>
      <c r="AJ21" s="502" t="str">
        <f>IF(SUM(AG21:AI21)=0," ",SUM(AG21:AI21))</f>
        <v xml:space="preserve"> </v>
      </c>
      <c r="AK21" s="390">
        <v>17</v>
      </c>
      <c r="AL21" s="390">
        <v>17</v>
      </c>
      <c r="AM21" s="390">
        <v>17</v>
      </c>
      <c r="AN21" s="390" t="str">
        <f>IF(AE21=0,Var!$B$8,IF(LARGE(D21:AC21,1)&gt;=640,Var!$B$4," "))</f>
        <v>---</v>
      </c>
      <c r="AO21" s="390" t="str">
        <f>IF(AE21=0,Var!$B$8,IF(LARGE(D21:AC21,1)&gt;=670,Var!$B$4," "))</f>
        <v>---</v>
      </c>
    </row>
    <row r="22" spans="2:41">
      <c r="B22" s="497"/>
      <c r="C22" s="498"/>
      <c r="D22" s="499"/>
      <c r="E22" s="500"/>
      <c r="F22" s="499"/>
      <c r="G22" s="500"/>
      <c r="H22" s="499"/>
      <c r="I22" s="500"/>
      <c r="J22" s="499"/>
      <c r="K22" s="500"/>
      <c r="L22" s="499"/>
      <c r="M22" s="500"/>
      <c r="N22" s="499"/>
      <c r="O22" s="500"/>
      <c r="P22" s="499"/>
      <c r="Q22" s="500"/>
      <c r="R22" s="499"/>
      <c r="S22" s="500"/>
      <c r="T22" s="499"/>
      <c r="U22" s="500"/>
      <c r="V22" s="499"/>
      <c r="W22" s="500"/>
      <c r="X22" s="499"/>
      <c r="Y22" s="500"/>
      <c r="Z22" s="499"/>
      <c r="AA22" s="500"/>
      <c r="AB22" s="499"/>
      <c r="AC22" s="500"/>
      <c r="AE22" s="126">
        <f>COUNT(D22:AC22)</f>
        <v>0</v>
      </c>
      <c r="AF22" s="153" t="str">
        <f>IF(AE22&lt;3," ",(LARGE(D22:AC22,1)+LARGE(D22:AC22,2)+LARGE(D22:AC22,3))/3)</f>
        <v xml:space="preserve"> </v>
      </c>
      <c r="AG22" s="440" t="str">
        <f>IF(COUNTIF(D22:AC22,"(1)")=0," ",COUNTIF(D22:AC22,"(1)"))</f>
        <v xml:space="preserve"> </v>
      </c>
      <c r="AH22" s="501" t="str">
        <f>IF(COUNTIF(D22:AC22,"(2)")=0," ",COUNTIF(D22:AC22,"(2)"))</f>
        <v xml:space="preserve"> </v>
      </c>
      <c r="AI22" s="440" t="str">
        <f>IF(COUNTIF(D22:AC22,"(3)")=0," ",COUNTIF(D22:AC22,"(3)"))</f>
        <v xml:space="preserve"> </v>
      </c>
      <c r="AJ22" s="502" t="str">
        <f>IF(SUM(AG22:AI22)=0," ",SUM(AG22:AI22))</f>
        <v xml:space="preserve"> </v>
      </c>
      <c r="AK22" s="390" t="str">
        <f>IF(AE22=0,Var!$B$8,IF(LARGE(D22:AC22,1)&gt;=500,Var!$B$4," "))</f>
        <v>---</v>
      </c>
      <c r="AL22" s="390" t="str">
        <f>IF(AE22=0,Var!$B$8,IF(LARGE(D22:AC22,1)&gt;=550,Var!$B$4," "))</f>
        <v>---</v>
      </c>
      <c r="AM22" s="390" t="str">
        <f>IF(AE22=0,Var!$B$8,IF(LARGE(D22:AC22,1)&gt;=600,Var!$B$4," "))</f>
        <v>---</v>
      </c>
      <c r="AN22" s="390" t="str">
        <f>IF(AE22=0,Var!$B$8,IF(LARGE(D22:AC22,1)&gt;=640,Var!$B$4," "))</f>
        <v>---</v>
      </c>
      <c r="AO22" s="390" t="str">
        <f>IF(AE22=0,Var!$B$8,IF(LARGE(D22:AC22,1)&gt;=670,Var!$B$4," "))</f>
        <v>---</v>
      </c>
    </row>
    <row r="23" spans="2:41" ht="22.7" customHeight="1">
      <c r="B23" s="494"/>
      <c r="C23" s="129" t="s">
        <v>66</v>
      </c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E23" s="336"/>
      <c r="AF23" s="336"/>
      <c r="AG23" s="126"/>
      <c r="AH23" s="126"/>
      <c r="AI23" s="126"/>
      <c r="AJ23" s="158"/>
      <c r="AK23" s="503"/>
      <c r="AL23" s="503"/>
      <c r="AM23" s="503"/>
      <c r="AN23" s="503"/>
      <c r="AO23" s="503"/>
    </row>
    <row r="24" spans="2:41">
      <c r="B24" s="497"/>
      <c r="C24" s="498" t="s">
        <v>67</v>
      </c>
      <c r="D24" s="499"/>
      <c r="E24" s="500"/>
      <c r="F24" s="499"/>
      <c r="G24" s="500"/>
      <c r="H24" s="499"/>
      <c r="I24" s="500"/>
      <c r="J24" s="499"/>
      <c r="K24" s="500"/>
      <c r="L24" s="499"/>
      <c r="M24" s="500"/>
      <c r="N24" s="499"/>
      <c r="O24" s="500"/>
      <c r="P24" s="499"/>
      <c r="Q24" s="500"/>
      <c r="R24" s="499"/>
      <c r="S24" s="500"/>
      <c r="T24" s="499"/>
      <c r="U24" s="500"/>
      <c r="V24" s="499"/>
      <c r="W24" s="500"/>
      <c r="X24" s="499"/>
      <c r="Y24" s="500"/>
      <c r="Z24" s="499"/>
      <c r="AA24" s="500"/>
      <c r="AB24" s="499"/>
      <c r="AC24" s="500"/>
      <c r="AE24" s="126">
        <f>COUNT(D24:AC24)</f>
        <v>0</v>
      </c>
      <c r="AF24" s="153" t="str">
        <f>IF(AE24&lt;3," ",(LARGE(D24:AC24,1)+LARGE(D24:AC24,2)+LARGE(D24:AC24,3))/3)</f>
        <v xml:space="preserve"> </v>
      </c>
      <c r="AG24" s="440" t="str">
        <f>IF(COUNTIF(D24:AC24,"(1)")=0," ",COUNTIF(D24:AC24,"(1)"))</f>
        <v xml:space="preserve"> </v>
      </c>
      <c r="AH24" s="501" t="str">
        <f>IF(COUNTIF(D24:AC24,"(2)")=0," ",COUNTIF(D24:AC24,"(2)"))</f>
        <v xml:space="preserve"> </v>
      </c>
      <c r="AI24" s="440" t="str">
        <f>IF(COUNTIF(D24:AC24,"(3)")=0," ",COUNTIF(D24:AC24,"(3)"))</f>
        <v xml:space="preserve"> </v>
      </c>
      <c r="AJ24" s="502" t="str">
        <f>IF(SUM(AG24:AI24)=0," ",SUM(AG24:AI24))</f>
        <v xml:space="preserve"> </v>
      </c>
      <c r="AK24" s="390">
        <v>17</v>
      </c>
      <c r="AL24" s="390" t="str">
        <f>IF(AE24=0,Var!$B$8,IF(LARGE(D24:AC24,1)&gt;=550,Var!$B$4," "))</f>
        <v>---</v>
      </c>
      <c r="AM24" s="390" t="str">
        <f>IF(AE24=0,Var!$B$8,IF(LARGE(D24:AC24,1)&gt;=600,Var!$B$4," "))</f>
        <v>---</v>
      </c>
      <c r="AN24" s="390" t="str">
        <f>IF(AE24=0,Var!$B$8,IF(LARGE(D24:AC24,1)&gt;=640,Var!$B$4," "))</f>
        <v>---</v>
      </c>
      <c r="AO24" s="390" t="str">
        <f>IF(AE24=0,Var!$B$8,IF(LARGE(D24:AC24,1)&gt;=670,Var!$B$4," "))</f>
        <v>---</v>
      </c>
    </row>
    <row r="25" spans="2:41">
      <c r="B25" s="497"/>
      <c r="C25" s="498"/>
      <c r="D25" s="499"/>
      <c r="E25" s="500"/>
      <c r="F25" s="499"/>
      <c r="G25" s="500"/>
      <c r="H25" s="499"/>
      <c r="I25" s="500"/>
      <c r="J25" s="499"/>
      <c r="K25" s="500"/>
      <c r="L25" s="499"/>
      <c r="M25" s="500"/>
      <c r="N25" s="499"/>
      <c r="O25" s="500"/>
      <c r="P25" s="499"/>
      <c r="Q25" s="500"/>
      <c r="R25" s="499"/>
      <c r="S25" s="500"/>
      <c r="T25" s="499"/>
      <c r="U25" s="500"/>
      <c r="V25" s="499"/>
      <c r="W25" s="500"/>
      <c r="X25" s="499"/>
      <c r="Y25" s="500"/>
      <c r="Z25" s="499"/>
      <c r="AA25" s="500"/>
      <c r="AB25" s="499"/>
      <c r="AC25" s="500"/>
      <c r="AE25" s="126">
        <f>COUNT(D25:AC25)</f>
        <v>0</v>
      </c>
      <c r="AF25" s="153" t="str">
        <f>IF(AE25&lt;3," ",(LARGE(D25:AC25,1)+LARGE(D25:AC25,2)+LARGE(D25:AC25,3))/3)</f>
        <v xml:space="preserve"> </v>
      </c>
      <c r="AG25" s="440" t="str">
        <f>IF(COUNTIF(D25:AC25,"(1)")=0," ",COUNTIF(D25:AC25,"(1)"))</f>
        <v xml:space="preserve"> </v>
      </c>
      <c r="AH25" s="501" t="str">
        <f>IF(COUNTIF(D25:AC25,"(2)")=0," ",COUNTIF(D25:AC25,"(2)"))</f>
        <v xml:space="preserve"> </v>
      </c>
      <c r="AI25" s="440" t="str">
        <f>IF(COUNTIF(D25:AC25,"(3)")=0," ",COUNTIF(D25:AC25,"(3)"))</f>
        <v xml:space="preserve"> </v>
      </c>
      <c r="AJ25" s="502" t="str">
        <f>IF(SUM(AG25:AI25)=0," ",SUM(AG25:AI25))</f>
        <v xml:space="preserve"> </v>
      </c>
      <c r="AK25" s="390" t="str">
        <f>IF(AE25=0,Var!$B$8,IF(LARGE(D25:AC25,1)&gt;=500,Var!$B$4," "))</f>
        <v>---</v>
      </c>
      <c r="AL25" s="390" t="str">
        <f>IF(AE25=0,Var!$B$8,IF(LARGE(D25:AC25,1)&gt;=550,Var!$B$4," "))</f>
        <v>---</v>
      </c>
      <c r="AM25" s="390" t="str">
        <f>IF(AE25=0,Var!$B$8,IF(LARGE(D25:AC25,1)&gt;=600,Var!$B$4," "))</f>
        <v>---</v>
      </c>
      <c r="AN25" s="390" t="str">
        <f>IF(AE25=0,Var!$B$8,IF(LARGE(D25:AC25,1)&gt;=640,Var!$B$4," "))</f>
        <v>---</v>
      </c>
      <c r="AO25" s="390" t="str">
        <f>IF(AE25=0,Var!$B$8,IF(LARGE(D25:AC25,1)&gt;=670,Var!$B$4," "))</f>
        <v>---</v>
      </c>
    </row>
    <row r="26" spans="2:41" ht="22.7" customHeight="1">
      <c r="B26" s="494"/>
      <c r="C26" s="129" t="s">
        <v>487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E26" s="336"/>
      <c r="AF26" s="336"/>
      <c r="AG26" s="126"/>
      <c r="AH26" s="126"/>
      <c r="AI26" s="126"/>
      <c r="AJ26" s="158"/>
      <c r="AK26" s="503"/>
      <c r="AL26" s="503"/>
      <c r="AM26" s="503"/>
      <c r="AN26" s="503"/>
      <c r="AO26" s="503"/>
    </row>
    <row r="27" spans="2:41">
      <c r="B27" s="497">
        <v>1</v>
      </c>
      <c r="C27" s="498" t="s">
        <v>355</v>
      </c>
      <c r="D27" s="499"/>
      <c r="E27" s="500"/>
      <c r="F27" s="499"/>
      <c r="G27" s="500"/>
      <c r="H27" s="499">
        <v>632</v>
      </c>
      <c r="I27" s="500" t="s">
        <v>15</v>
      </c>
      <c r="J27" s="499">
        <v>618</v>
      </c>
      <c r="K27" s="500" t="s">
        <v>337</v>
      </c>
      <c r="L27" s="499"/>
      <c r="M27" s="500"/>
      <c r="N27" s="499"/>
      <c r="O27" s="500"/>
      <c r="P27" s="499"/>
      <c r="Q27" s="500"/>
      <c r="R27" s="499"/>
      <c r="S27" s="500"/>
      <c r="T27" s="499"/>
      <c r="U27" s="500"/>
      <c r="V27" s="499"/>
      <c r="W27" s="500"/>
      <c r="X27" s="499"/>
      <c r="Y27" s="500"/>
      <c r="Z27" s="499"/>
      <c r="AA27" s="500"/>
      <c r="AB27" s="499"/>
      <c r="AC27" s="500"/>
      <c r="AE27" s="126">
        <f>COUNT(D27:AC27)</f>
        <v>2</v>
      </c>
      <c r="AF27" s="153" t="str">
        <f>IF(AE27&lt;3," ",(LARGE(D27:AC27,1)+LARGE(D27:AC27,2)+LARGE(D27:AC27,3))/3)</f>
        <v xml:space="preserve"> </v>
      </c>
      <c r="AG27" s="440" t="str">
        <f>IF(COUNTIF(D27:AC27,"(1)")=0," ",COUNTIF(D27:AC27,"(1)"))</f>
        <v xml:space="preserve"> </v>
      </c>
      <c r="AH27" s="501">
        <f>IF(COUNTIF(D27:AC27,"(2)")=0," ",COUNTIF(D27:AC27,"(2)"))</f>
        <v>1</v>
      </c>
      <c r="AI27" s="440" t="str">
        <f>IF(COUNTIF(D27:AC27,"(3)")=0," ",COUNTIF(D27:AC27,"(3)"))</f>
        <v xml:space="preserve"> </v>
      </c>
      <c r="AJ27" s="502">
        <f>IF(SUM(AG27:AI27)=0," ",SUM(AG27:AI27))</f>
        <v>1</v>
      </c>
      <c r="AK27" s="390">
        <f>IF(AE27=0,Var!$B$8,IF(LARGE(D27:AC27,1)&gt;=500,Var!$B$4," "))</f>
        <v>19</v>
      </c>
      <c r="AL27" s="390">
        <f>IF(AE27=0,Var!$B$8,IF(LARGE(D27:AC27,1)&gt;=550,Var!$B$4," "))</f>
        <v>19</v>
      </c>
      <c r="AM27" s="390">
        <f>IF(AE27=0,Var!$B$8,IF(LARGE(D27:AC27,1)&gt;=600,Var!$B$4," "))</f>
        <v>19</v>
      </c>
      <c r="AN27" s="390" t="str">
        <f>IF(AE27=0,Var!$B$8,IF(LARGE(D27:AC27,1)&gt;=640,Var!$B$4," "))</f>
        <v xml:space="preserve"> </v>
      </c>
      <c r="AO27" s="390" t="str">
        <f>IF(AE27=0,Var!$B$8,IF(LARGE(D27:AC27,1)&gt;=670,Var!$B$4," "))</f>
        <v xml:space="preserve"> </v>
      </c>
    </row>
    <row r="28" spans="2:41">
      <c r="B28" s="497">
        <v>2</v>
      </c>
      <c r="C28" s="498" t="s">
        <v>28</v>
      </c>
      <c r="D28" s="499"/>
      <c r="E28" s="500"/>
      <c r="F28" s="499"/>
      <c r="G28" s="500"/>
      <c r="H28" s="499">
        <v>524</v>
      </c>
      <c r="I28" s="500" t="s">
        <v>18</v>
      </c>
      <c r="J28" s="499"/>
      <c r="K28" s="500"/>
      <c r="L28" s="499"/>
      <c r="M28" s="500"/>
      <c r="N28" s="499"/>
      <c r="O28" s="500"/>
      <c r="P28" s="499"/>
      <c r="Q28" s="500"/>
      <c r="R28" s="499"/>
      <c r="S28" s="500"/>
      <c r="T28" s="499"/>
      <c r="U28" s="500"/>
      <c r="V28" s="499"/>
      <c r="W28" s="500"/>
      <c r="X28" s="499"/>
      <c r="Y28" s="500"/>
      <c r="Z28" s="499"/>
      <c r="AA28" s="500"/>
      <c r="AB28" s="499"/>
      <c r="AC28" s="500"/>
      <c r="AE28" s="126">
        <f>COUNT(D28:AC28)</f>
        <v>1</v>
      </c>
      <c r="AF28" s="153" t="str">
        <f>IF(AE28&lt;3," ",(LARGE(D28:AC28,1)+LARGE(D28:AC28,2)+LARGE(D28:AC28,3))/3)</f>
        <v xml:space="preserve"> </v>
      </c>
      <c r="AG28" s="440" t="str">
        <f>IF(COUNTIF(D28:AC28,"(1)")=0," ",COUNTIF(D28:AC28,"(1)"))</f>
        <v xml:space="preserve"> </v>
      </c>
      <c r="AH28" s="501" t="str">
        <f>IF(COUNTIF(D28:AC28,"(2)")=0," ",COUNTIF(D28:AC28,"(2)"))</f>
        <v xml:space="preserve"> </v>
      </c>
      <c r="AI28" s="440">
        <f>IF(COUNTIF(D28:AC28,"(3)")=0," ",COUNTIF(D28:AC28,"(3)"))</f>
        <v>1</v>
      </c>
      <c r="AJ28" s="502">
        <f>IF(SUM(AG28:AI28)=0," ",SUM(AG28:AI28))</f>
        <v>1</v>
      </c>
      <c r="AK28" s="390">
        <v>14</v>
      </c>
      <c r="AL28" s="390" t="str">
        <f>IF(AE28=0,Var!$B$8,IF(LARGE(D28:AC28,1)&gt;=550,Var!$B$4," "))</f>
        <v xml:space="preserve"> </v>
      </c>
      <c r="AM28" s="390" t="str">
        <f>IF(AE28=0,Var!$B$8,IF(LARGE(D28:AC28,1)&gt;=600,Var!$B$4," "))</f>
        <v xml:space="preserve"> </v>
      </c>
      <c r="AN28" s="390" t="str">
        <f>IF(AE28=0,Var!$B$8,IF(LARGE(D28:AC28,1)&gt;=640,Var!$B$4," "))</f>
        <v xml:space="preserve"> </v>
      </c>
      <c r="AO28" s="390" t="str">
        <f>IF(AE28=0,Var!$B$8,IF(LARGE(D28:AC28,1)&gt;=670,Var!$B$4," "))</f>
        <v xml:space="preserve"> </v>
      </c>
    </row>
    <row r="29" spans="2:41">
      <c r="B29" s="497"/>
      <c r="C29" s="498" t="s">
        <v>69</v>
      </c>
      <c r="D29" s="499"/>
      <c r="E29" s="500"/>
      <c r="F29" s="499"/>
      <c r="G29" s="500"/>
      <c r="H29" s="499"/>
      <c r="I29" s="500"/>
      <c r="J29" s="499"/>
      <c r="K29" s="500"/>
      <c r="L29" s="499"/>
      <c r="M29" s="500"/>
      <c r="N29" s="499"/>
      <c r="O29" s="500"/>
      <c r="P29" s="499"/>
      <c r="Q29" s="500"/>
      <c r="R29" s="499"/>
      <c r="S29" s="500"/>
      <c r="T29" s="499"/>
      <c r="U29" s="500"/>
      <c r="V29" s="499"/>
      <c r="W29" s="500"/>
      <c r="X29" s="499"/>
      <c r="Y29" s="500"/>
      <c r="Z29" s="499"/>
      <c r="AA29" s="500"/>
      <c r="AB29" s="499"/>
      <c r="AC29" s="500"/>
      <c r="AE29" s="126">
        <f>COUNT(D29:AC29)</f>
        <v>0</v>
      </c>
      <c r="AF29" s="153" t="str">
        <f>IF(AE29&lt;3," ",(LARGE(D29:AC29,1)+LARGE(D29:AC29,2)+LARGE(D29:AC29,3))/3)</f>
        <v xml:space="preserve"> </v>
      </c>
      <c r="AG29" s="440" t="str">
        <f>IF(COUNTIF(D29:AC29,"(1)")=0," ",COUNTIF(D29:AC29,"(1)"))</f>
        <v xml:space="preserve"> </v>
      </c>
      <c r="AH29" s="501" t="str">
        <f>IF(COUNTIF(D29:AC29,"(2)")=0," ",COUNTIF(D29:AC29,"(2)"))</f>
        <v xml:space="preserve"> </v>
      </c>
      <c r="AI29" s="440" t="str">
        <f>IF(COUNTIF(D29:AC29,"(3)")=0," ",COUNTIF(D29:AC29,"(3)"))</f>
        <v xml:space="preserve"> </v>
      </c>
      <c r="AJ29" s="502" t="str">
        <f>IF(SUM(AG29:AI29)=0," ",SUM(AG29:AI29))</f>
        <v xml:space="preserve"> </v>
      </c>
      <c r="AK29" s="390">
        <v>15</v>
      </c>
      <c r="AL29" s="390" t="str">
        <f>IF(AE29=0,Var!$B$8,IF(LARGE(D29:AC29,1)&gt;=550,Var!$B$4," "))</f>
        <v>---</v>
      </c>
      <c r="AM29" s="390" t="str">
        <f>IF(AE29=0,Var!$B$8,IF(LARGE(D29:AC29,1)&gt;=600,Var!$B$4," "))</f>
        <v>---</v>
      </c>
      <c r="AN29" s="390" t="str">
        <f>IF(AE29=0,Var!$B$8,IF(LARGE(D29:AC29,1)&gt;=640,Var!$B$4," "))</f>
        <v>---</v>
      </c>
      <c r="AO29" s="390" t="str">
        <f>IF(AE29=0,Var!$B$8,IF(LARGE(D29:AC29,1)&gt;=670,Var!$B$4," "))</f>
        <v>---</v>
      </c>
    </row>
    <row r="30" spans="2:41">
      <c r="B30" s="497"/>
      <c r="C30" s="498" t="s">
        <v>282</v>
      </c>
      <c r="D30" s="499"/>
      <c r="E30" s="500"/>
      <c r="F30" s="499"/>
      <c r="G30" s="500"/>
      <c r="H30" s="499"/>
      <c r="I30" s="500"/>
      <c r="J30" s="499"/>
      <c r="K30" s="500"/>
      <c r="L30" s="499"/>
      <c r="M30" s="500"/>
      <c r="N30" s="499"/>
      <c r="O30" s="500"/>
      <c r="P30" s="499"/>
      <c r="Q30" s="500"/>
      <c r="R30" s="499"/>
      <c r="S30" s="500"/>
      <c r="T30" s="499"/>
      <c r="U30" s="500"/>
      <c r="V30" s="499"/>
      <c r="W30" s="500"/>
      <c r="X30" s="499"/>
      <c r="Y30" s="500"/>
      <c r="Z30" s="499"/>
      <c r="AA30" s="500"/>
      <c r="AB30" s="499"/>
      <c r="AC30" s="500"/>
      <c r="AE30" s="126">
        <f>COUNT(D30:AC30)</f>
        <v>0</v>
      </c>
      <c r="AF30" s="153" t="str">
        <f>IF(AE30&lt;3," ",(LARGE(D30:AC30,1)+LARGE(D30:AC30,2)+LARGE(D30:AC30,3))/3)</f>
        <v xml:space="preserve"> </v>
      </c>
      <c r="AG30" s="440" t="str">
        <f>IF(COUNTIF(D30:AC30,"(1)")=0," ",COUNTIF(D30:AC30,"(1)"))</f>
        <v xml:space="preserve"> </v>
      </c>
      <c r="AH30" s="501" t="str">
        <f>IF(COUNTIF(D30:AC30,"(2)")=0," ",COUNTIF(D30:AC30,"(2)"))</f>
        <v xml:space="preserve"> </v>
      </c>
      <c r="AI30" s="440" t="str">
        <f>IF(COUNTIF(D30:AC30,"(3)")=0," ",COUNTIF(D30:AC30,"(3)"))</f>
        <v xml:space="preserve"> </v>
      </c>
      <c r="AJ30" s="502" t="str">
        <f>IF(SUM(AG30:AI30)=0," ",SUM(AG30:AI30))</f>
        <v xml:space="preserve"> </v>
      </c>
      <c r="AK30" s="390">
        <v>18</v>
      </c>
      <c r="AL30" s="390">
        <v>18</v>
      </c>
      <c r="AM30" s="390">
        <v>18</v>
      </c>
      <c r="AN30" s="390" t="str">
        <f>IF(AE30=0,Var!$B$8,IF(LARGE(D30:AC30,1)&gt;=640,Var!$B$4," "))</f>
        <v>---</v>
      </c>
      <c r="AO30" s="390" t="str">
        <f>IF(AE30=0,Var!$B$8,IF(LARGE(D30:AC30,1)&gt;=670,Var!$B$4," "))</f>
        <v>---</v>
      </c>
    </row>
    <row r="31" spans="2:41">
      <c r="B31" s="497"/>
      <c r="C31" s="498" t="s">
        <v>70</v>
      </c>
      <c r="D31" s="499"/>
      <c r="E31" s="500"/>
      <c r="F31" s="499"/>
      <c r="G31" s="500"/>
      <c r="H31" s="499"/>
      <c r="I31" s="500"/>
      <c r="J31" s="499"/>
      <c r="K31" s="500"/>
      <c r="L31" s="499"/>
      <c r="M31" s="500"/>
      <c r="N31" s="499"/>
      <c r="O31" s="500"/>
      <c r="P31" s="499"/>
      <c r="Q31" s="500"/>
      <c r="R31" s="499"/>
      <c r="S31" s="500"/>
      <c r="T31" s="499"/>
      <c r="U31" s="500"/>
      <c r="V31" s="499"/>
      <c r="W31" s="500"/>
      <c r="X31" s="499"/>
      <c r="Y31" s="500"/>
      <c r="Z31" s="499"/>
      <c r="AA31" s="500"/>
      <c r="AB31" s="499"/>
      <c r="AC31" s="500"/>
      <c r="AE31" s="126">
        <f>COUNT(D31:AC31)</f>
        <v>0</v>
      </c>
      <c r="AF31" s="153" t="str">
        <f>IF(AE31&lt;3," ",(LARGE(D31:AC31,1)+LARGE(D31:AC31,2)+LARGE(D31:AC31,3))/3)</f>
        <v xml:space="preserve"> </v>
      </c>
      <c r="AG31" s="440" t="str">
        <f>IF(COUNTIF(D31:AC31,"(1)")=0," ",COUNTIF(D31:AC31,"(1)"))</f>
        <v xml:space="preserve"> </v>
      </c>
      <c r="AH31" s="501" t="str">
        <f>IF(COUNTIF(D31:AC31,"(2)")=0," ",COUNTIF(D31:AC31,"(2)"))</f>
        <v xml:space="preserve"> </v>
      </c>
      <c r="AI31" s="440" t="str">
        <f>IF(COUNTIF(D31:AC31,"(3)")=0," ",COUNTIF(D31:AC31,"(3)"))</f>
        <v xml:space="preserve"> </v>
      </c>
      <c r="AJ31" s="502" t="str">
        <f>IF(SUM(AG31:AI31)=0," ",SUM(AG31:AI31))</f>
        <v xml:space="preserve"> </v>
      </c>
      <c r="AK31" s="390">
        <v>17</v>
      </c>
      <c r="AL31" s="390">
        <v>17</v>
      </c>
      <c r="AM31" s="390" t="str">
        <f>IF(AE31=0,Var!$B$8,IF(LARGE(D31:AC31,1)&gt;=600,Var!$B$4," "))</f>
        <v>---</v>
      </c>
      <c r="AN31" s="390" t="str">
        <f>IF(AE31=0,Var!$B$8,IF(LARGE(D31:AC31,1)&gt;=640,Var!$B$4," "))</f>
        <v>---</v>
      </c>
      <c r="AO31" s="390" t="str">
        <f>IF(AE31=0,Var!$B$8,IF(LARGE(D31:AC31,1)&gt;=670,Var!$B$4," "))</f>
        <v>---</v>
      </c>
    </row>
    <row r="32" spans="2:41" ht="22.7" customHeight="1">
      <c r="B32" s="494"/>
      <c r="C32" s="129" t="s">
        <v>302</v>
      </c>
      <c r="D32" s="495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  <c r="Z32" s="495"/>
      <c r="AA32" s="495"/>
      <c r="AB32" s="495"/>
      <c r="AC32" s="495"/>
      <c r="AE32" s="336"/>
      <c r="AF32" s="336"/>
      <c r="AG32" s="126"/>
      <c r="AH32" s="126"/>
      <c r="AI32" s="126"/>
      <c r="AJ32" s="158"/>
      <c r="AK32" s="503"/>
      <c r="AL32" s="503"/>
      <c r="AM32" s="503"/>
      <c r="AN32" s="503"/>
      <c r="AO32" s="503"/>
    </row>
    <row r="33" spans="1:260">
      <c r="B33" s="497"/>
      <c r="C33" s="498" t="s">
        <v>35</v>
      </c>
      <c r="D33" s="499"/>
      <c r="E33" s="500"/>
      <c r="F33" s="499"/>
      <c r="G33" s="500"/>
      <c r="H33" s="499"/>
      <c r="I33" s="500"/>
      <c r="J33" s="499"/>
      <c r="K33" s="500"/>
      <c r="L33" s="499"/>
      <c r="M33" s="500"/>
      <c r="N33" s="499"/>
      <c r="O33" s="500"/>
      <c r="P33" s="499"/>
      <c r="Q33" s="500"/>
      <c r="R33" s="499"/>
      <c r="S33" s="500"/>
      <c r="T33" s="499"/>
      <c r="U33" s="500"/>
      <c r="V33" s="499"/>
      <c r="W33" s="500"/>
      <c r="X33" s="499"/>
      <c r="Y33" s="500"/>
      <c r="Z33" s="499"/>
      <c r="AA33" s="500"/>
      <c r="AB33" s="499"/>
      <c r="AC33" s="500"/>
      <c r="AE33" s="126">
        <f>COUNT(D33:AC33)</f>
        <v>0</v>
      </c>
      <c r="AF33" s="153" t="str">
        <f>IF(AE33&lt;3," ",(LARGE(D33:AC33,1)+LARGE(D33:AC33,2)+LARGE(D33:AC33,3))/3)</f>
        <v xml:space="preserve"> </v>
      </c>
      <c r="AG33" s="440" t="str">
        <f>IF(COUNTIF(D33:AC33,"(1)")=0," ",COUNTIF(D33:AC33,"(1)"))</f>
        <v xml:space="preserve"> </v>
      </c>
      <c r="AH33" s="501" t="str">
        <f>IF(COUNTIF(D33:AC33,"(2)")=0," ",COUNTIF(D33:AC33,"(2)"))</f>
        <v xml:space="preserve"> </v>
      </c>
      <c r="AI33" s="440" t="str">
        <f>IF(COUNTIF(D33:AC33,"(3)")=0," ",COUNTIF(D33:AC33,"(3)"))</f>
        <v xml:space="preserve"> </v>
      </c>
      <c r="AJ33" s="502" t="str">
        <f>IF(SUM(AG33:AI33)=0," ",SUM(AG33:AI33))</f>
        <v xml:space="preserve"> </v>
      </c>
      <c r="AK33" s="390">
        <v>4</v>
      </c>
      <c r="AL33" s="390">
        <v>4</v>
      </c>
      <c r="AM33" s="390" t="str">
        <f>IF(AE33=0,Var!$B$8,IF(LARGE(D33:AC33,1)&gt;=600,Var!$B$4," "))</f>
        <v>---</v>
      </c>
      <c r="AN33" s="390" t="str">
        <f>IF(AE33=0,Var!$B$8,IF(LARGE(D33:AC33,1)&gt;=640,Var!$B$4," "))</f>
        <v>---</v>
      </c>
      <c r="AO33" s="390" t="str">
        <f>IF(AE33=0,Var!$B$8,IF(LARGE(D33:AC33,1)&gt;=670,Var!$B$4," "))</f>
        <v>---</v>
      </c>
    </row>
    <row r="34" spans="1:260">
      <c r="B34" s="497"/>
      <c r="C34" s="498"/>
      <c r="D34" s="499"/>
      <c r="E34" s="500"/>
      <c r="F34" s="499"/>
      <c r="G34" s="500"/>
      <c r="H34" s="499"/>
      <c r="I34" s="500"/>
      <c r="J34" s="499"/>
      <c r="K34" s="500"/>
      <c r="L34" s="499"/>
      <c r="M34" s="500"/>
      <c r="N34" s="499"/>
      <c r="O34" s="500"/>
      <c r="P34" s="499"/>
      <c r="Q34" s="500"/>
      <c r="R34" s="499"/>
      <c r="S34" s="500"/>
      <c r="T34" s="499"/>
      <c r="U34" s="500"/>
      <c r="V34" s="499"/>
      <c r="W34" s="500"/>
      <c r="X34" s="499"/>
      <c r="Y34" s="500"/>
      <c r="Z34" s="499"/>
      <c r="AA34" s="500"/>
      <c r="AB34" s="499"/>
      <c r="AC34" s="500"/>
      <c r="AE34" s="126">
        <f>COUNT(D34:AC34)</f>
        <v>0</v>
      </c>
      <c r="AF34" s="153" t="str">
        <f>IF(AE34&lt;3," ",(LARGE(D34:AC34,1)+LARGE(D34:AC34,2)+LARGE(D34:AC34,3))/3)</f>
        <v xml:space="preserve"> </v>
      </c>
      <c r="AG34" s="440" t="str">
        <f>IF(COUNTIF(D34:AC34,"(1)")=0," ",COUNTIF(D34:AC34,"(1)"))</f>
        <v xml:space="preserve"> </v>
      </c>
      <c r="AH34" s="501" t="str">
        <f>IF(COUNTIF(D34:AC34,"(2)")=0," ",COUNTIF(D34:AC34,"(2)"))</f>
        <v xml:space="preserve"> </v>
      </c>
      <c r="AI34" s="440" t="str">
        <f>IF(COUNTIF(D34:AC34,"(3)")=0," ",COUNTIF(D34:AC34,"(3)"))</f>
        <v xml:space="preserve"> </v>
      </c>
      <c r="AJ34" s="502" t="str">
        <f>IF(SUM(AG34:AI34)=0," ",SUM(AG34:AI34))</f>
        <v xml:space="preserve"> </v>
      </c>
      <c r="AK34" s="390" t="str">
        <f>IF(AE34=0,Var!$B$8,IF(LARGE(D34:AC34,1)&gt;=500,Var!$B$4," "))</f>
        <v>---</v>
      </c>
      <c r="AL34" s="390" t="str">
        <f>IF(AE34=0,Var!$B$8,IF(LARGE(D34:AC34,1)&gt;=550,Var!$B$4," "))</f>
        <v>---</v>
      </c>
      <c r="AM34" s="390" t="str">
        <f>IF(AE34=0,Var!$B$8,IF(LARGE(D34:AC34,1)&gt;=600,Var!$B$4," "))</f>
        <v>---</v>
      </c>
      <c r="AN34" s="390" t="str">
        <f>IF(AE34=0,Var!$B$8,IF(LARGE(D34:AC34,1)&gt;=640,Var!$B$4," "))</f>
        <v>---</v>
      </c>
      <c r="AO34" s="390" t="str">
        <f>IF(AE34=0,Var!$B$8,IF(LARGE(D34:AC34,1)&gt;=670,Var!$B$4," "))</f>
        <v>---</v>
      </c>
    </row>
    <row r="35" spans="1:260" ht="22.7" customHeight="1">
      <c r="B35" s="494"/>
      <c r="C35" s="129" t="s">
        <v>304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E35" s="336"/>
      <c r="AF35" s="336"/>
      <c r="AG35" s="126"/>
      <c r="AH35" s="126"/>
      <c r="AI35" s="126"/>
      <c r="AJ35" s="158"/>
      <c r="AK35" s="503"/>
      <c r="AL35" s="503"/>
      <c r="AM35" s="503"/>
      <c r="AN35" s="503"/>
      <c r="AO35" s="503"/>
      <c r="AP35" s="126"/>
      <c r="AQ35" s="126"/>
      <c r="AR35" s="126"/>
      <c r="AS35" s="126"/>
      <c r="AT35" s="126"/>
      <c r="AU35" s="153"/>
      <c r="AV35" s="126"/>
      <c r="AW35" s="126"/>
      <c r="AX35" s="126"/>
      <c r="AY35" s="126"/>
      <c r="AZ35" s="126"/>
      <c r="BA35" s="126"/>
      <c r="BB35" s="126"/>
      <c r="BC35" s="126"/>
      <c r="BD35" s="126"/>
      <c r="BF35" s="126"/>
      <c r="BG35" s="504"/>
      <c r="BH35" s="126"/>
      <c r="BI35" s="126"/>
      <c r="BJ35" s="126"/>
      <c r="BK35" s="158"/>
      <c r="BL35" s="126"/>
      <c r="BM35" s="126"/>
      <c r="BN35" s="126"/>
      <c r="BO35" s="126"/>
    </row>
    <row r="36" spans="1:260">
      <c r="B36" s="497"/>
      <c r="C36" s="498" t="s">
        <v>36</v>
      </c>
      <c r="D36" s="499"/>
      <c r="E36" s="500"/>
      <c r="F36" s="499"/>
      <c r="G36" s="500"/>
      <c r="H36" s="499"/>
      <c r="I36" s="500"/>
      <c r="J36" s="499"/>
      <c r="K36" s="500"/>
      <c r="L36" s="499"/>
      <c r="M36" s="500"/>
      <c r="N36" s="499"/>
      <c r="O36" s="500"/>
      <c r="P36" s="499"/>
      <c r="Q36" s="500"/>
      <c r="R36" s="499"/>
      <c r="S36" s="500"/>
      <c r="T36" s="499"/>
      <c r="U36" s="500"/>
      <c r="V36" s="499"/>
      <c r="W36" s="500"/>
      <c r="X36" s="499"/>
      <c r="Y36" s="500"/>
      <c r="Z36" s="499"/>
      <c r="AA36" s="500"/>
      <c r="AB36" s="499"/>
      <c r="AC36" s="500"/>
      <c r="AE36" s="126">
        <f>COUNT(D36:AC36)</f>
        <v>0</v>
      </c>
      <c r="AF36" s="153" t="str">
        <f>IF(AE36&lt;3," ",(LARGE(D36:AC36,1)+LARGE(D36:AC36,2)+LARGE(D36:AC36,3))/3)</f>
        <v xml:space="preserve"> </v>
      </c>
      <c r="AG36" s="440" t="str">
        <f>IF(COUNTIF(D36:AC36,"(1)")=0," ",COUNTIF(D36:AC36,"(1)"))</f>
        <v xml:space="preserve"> </v>
      </c>
      <c r="AH36" s="501" t="str">
        <f>IF(COUNTIF(D36:AC36,"(2)")=0," ",COUNTIF(D36:AC36,"(2)"))</f>
        <v xml:space="preserve"> </v>
      </c>
      <c r="AI36" s="440" t="str">
        <f>IF(COUNTIF(D36:AC36,"(3)")=0," ",COUNTIF(D36:AC36,"(3)"))</f>
        <v xml:space="preserve"> </v>
      </c>
      <c r="AJ36" s="502" t="str">
        <f>IF(SUM(AG36:AI36)=0," ",SUM(AG36:AI36))</f>
        <v xml:space="preserve"> </v>
      </c>
      <c r="AK36" s="390">
        <v>10</v>
      </c>
      <c r="AL36" s="390">
        <v>10</v>
      </c>
      <c r="AM36" s="390">
        <v>11</v>
      </c>
      <c r="AN36" s="390">
        <v>11</v>
      </c>
      <c r="AO36" s="390" t="str">
        <f>IF(AE36=0,Var!$B$8,IF(LARGE(D36:AC36,1)&gt;=670,Var!$B$4," "))</f>
        <v>---</v>
      </c>
    </row>
    <row r="37" spans="1:260">
      <c r="B37" s="497">
        <v>1</v>
      </c>
      <c r="C37" s="498" t="s">
        <v>29</v>
      </c>
      <c r="D37" s="499"/>
      <c r="E37" s="500"/>
      <c r="F37" s="499"/>
      <c r="G37" s="500"/>
      <c r="H37" s="499">
        <v>569</v>
      </c>
      <c r="I37" s="500" t="s">
        <v>14</v>
      </c>
      <c r="J37" s="499"/>
      <c r="K37" s="500"/>
      <c r="L37" s="499"/>
      <c r="M37" s="500"/>
      <c r="N37" s="499"/>
      <c r="O37" s="500"/>
      <c r="P37" s="499"/>
      <c r="Q37" s="500"/>
      <c r="R37" s="499"/>
      <c r="S37" s="500"/>
      <c r="T37" s="499"/>
      <c r="U37" s="500"/>
      <c r="V37" s="499"/>
      <c r="W37" s="500"/>
      <c r="X37" s="499"/>
      <c r="Y37" s="500"/>
      <c r="Z37" s="499"/>
      <c r="AA37" s="500"/>
      <c r="AB37" s="499"/>
      <c r="AC37" s="500"/>
      <c r="AE37" s="126"/>
      <c r="AF37" s="153"/>
      <c r="AG37" s="440"/>
      <c r="AH37" s="501"/>
      <c r="AI37" s="440"/>
      <c r="AJ37" s="502"/>
      <c r="AK37" s="390" t="str">
        <f>IF(AE37=0,Var!$B$8,IF(LARGE(D37:AC37,1)&gt;=500,Var!$B$4," "))</f>
        <v>---</v>
      </c>
      <c r="AL37" s="390" t="str">
        <f>IF(AE37=0,Var!$B$8,IF(LARGE(D37:AC37,1)&gt;=550,Var!$B$4," "))</f>
        <v>---</v>
      </c>
      <c r="AM37" s="390" t="str">
        <f>IF(AE37=0,Var!$B$8,IF(LARGE(D37:AC37,1)&gt;=600,Var!$B$4," "))</f>
        <v>---</v>
      </c>
      <c r="AN37" s="390" t="str">
        <f>IF(AE37=0,Var!$B$8,IF(LARGE(D37:AC37,1)&gt;=640,Var!$B$4," "))</f>
        <v>---</v>
      </c>
      <c r="AO37" s="390" t="str">
        <f>IF(AE37=0,Var!$B$8,IF(LARGE(D37:AC37,1)&gt;=670,Var!$B$4," "))</f>
        <v>---</v>
      </c>
    </row>
    <row r="38" spans="1:260">
      <c r="B38" s="497"/>
      <c r="C38" s="498"/>
      <c r="D38" s="499"/>
      <c r="E38" s="500"/>
      <c r="F38" s="499"/>
      <c r="G38" s="500"/>
      <c r="H38" s="499"/>
      <c r="I38" s="500"/>
      <c r="J38" s="499"/>
      <c r="K38" s="500"/>
      <c r="L38" s="499"/>
      <c r="M38" s="500"/>
      <c r="N38" s="499"/>
      <c r="O38" s="500"/>
      <c r="P38" s="499"/>
      <c r="Q38" s="500"/>
      <c r="R38" s="499"/>
      <c r="S38" s="500"/>
      <c r="T38" s="499"/>
      <c r="U38" s="500"/>
      <c r="V38" s="499"/>
      <c r="W38" s="500"/>
      <c r="X38" s="499"/>
      <c r="Y38" s="500"/>
      <c r="Z38" s="499"/>
      <c r="AA38" s="500"/>
      <c r="AB38" s="499"/>
      <c r="AC38" s="500"/>
      <c r="AE38" s="126">
        <f>COUNT(D38:AC38)</f>
        <v>0</v>
      </c>
      <c r="AF38" s="153" t="str">
        <f>IF(AE38&lt;3," ",(LARGE(D38:AC38,1)+LARGE(D38:AC38,2)+LARGE(D38:AC38,3))/3)</f>
        <v xml:space="preserve"> </v>
      </c>
      <c r="AG38" s="440" t="str">
        <f>IF(COUNTIF(D38:AC38,"(1)")=0," ",COUNTIF(D38:AC38,"(1)"))</f>
        <v xml:space="preserve"> </v>
      </c>
      <c r="AH38" s="501" t="str">
        <f>IF(COUNTIF(D38:AC38,"(2)")=0," ",COUNTIF(D38:AC38,"(2)"))</f>
        <v xml:space="preserve"> </v>
      </c>
      <c r="AI38" s="440" t="str">
        <f>IF(COUNTIF(D38:AC38,"(3)")=0," ",COUNTIF(D38:AC38,"(3)"))</f>
        <v xml:space="preserve"> </v>
      </c>
      <c r="AJ38" s="502" t="str">
        <f>IF(SUM(AG38:AI38)=0," ",SUM(AG38:AI38))</f>
        <v xml:space="preserve"> </v>
      </c>
      <c r="AK38" s="390" t="str">
        <f>IF(AE38=0,Var!$B$8,IF(LARGE(D38:AC38,1)&gt;=500,Var!$B$4," "))</f>
        <v>---</v>
      </c>
      <c r="AL38" s="390" t="str">
        <f>IF(AE38=0,Var!$B$8,IF(LARGE(D38:AC38,1)&gt;=550,Var!$B$4," "))</f>
        <v>---</v>
      </c>
      <c r="AM38" s="390" t="str">
        <f>IF(AE38=0,Var!$B$8,IF(LARGE(D38:AC38,1)&gt;=600,Var!$B$4," "))</f>
        <v>---</v>
      </c>
      <c r="AN38" s="390" t="str">
        <f>IF(AE38=0,Var!$B$8,IF(LARGE(D38:AC38,1)&gt;=640,Var!$B$4," "))</f>
        <v>---</v>
      </c>
      <c r="AO38" s="390" t="str">
        <f>IF(AE38=0,Var!$B$8,IF(LARGE(D38:AC38,1)&gt;=670,Var!$B$4," "))</f>
        <v>---</v>
      </c>
      <c r="AP38" s="126"/>
    </row>
    <row r="39" spans="1:260" ht="22.7" customHeight="1">
      <c r="B39" s="138"/>
      <c r="C39" s="505"/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E39" s="336"/>
      <c r="AF39" s="336"/>
      <c r="AG39" s="126"/>
      <c r="AH39" s="126"/>
      <c r="AI39" s="126"/>
      <c r="AJ39" s="158"/>
      <c r="AK39" s="503"/>
      <c r="AL39" s="503"/>
      <c r="AM39" s="503"/>
      <c r="AN39" s="503"/>
      <c r="AO39" s="503"/>
    </row>
    <row r="40" spans="1:260" ht="22.7" customHeight="1">
      <c r="B40" s="149"/>
      <c r="C40" s="159" t="s">
        <v>303</v>
      </c>
      <c r="D40" s="507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E40" s="336"/>
      <c r="AF40" s="336"/>
      <c r="AG40" s="126"/>
      <c r="AH40" s="126"/>
      <c r="AI40" s="126"/>
      <c r="AJ40" s="158"/>
      <c r="AK40" s="503"/>
      <c r="AL40" s="503"/>
      <c r="AM40" s="503"/>
      <c r="AN40" s="503"/>
      <c r="AO40" s="503"/>
    </row>
    <row r="41" spans="1:260">
      <c r="B41" s="497"/>
      <c r="C41" s="498" t="s">
        <v>39</v>
      </c>
      <c r="D41" s="499"/>
      <c r="E41" s="500"/>
      <c r="F41" s="499"/>
      <c r="G41" s="500"/>
      <c r="H41" s="499"/>
      <c r="I41" s="500"/>
      <c r="J41" s="499"/>
      <c r="K41" s="500"/>
      <c r="L41" s="499"/>
      <c r="M41" s="500"/>
      <c r="N41" s="499"/>
      <c r="O41" s="500"/>
      <c r="P41" s="499"/>
      <c r="Q41" s="500"/>
      <c r="R41" s="499"/>
      <c r="S41" s="500"/>
      <c r="T41" s="499"/>
      <c r="U41" s="500"/>
      <c r="V41" s="499"/>
      <c r="W41" s="500"/>
      <c r="X41" s="499"/>
      <c r="Y41" s="500"/>
      <c r="Z41" s="499"/>
      <c r="AA41" s="500"/>
      <c r="AB41" s="499"/>
      <c r="AC41" s="500"/>
      <c r="AE41" s="126">
        <f>COUNT(D41:AC41)</f>
        <v>0</v>
      </c>
      <c r="AF41" s="153" t="str">
        <f>IF(AE41&lt;3," ",(LARGE(D41:AC41,1)+LARGE(D41:AC41,2)+LARGE(D41:AC41,3))/3)</f>
        <v xml:space="preserve"> </v>
      </c>
      <c r="AG41" s="440" t="str">
        <f>IF(COUNTIF(D41:AC41,"(1)")=0," ",COUNTIF(D41:AC41,"(1)"))</f>
        <v xml:space="preserve"> </v>
      </c>
      <c r="AH41" s="501" t="str">
        <f>IF(COUNTIF(D41:AC41,"(2)")=0," ",COUNTIF(D41:AC41,"(2)"))</f>
        <v xml:space="preserve"> </v>
      </c>
      <c r="AI41" s="440" t="str">
        <f>IF(COUNTIF(D41:AC41,"(3)")=0," ",COUNTIF(D41:AC41,"(3)"))</f>
        <v xml:space="preserve"> </v>
      </c>
      <c r="AJ41" s="502" t="str">
        <f>IF(SUM(AG41:AI41)=0," ",SUM(AG41:AI41))</f>
        <v xml:space="preserve"> </v>
      </c>
      <c r="AK41" s="390">
        <v>6</v>
      </c>
      <c r="AL41" s="390">
        <v>6</v>
      </c>
      <c r="AM41" s="390">
        <v>6</v>
      </c>
      <c r="AN41" s="390">
        <v>6</v>
      </c>
      <c r="AO41" s="390" t="str">
        <f>IF(AE41=0,Var!$B$8,IF(LARGE(D41:AC41,1)&gt;=670,Var!$B$4," "))</f>
        <v>---</v>
      </c>
    </row>
    <row r="42" spans="1:260">
      <c r="B42" s="497"/>
      <c r="C42" s="498" t="s">
        <v>41</v>
      </c>
      <c r="D42" s="499"/>
      <c r="E42" s="500"/>
      <c r="F42" s="499"/>
      <c r="G42" s="500"/>
      <c r="H42" s="499"/>
      <c r="I42" s="500"/>
      <c r="J42" s="499"/>
      <c r="K42" s="500"/>
      <c r="L42" s="499"/>
      <c r="M42" s="500"/>
      <c r="N42" s="499"/>
      <c r="O42" s="500"/>
      <c r="P42" s="499"/>
      <c r="Q42" s="500"/>
      <c r="R42" s="499"/>
      <c r="S42" s="500"/>
      <c r="T42" s="499"/>
      <c r="U42" s="500"/>
      <c r="V42" s="499"/>
      <c r="W42" s="500"/>
      <c r="X42" s="499"/>
      <c r="Y42" s="500"/>
      <c r="Z42" s="499"/>
      <c r="AA42" s="500"/>
      <c r="AB42" s="499"/>
      <c r="AC42" s="500"/>
      <c r="AE42" s="126">
        <f>COUNT(D42:AC42)</f>
        <v>0</v>
      </c>
      <c r="AF42" s="153" t="str">
        <f>IF(AE42&lt;3," ",(LARGE(D42:AC42,1)+LARGE(D42:AC42,2)+LARGE(D42:AC42,3))/3)</f>
        <v xml:space="preserve"> </v>
      </c>
      <c r="AG42" s="440" t="str">
        <f>IF(COUNTIF(D42:AC42,"(1)")=0," ",COUNTIF(D42:AC42,"(1)"))</f>
        <v xml:space="preserve"> </v>
      </c>
      <c r="AH42" s="501" t="str">
        <f>IF(COUNTIF(D42:AC42,"(2)")=0," ",COUNTIF(D42:AC42,"(2)"))</f>
        <v xml:space="preserve"> </v>
      </c>
      <c r="AI42" s="440" t="str">
        <f>IF(COUNTIF(D42:AC42,"(3)")=0," ",COUNTIF(D42:AC42,"(3)"))</f>
        <v xml:space="preserve"> </v>
      </c>
      <c r="AJ42" s="502" t="str">
        <f>IF(SUM(AG42:AI42)=0," ",SUM(AG42:AI42))</f>
        <v xml:space="preserve"> </v>
      </c>
      <c r="AK42" s="390">
        <v>11</v>
      </c>
      <c r="AL42" s="390">
        <v>11</v>
      </c>
      <c r="AM42" s="390">
        <v>13</v>
      </c>
      <c r="AN42" s="390" t="str">
        <f>IF(AE42=0,Var!$B$8,IF(LARGE(D42:AC42,1)&gt;=640,Var!$B$4," "))</f>
        <v>---</v>
      </c>
      <c r="AO42" s="390" t="str">
        <f>IF(AE42=0,Var!$B$8,IF(LARGE(D42:AC42,1)&gt;=670,Var!$B$4," "))</f>
        <v>---</v>
      </c>
    </row>
    <row r="43" spans="1:260">
      <c r="B43" s="497">
        <v>1</v>
      </c>
      <c r="C43" s="498" t="s">
        <v>44</v>
      </c>
      <c r="D43" s="499"/>
      <c r="E43" s="500"/>
      <c r="F43" s="499"/>
      <c r="G43" s="500"/>
      <c r="H43" s="499">
        <v>385</v>
      </c>
      <c r="I43" s="500" t="s">
        <v>14</v>
      </c>
      <c r="J43" s="499"/>
      <c r="K43" s="500"/>
      <c r="L43" s="499"/>
      <c r="M43" s="500"/>
      <c r="N43" s="499"/>
      <c r="O43" s="500"/>
      <c r="P43" s="499"/>
      <c r="Q43" s="500"/>
      <c r="R43" s="499"/>
      <c r="S43" s="500"/>
      <c r="T43" s="499"/>
      <c r="U43" s="500"/>
      <c r="V43" s="499"/>
      <c r="W43" s="500"/>
      <c r="X43" s="499"/>
      <c r="Y43" s="500"/>
      <c r="Z43" s="499"/>
      <c r="AA43" s="500"/>
      <c r="AB43" s="499"/>
      <c r="AC43" s="500"/>
      <c r="AE43" s="126">
        <f>COUNT(D43:AC43)</f>
        <v>1</v>
      </c>
      <c r="AF43" s="153" t="str">
        <f>IF(AE43&lt;3," ",(LARGE(D43:AC43,1)+LARGE(D43:AC43,2)+LARGE(D43:AC43,3))/3)</f>
        <v xml:space="preserve"> </v>
      </c>
      <c r="AG43" s="440">
        <f>IF(COUNTIF(D43:AC43,"(1)")=0," ",COUNTIF(D43:AC43,"(1)"))</f>
        <v>1</v>
      </c>
      <c r="AH43" s="501" t="str">
        <f>IF(COUNTIF(D43:AC43,"(2)")=0," ",COUNTIF(D43:AC43,"(2)"))</f>
        <v xml:space="preserve"> </v>
      </c>
      <c r="AI43" s="440" t="str">
        <f>IF(COUNTIF(D43:AC43,"(3)")=0," ",COUNTIF(D43:AC43,"(3)"))</f>
        <v xml:space="preserve"> </v>
      </c>
      <c r="AJ43" s="502">
        <f>IF(SUM(AG43:AI43)=0," ",SUM(AG43:AI43))</f>
        <v>1</v>
      </c>
      <c r="AK43" s="390" t="str">
        <f>IF(AE43=0,Var!$B$8,IF(LARGE(D43:AC43,1)&gt;=500,Var!$B$4," "))</f>
        <v xml:space="preserve"> </v>
      </c>
      <c r="AL43" s="390" t="str">
        <f>IF(AE43=0,Var!$B$8,IF(LARGE(D43:AC43,1)&gt;=550,Var!$B$4," "))</f>
        <v xml:space="preserve"> </v>
      </c>
      <c r="AM43" s="390" t="str">
        <f>IF(AE43=0,Var!$B$8,IF(LARGE(D43:AC43,1)&gt;=600,Var!$B$4," "))</f>
        <v xml:space="preserve"> </v>
      </c>
      <c r="AN43" s="390" t="str">
        <f>IF(AE43=0,Var!$B$8,IF(LARGE(D43:AC43,1)&gt;=640,Var!$B$4," "))</f>
        <v xml:space="preserve"> </v>
      </c>
      <c r="AO43" s="390" t="str">
        <f>IF(AE43=0,Var!$B$8,IF(LARGE(D43:AC43,1)&gt;=670,Var!$B$4," "))</f>
        <v xml:space="preserve"> </v>
      </c>
      <c r="AP43" s="126"/>
    </row>
    <row r="44" spans="1:260">
      <c r="A44" s="336"/>
      <c r="B44" s="508"/>
      <c r="C44" s="508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E44" s="336"/>
      <c r="AF44" s="336"/>
      <c r="AG44" s="126"/>
      <c r="AH44" s="126"/>
      <c r="AI44" s="126"/>
      <c r="AJ44" s="158"/>
      <c r="AK44" s="503"/>
      <c r="AL44" s="503"/>
      <c r="AM44" s="503"/>
      <c r="AN44" s="503"/>
      <c r="AO44" s="503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336"/>
      <c r="CK44" s="336"/>
      <c r="CL44" s="336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6"/>
      <c r="DA44" s="336"/>
      <c r="DB44" s="336"/>
      <c r="DC44" s="336"/>
      <c r="DD44" s="336"/>
      <c r="DE44" s="336"/>
      <c r="DF44" s="336"/>
      <c r="DG44" s="336"/>
      <c r="DH44" s="336"/>
      <c r="DI44" s="336"/>
      <c r="DJ44" s="336"/>
      <c r="DK44" s="336"/>
      <c r="DL44" s="336"/>
      <c r="DM44" s="336"/>
      <c r="DN44" s="336"/>
      <c r="DO44" s="336"/>
      <c r="DP44" s="336"/>
      <c r="DQ44" s="336"/>
      <c r="DR44" s="336"/>
      <c r="DS44" s="336"/>
      <c r="DT44" s="336"/>
      <c r="DU44" s="336"/>
      <c r="DV44" s="336"/>
      <c r="DW44" s="336"/>
      <c r="DX44" s="336"/>
      <c r="DY44" s="336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  <c r="EL44" s="336"/>
      <c r="EM44" s="336"/>
      <c r="EN44" s="336"/>
      <c r="EO44" s="336"/>
      <c r="EP44" s="336"/>
      <c r="EQ44" s="336"/>
      <c r="ER44" s="336"/>
      <c r="ES44" s="336"/>
      <c r="ET44" s="336"/>
      <c r="EU44" s="336"/>
      <c r="EV44" s="336"/>
      <c r="EW44" s="336"/>
      <c r="EX44" s="336"/>
      <c r="EY44" s="336"/>
      <c r="EZ44" s="336"/>
      <c r="FA44" s="336"/>
      <c r="FB44" s="336"/>
      <c r="FC44" s="336"/>
      <c r="FD44" s="336"/>
      <c r="FE44" s="336"/>
      <c r="FF44" s="336"/>
      <c r="FG44" s="336"/>
      <c r="FH44" s="336"/>
      <c r="FI44" s="336"/>
      <c r="FJ44" s="336"/>
      <c r="FK44" s="336"/>
      <c r="FL44" s="336"/>
      <c r="FM44" s="336"/>
      <c r="FN44" s="336"/>
      <c r="FO44" s="336"/>
      <c r="FP44" s="336"/>
      <c r="FQ44" s="336"/>
      <c r="FR44" s="336"/>
      <c r="FS44" s="336"/>
      <c r="FT44" s="336"/>
      <c r="FU44" s="336"/>
      <c r="FV44" s="336"/>
      <c r="FW44" s="336"/>
      <c r="FX44" s="336"/>
      <c r="FY44" s="336"/>
      <c r="FZ44" s="336"/>
      <c r="GA44" s="336"/>
      <c r="GB44" s="336"/>
      <c r="GC44" s="336"/>
      <c r="GD44" s="336"/>
      <c r="GE44" s="336"/>
      <c r="GF44" s="336"/>
      <c r="GG44" s="336"/>
      <c r="GH44" s="336"/>
      <c r="GI44" s="336"/>
      <c r="GJ44" s="336"/>
      <c r="GK44" s="336"/>
      <c r="GL44" s="336"/>
      <c r="GM44" s="336"/>
      <c r="GN44" s="336"/>
      <c r="GO44" s="336"/>
      <c r="GP44" s="336"/>
      <c r="GQ44" s="336"/>
      <c r="GR44" s="336"/>
      <c r="GS44" s="336"/>
      <c r="GT44" s="336"/>
      <c r="GU44" s="336"/>
      <c r="GV44" s="336"/>
      <c r="GW44" s="336"/>
      <c r="GX44" s="336"/>
      <c r="GY44" s="336"/>
      <c r="GZ44" s="336"/>
      <c r="HA44" s="336"/>
      <c r="HB44" s="336"/>
      <c r="HC44" s="336"/>
      <c r="HD44" s="336"/>
      <c r="HE44" s="336"/>
      <c r="HF44" s="336"/>
      <c r="HG44" s="336"/>
      <c r="HH44" s="336"/>
      <c r="HI44" s="336"/>
      <c r="HJ44" s="336"/>
      <c r="HK44" s="336"/>
      <c r="HL44" s="336"/>
      <c r="HM44" s="336"/>
      <c r="HN44" s="336"/>
      <c r="HO44" s="336"/>
      <c r="HP44" s="336"/>
      <c r="HQ44" s="336"/>
      <c r="HR44" s="336"/>
      <c r="HS44" s="336"/>
      <c r="HT44" s="336"/>
      <c r="HU44" s="336"/>
      <c r="HV44" s="336"/>
      <c r="HW44" s="336"/>
      <c r="HX44" s="336"/>
      <c r="HY44" s="336"/>
      <c r="HZ44" s="336"/>
      <c r="IA44" s="336"/>
      <c r="IB44" s="336"/>
      <c r="IC44" s="336"/>
      <c r="ID44" s="336"/>
      <c r="IE44" s="336"/>
      <c r="IF44" s="336"/>
      <c r="IG44" s="336"/>
      <c r="IH44" s="336"/>
      <c r="II44" s="336"/>
      <c r="IJ44" s="336"/>
      <c r="IK44" s="336"/>
      <c r="IL44" s="336"/>
      <c r="IM44" s="336"/>
      <c r="IN44" s="336"/>
      <c r="IO44" s="336"/>
      <c r="IP44" s="336"/>
      <c r="IQ44" s="336"/>
      <c r="IR44" s="336"/>
      <c r="IS44" s="336"/>
      <c r="IT44" s="336"/>
      <c r="IU44" s="336"/>
      <c r="IV44" s="336"/>
      <c r="IW44" s="336"/>
      <c r="IX44" s="336"/>
      <c r="IY44" s="336"/>
      <c r="IZ44" s="336"/>
    </row>
    <row r="45" spans="1:260">
      <c r="A45" s="336"/>
      <c r="B45" s="336"/>
      <c r="C45" s="336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E45" s="336"/>
      <c r="AF45" s="336"/>
      <c r="AG45" s="163" t="s">
        <v>5</v>
      </c>
      <c r="AH45" s="511" t="s">
        <v>6</v>
      </c>
      <c r="AI45" s="512" t="s">
        <v>7</v>
      </c>
      <c r="AJ45" s="502" t="s">
        <v>8</v>
      </c>
      <c r="AK45" s="493">
        <v>550</v>
      </c>
      <c r="AL45" s="493">
        <v>600</v>
      </c>
      <c r="AM45" s="493">
        <v>640</v>
      </c>
      <c r="AN45" s="493">
        <v>670</v>
      </c>
      <c r="AO45" s="493">
        <v>690</v>
      </c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  <c r="CE45" s="336"/>
      <c r="CF45" s="336"/>
      <c r="CG45" s="336"/>
      <c r="CH45" s="336"/>
      <c r="CI45" s="336"/>
      <c r="CJ45" s="336"/>
      <c r="CK45" s="336"/>
      <c r="CL45" s="336"/>
      <c r="CM45" s="336"/>
      <c r="CN45" s="336"/>
      <c r="CO45" s="336"/>
      <c r="CP45" s="336"/>
      <c r="CQ45" s="336"/>
      <c r="CR45" s="336"/>
      <c r="CS45" s="336"/>
      <c r="CT45" s="336"/>
      <c r="CU45" s="336"/>
      <c r="CV45" s="336"/>
      <c r="CW45" s="336"/>
      <c r="CX45" s="336"/>
      <c r="CY45" s="336"/>
      <c r="CZ45" s="336"/>
      <c r="DA45" s="336"/>
      <c r="DB45" s="336"/>
      <c r="DC45" s="336"/>
      <c r="DD45" s="336"/>
      <c r="DE45" s="336"/>
      <c r="DF45" s="336"/>
      <c r="DG45" s="336"/>
      <c r="DH45" s="336"/>
      <c r="DI45" s="336"/>
      <c r="DJ45" s="336"/>
      <c r="DK45" s="336"/>
      <c r="DL45" s="336"/>
      <c r="DM45" s="336"/>
      <c r="DN45" s="336"/>
      <c r="DO45" s="336"/>
      <c r="DP45" s="336"/>
      <c r="DQ45" s="336"/>
      <c r="DR45" s="336"/>
      <c r="DS45" s="336"/>
      <c r="DT45" s="336"/>
      <c r="DU45" s="336"/>
      <c r="DV45" s="336"/>
      <c r="DW45" s="336"/>
      <c r="DX45" s="336"/>
      <c r="DY45" s="336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336"/>
      <c r="EO45" s="336"/>
      <c r="EP45" s="336"/>
      <c r="EQ45" s="336"/>
      <c r="ER45" s="336"/>
      <c r="ES45" s="336"/>
      <c r="ET45" s="336"/>
      <c r="EU45" s="336"/>
      <c r="EV45" s="336"/>
      <c r="EW45" s="336"/>
      <c r="EX45" s="336"/>
      <c r="EY45" s="336"/>
      <c r="EZ45" s="336"/>
      <c r="FA45" s="336"/>
      <c r="FB45" s="336"/>
      <c r="FC45" s="336"/>
      <c r="FD45" s="336"/>
      <c r="FE45" s="336"/>
      <c r="FF45" s="336"/>
      <c r="FG45" s="336"/>
      <c r="FH45" s="336"/>
      <c r="FI45" s="336"/>
      <c r="FJ45" s="336"/>
      <c r="FK45" s="336"/>
      <c r="FL45" s="336"/>
      <c r="FM45" s="336"/>
      <c r="FN45" s="336"/>
      <c r="FO45" s="336"/>
      <c r="FP45" s="336"/>
      <c r="FQ45" s="336"/>
      <c r="FR45" s="336"/>
      <c r="FS45" s="336"/>
      <c r="FT45" s="336"/>
      <c r="FU45" s="336"/>
      <c r="FV45" s="336"/>
      <c r="FW45" s="336"/>
      <c r="FX45" s="336"/>
      <c r="FY45" s="336"/>
      <c r="FZ45" s="336"/>
      <c r="GA45" s="336"/>
      <c r="GB45" s="336"/>
      <c r="GC45" s="336"/>
      <c r="GD45" s="336"/>
      <c r="GE45" s="336"/>
      <c r="GF45" s="336"/>
      <c r="GG45" s="336"/>
      <c r="GH45" s="336"/>
      <c r="GI45" s="336"/>
      <c r="GJ45" s="336"/>
      <c r="GK45" s="336"/>
      <c r="GL45" s="336"/>
      <c r="GM45" s="336"/>
      <c r="GN45" s="336"/>
      <c r="GO45" s="336"/>
      <c r="GP45" s="336"/>
      <c r="GQ45" s="336"/>
      <c r="GR45" s="336"/>
      <c r="GS45" s="336"/>
      <c r="GT45" s="336"/>
      <c r="GU45" s="336"/>
      <c r="GV45" s="336"/>
      <c r="GW45" s="336"/>
      <c r="GX45" s="336"/>
      <c r="GY45" s="336"/>
      <c r="GZ45" s="336"/>
      <c r="HA45" s="336"/>
      <c r="HB45" s="336"/>
      <c r="HC45" s="336"/>
      <c r="HD45" s="336"/>
      <c r="HE45" s="336"/>
      <c r="HF45" s="336"/>
      <c r="HG45" s="336"/>
      <c r="HH45" s="336"/>
      <c r="HI45" s="336"/>
      <c r="HJ45" s="336"/>
      <c r="HK45" s="336"/>
      <c r="HL45" s="336"/>
      <c r="HM45" s="336"/>
      <c r="HN45" s="336"/>
      <c r="HO45" s="336"/>
      <c r="HP45" s="336"/>
      <c r="HQ45" s="336"/>
      <c r="HR45" s="336"/>
      <c r="HS45" s="336"/>
      <c r="HT45" s="336"/>
      <c r="HU45" s="336"/>
      <c r="HV45" s="336"/>
      <c r="HW45" s="336"/>
      <c r="HX45" s="336"/>
      <c r="HY45" s="336"/>
      <c r="HZ45" s="336"/>
      <c r="IA45" s="336"/>
      <c r="IB45" s="336"/>
      <c r="IC45" s="336"/>
      <c r="ID45" s="336"/>
      <c r="IE45" s="336"/>
      <c r="IF45" s="336"/>
      <c r="IG45" s="336"/>
      <c r="IH45" s="336"/>
      <c r="II45" s="336"/>
      <c r="IJ45" s="336"/>
      <c r="IK45" s="336"/>
      <c r="IL45" s="336"/>
      <c r="IM45" s="336"/>
      <c r="IN45" s="336"/>
      <c r="IO45" s="336"/>
      <c r="IP45" s="336"/>
      <c r="IQ45" s="336"/>
      <c r="IR45" s="336"/>
      <c r="IS45" s="336"/>
      <c r="IT45" s="336"/>
      <c r="IU45" s="336"/>
      <c r="IV45" s="336"/>
      <c r="IW45" s="336"/>
      <c r="IX45" s="336"/>
      <c r="IY45" s="336"/>
      <c r="IZ45" s="336"/>
    </row>
    <row r="46" spans="1:260" ht="12.75" customHeight="1">
      <c r="B46" s="149"/>
      <c r="C46" s="159" t="s">
        <v>72</v>
      </c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E46" s="336"/>
      <c r="AF46" s="336"/>
      <c r="AG46" s="126"/>
      <c r="AH46" s="126"/>
      <c r="AI46" s="126"/>
      <c r="AJ46" s="158"/>
      <c r="AK46" s="503"/>
      <c r="AL46" s="503"/>
      <c r="AM46" s="503"/>
      <c r="AN46" s="503"/>
      <c r="AO46" s="503"/>
    </row>
    <row r="47" spans="1:260">
      <c r="B47" s="497"/>
      <c r="C47" s="498"/>
      <c r="D47" s="499"/>
      <c r="E47" s="500"/>
      <c r="F47" s="499"/>
      <c r="G47" s="500"/>
      <c r="H47" s="499"/>
      <c r="I47" s="500"/>
      <c r="J47" s="499"/>
      <c r="K47" s="500"/>
      <c r="L47" s="499"/>
      <c r="M47" s="500"/>
      <c r="N47" s="499"/>
      <c r="O47" s="500"/>
      <c r="P47" s="499"/>
      <c r="Q47" s="500"/>
      <c r="R47" s="499"/>
      <c r="S47" s="500"/>
      <c r="T47" s="499"/>
      <c r="U47" s="500"/>
      <c r="V47" s="499"/>
      <c r="W47" s="500"/>
      <c r="X47" s="499"/>
      <c r="Y47" s="500"/>
      <c r="Z47" s="499"/>
      <c r="AA47" s="500"/>
      <c r="AB47" s="499"/>
      <c r="AC47" s="500"/>
      <c r="AE47" s="126">
        <f>COUNT(D47:AC47)</f>
        <v>0</v>
      </c>
      <c r="AF47" s="153" t="str">
        <f>IF(AE47&lt;3," ",(LARGE(D47:AC47,1)+LARGE(D47:AC47,2)+LARGE(D47:AC47,3))/3)</f>
        <v xml:space="preserve"> </v>
      </c>
      <c r="AG47" s="440" t="str">
        <f>IF(COUNTIF(D47:AC47,"(1)")=0," ",COUNTIF(D47:AC47,"(1)"))</f>
        <v xml:space="preserve"> </v>
      </c>
      <c r="AH47" s="501" t="str">
        <f>IF(COUNTIF(D47:AC47,"(2)")=0," ",COUNTIF(D47:AC47,"(2)"))</f>
        <v xml:space="preserve"> </v>
      </c>
      <c r="AI47" s="440" t="str">
        <f>IF(COUNTIF(D47:AC47,"(3)")=0," ",COUNTIF(D47:AC47,"(3)"))</f>
        <v xml:space="preserve"> </v>
      </c>
      <c r="AJ47" s="502" t="str">
        <f>IF(SUM(AG47:AI47)=0," ",SUM(AG47:AI47))</f>
        <v xml:space="preserve"> </v>
      </c>
      <c r="AK47" s="390" t="str">
        <f>IF(AE47=0,Var!$B$8,IF(LARGE(D47:AC47,1)&gt;=550,Var!$B$4," "))</f>
        <v>---</v>
      </c>
      <c r="AL47" s="390" t="str">
        <f>IF(AE47=0,Var!$B$8,IF(LARGE(D47:AC47,1)&gt;=600,Var!$B$4," "))</f>
        <v>---</v>
      </c>
      <c r="AM47" s="390" t="str">
        <f>IF(AE47=0,Var!$B$8,IF(LARGE(D47:AC47,1)&gt;=640,Var!$B$4," "))</f>
        <v>---</v>
      </c>
      <c r="AN47" s="390" t="str">
        <f>IF(AE47=0,Var!$B$8,IF(LARGE(D47:AC47,1)&gt;=670,Var!$B$4," "))</f>
        <v>---</v>
      </c>
      <c r="AO47" s="390" t="str">
        <f>IF(AE47=0,Var!$B$8,IF(LARGE(D47:AC47,1)&gt;=690,Var!$B$4," "))</f>
        <v>---</v>
      </c>
    </row>
    <row r="48" spans="1:260" ht="22.7" customHeight="1">
      <c r="B48" s="494"/>
      <c r="C48" s="129" t="s">
        <v>73</v>
      </c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E48" s="336"/>
      <c r="AF48" s="336"/>
      <c r="AG48" s="126"/>
      <c r="AH48" s="126"/>
      <c r="AI48" s="126"/>
      <c r="AJ48" s="158"/>
      <c r="AK48" s="503"/>
      <c r="AL48" s="503"/>
      <c r="AM48" s="503"/>
      <c r="AN48" s="503"/>
      <c r="AO48" s="503"/>
    </row>
    <row r="49" spans="2:41">
      <c r="B49" s="497"/>
      <c r="C49" s="498" t="s">
        <v>48</v>
      </c>
      <c r="D49" s="499"/>
      <c r="E49" s="500"/>
      <c r="F49" s="499"/>
      <c r="G49" s="500"/>
      <c r="H49" s="499"/>
      <c r="I49" s="500"/>
      <c r="J49" s="499"/>
      <c r="K49" s="500"/>
      <c r="L49" s="499"/>
      <c r="M49" s="500"/>
      <c r="N49" s="499"/>
      <c r="O49" s="500"/>
      <c r="P49" s="499"/>
      <c r="Q49" s="500"/>
      <c r="R49" s="499"/>
      <c r="S49" s="500"/>
      <c r="T49" s="499"/>
      <c r="U49" s="500"/>
      <c r="V49" s="499"/>
      <c r="W49" s="500"/>
      <c r="X49" s="499"/>
      <c r="Y49" s="500"/>
      <c r="Z49" s="499"/>
      <c r="AA49" s="500"/>
      <c r="AB49" s="499"/>
      <c r="AC49" s="500"/>
      <c r="AE49" s="126">
        <f>COUNT(D49:AC49)</f>
        <v>0</v>
      </c>
      <c r="AF49" s="153" t="str">
        <f>IF(AE49&lt;3," ",(LARGE(D49:AC49,1)+LARGE(D49:AC49,2)+LARGE(D49:AC49,3))/3)</f>
        <v xml:space="preserve"> </v>
      </c>
      <c r="AG49" s="440" t="str">
        <f>IF(COUNTIF(D49:AC49,"(1)")=0," ",COUNTIF(D49:AC49,"(1)"))</f>
        <v xml:space="preserve"> </v>
      </c>
      <c r="AH49" s="501" t="str">
        <f>IF(COUNTIF(D49:AC49,"(2)")=0," ",COUNTIF(D49:AC49,"(2)"))</f>
        <v xml:space="preserve"> </v>
      </c>
      <c r="AI49" s="440" t="str">
        <f>IF(COUNTIF(D49:AC49,"(3)")=0," ",COUNTIF(D49:AC49,"(3)"))</f>
        <v xml:space="preserve"> </v>
      </c>
      <c r="AJ49" s="502" t="str">
        <f>IF(SUM(AG49:AI49)=0," ",SUM(AG49:AI49))</f>
        <v xml:space="preserve"> </v>
      </c>
      <c r="AK49" s="390">
        <v>14</v>
      </c>
      <c r="AL49" s="390">
        <v>14</v>
      </c>
      <c r="AM49" s="390" t="str">
        <f>IF(AE49=0,Var!$B$8,IF(LARGE(D49:AC49,1)&gt;=640,Var!$B$4," "))</f>
        <v>---</v>
      </c>
      <c r="AN49" s="390" t="str">
        <f>IF(AE49=0,Var!$B$8,IF(LARGE(D49:AC49,1)&gt;=670,Var!$B$4," "))</f>
        <v>---</v>
      </c>
      <c r="AO49" s="390" t="str">
        <f>IF(AE49=0,Var!$B$8,IF(LARGE(D49:AC49,1)&gt;=690,Var!$B$4," "))</f>
        <v>---</v>
      </c>
    </row>
    <row r="50" spans="2:41" ht="22.7" customHeight="1">
      <c r="B50" s="494"/>
      <c r="C50" s="129" t="s">
        <v>488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E50" s="336"/>
      <c r="AF50" s="336"/>
      <c r="AG50" s="126"/>
      <c r="AH50" s="126"/>
      <c r="AI50" s="126"/>
      <c r="AJ50" s="158"/>
      <c r="AK50" s="503"/>
      <c r="AL50" s="503"/>
      <c r="AM50" s="503"/>
      <c r="AN50" s="503"/>
      <c r="AO50" s="503"/>
    </row>
    <row r="51" spans="2:41">
      <c r="B51" s="497"/>
      <c r="C51" s="498" t="s">
        <v>52</v>
      </c>
      <c r="D51" s="499"/>
      <c r="E51" s="500"/>
      <c r="F51" s="499"/>
      <c r="G51" s="500"/>
      <c r="H51" s="499"/>
      <c r="I51" s="500"/>
      <c r="J51" s="499"/>
      <c r="K51" s="500"/>
      <c r="L51" s="499"/>
      <c r="M51" s="500"/>
      <c r="N51" s="499"/>
      <c r="O51" s="500"/>
      <c r="P51" s="499"/>
      <c r="Q51" s="500"/>
      <c r="R51" s="499"/>
      <c r="S51" s="500"/>
      <c r="T51" s="499"/>
      <c r="U51" s="500"/>
      <c r="V51" s="499"/>
      <c r="W51" s="500"/>
      <c r="X51" s="499"/>
      <c r="Y51" s="500"/>
      <c r="Z51" s="499"/>
      <c r="AA51" s="500"/>
      <c r="AB51" s="499"/>
      <c r="AC51" s="500"/>
      <c r="AE51" s="126">
        <f>COUNT(D51:AC51)</f>
        <v>0</v>
      </c>
      <c r="AF51" s="153" t="str">
        <f>IF(AE51&lt;3," ",(LARGE(D51:AC51,1)+LARGE(D51:AC51,2)+LARGE(D51:AC51,3))/3)</f>
        <v xml:space="preserve"> </v>
      </c>
      <c r="AG51" s="440" t="str">
        <f>IF(COUNTIF(D51:AC51,"(1)")=0," ",COUNTIF(D51:AC51,"(1)"))</f>
        <v xml:space="preserve"> </v>
      </c>
      <c r="AH51" s="501" t="str">
        <f>IF(COUNTIF(D51:AC51,"(2)")=0," ",COUNTIF(D51:AC51,"(2)"))</f>
        <v xml:space="preserve"> </v>
      </c>
      <c r="AI51" s="440" t="str">
        <f>IF(COUNTIF(D51:AC51,"(3)")=0," ",COUNTIF(D51:AC51,"(3)"))</f>
        <v xml:space="preserve"> </v>
      </c>
      <c r="AJ51" s="502" t="str">
        <f>IF(SUM(AG51:AI51)=0," ",SUM(AG51:AI51))</f>
        <v xml:space="preserve"> </v>
      </c>
      <c r="AK51" s="390">
        <v>14</v>
      </c>
      <c r="AL51" s="390">
        <v>14</v>
      </c>
      <c r="AM51" s="390">
        <v>14</v>
      </c>
      <c r="AN51" s="390">
        <v>14</v>
      </c>
      <c r="AO51" s="390" t="str">
        <f>IF(AE51=0,Var!$B$8,IF(LARGE(D51:AC51,1)&gt;=690,Var!$B$4," "))</f>
        <v>---</v>
      </c>
    </row>
    <row r="52" spans="2:41">
      <c r="B52" s="497">
        <v>1</v>
      </c>
      <c r="C52" s="498" t="s">
        <v>30</v>
      </c>
      <c r="D52" s="499"/>
      <c r="E52" s="500"/>
      <c r="F52" s="499"/>
      <c r="G52" s="500"/>
      <c r="H52" s="499">
        <v>602</v>
      </c>
      <c r="I52" s="500" t="s">
        <v>15</v>
      </c>
      <c r="J52" s="499"/>
      <c r="K52" s="500"/>
      <c r="L52" s="499"/>
      <c r="M52" s="500"/>
      <c r="N52" s="499"/>
      <c r="O52" s="500"/>
      <c r="P52" s="499"/>
      <c r="Q52" s="500"/>
      <c r="R52" s="499"/>
      <c r="S52" s="500"/>
      <c r="T52" s="499"/>
      <c r="U52" s="500"/>
      <c r="V52" s="499"/>
      <c r="W52" s="500"/>
      <c r="X52" s="499"/>
      <c r="Y52" s="500"/>
      <c r="Z52" s="499"/>
      <c r="AA52" s="500"/>
      <c r="AB52" s="499"/>
      <c r="AC52" s="500"/>
      <c r="AE52" s="126">
        <f>COUNT(D52:AC52)</f>
        <v>1</v>
      </c>
      <c r="AF52" s="153" t="str">
        <f>IF(AE52&lt;3," ",(LARGE(D52:AC52,1)+LARGE(D52:AC52,2)+LARGE(D52:AC52,3))/3)</f>
        <v xml:space="preserve"> </v>
      </c>
      <c r="AG52" s="440" t="str">
        <f>IF(COUNTIF(D52:AC52,"(1)")=0," ",COUNTIF(D52:AC52,"(1)"))</f>
        <v xml:space="preserve"> </v>
      </c>
      <c r="AH52" s="501">
        <f>IF(COUNTIF(D52:AC52,"(2)")=0," ",COUNTIF(D52:AC52,"(2)"))</f>
        <v>1</v>
      </c>
      <c r="AI52" s="440" t="str">
        <f>IF(COUNTIF(D52:AC52,"(3)")=0," ",COUNTIF(D52:AC52,"(3)"))</f>
        <v xml:space="preserve"> </v>
      </c>
      <c r="AJ52" s="502">
        <f>IF(SUM(AG52:AI52)=0," ",SUM(AG52:AI52))</f>
        <v>1</v>
      </c>
      <c r="AK52" s="390">
        <f>IF(AE52=0,Var!$B$8,IF(LARGE(D52:AC52,1)&gt;=550,Var!$B$4," "))</f>
        <v>19</v>
      </c>
      <c r="AL52" s="390">
        <f>IF(AE52=0,Var!$B$8,IF(LARGE(D52:AC52,1)&gt;=600,Var!$B$4," "))</f>
        <v>19</v>
      </c>
      <c r="AM52" s="390" t="str">
        <f>IF(AE52=0,Var!$B$8,IF(LARGE(D52:AC52,1)&gt;=640,Var!$B$4," "))</f>
        <v xml:space="preserve"> </v>
      </c>
      <c r="AN52" s="390" t="str">
        <f>IF(AE52=0,Var!$B$8,IF(LARGE(D52:AC52,1)&gt;=670,Var!$B$4," "))</f>
        <v xml:space="preserve"> </v>
      </c>
      <c r="AO52" s="390" t="str">
        <f>IF(AE52=0,Var!$B$8,IF(LARGE(D52:AC52,1)&gt;=690,Var!$B$4," "))</f>
        <v xml:space="preserve"> </v>
      </c>
    </row>
    <row r="53" spans="2:41">
      <c r="B53" s="497">
        <v>2</v>
      </c>
      <c r="C53" s="498" t="s">
        <v>33</v>
      </c>
      <c r="D53" s="499"/>
      <c r="E53" s="500"/>
      <c r="F53" s="499"/>
      <c r="G53" s="500"/>
      <c r="H53" s="499">
        <v>704</v>
      </c>
      <c r="I53" s="500" t="s">
        <v>14</v>
      </c>
      <c r="J53" s="499"/>
      <c r="K53" s="500"/>
      <c r="L53" s="499"/>
      <c r="M53" s="500"/>
      <c r="N53" s="499"/>
      <c r="O53" s="500"/>
      <c r="P53" s="499"/>
      <c r="Q53" s="500"/>
      <c r="R53" s="499"/>
      <c r="S53" s="500"/>
      <c r="T53" s="499"/>
      <c r="U53" s="500"/>
      <c r="V53" s="499"/>
      <c r="W53" s="500"/>
      <c r="X53" s="499"/>
      <c r="Y53" s="500"/>
      <c r="Z53" s="499"/>
      <c r="AA53" s="500"/>
      <c r="AB53" s="499"/>
      <c r="AC53" s="500"/>
      <c r="AE53" s="126">
        <f>COUNT(D53:AC53)</f>
        <v>1</v>
      </c>
      <c r="AF53" s="153" t="str">
        <f>IF(AE53&lt;3," ",(LARGE(D53:AC53,1)+LARGE(D53:AC53,2)+LARGE(D53:AC53,3))/3)</f>
        <v xml:space="preserve"> </v>
      </c>
      <c r="AG53" s="440">
        <f>IF(COUNTIF(D53:AC53,"(1)")=0," ",COUNTIF(D53:AC53,"(1)"))</f>
        <v>1</v>
      </c>
      <c r="AH53" s="501" t="str">
        <f>IF(COUNTIF(D53:AC53,"(2)")=0," ",COUNTIF(D53:AC53,"(2)"))</f>
        <v xml:space="preserve"> </v>
      </c>
      <c r="AI53" s="440" t="str">
        <f>IF(COUNTIF(D53:AC53,"(3)")=0," ",COUNTIF(D53:AC53,"(3)"))</f>
        <v xml:space="preserve"> </v>
      </c>
      <c r="AJ53" s="502">
        <f>IF(SUM(AG53:AI53)=0," ",SUM(AG53:AI53))</f>
        <v>1</v>
      </c>
      <c r="AK53" s="390">
        <v>5</v>
      </c>
      <c r="AL53" s="390">
        <v>5</v>
      </c>
      <c r="AM53" s="390">
        <v>6</v>
      </c>
      <c r="AN53" s="390">
        <v>6</v>
      </c>
      <c r="AO53" s="390">
        <v>6</v>
      </c>
    </row>
    <row r="54" spans="2:41" ht="22.7" customHeight="1">
      <c r="B54" s="494"/>
      <c r="C54" s="129" t="s">
        <v>305</v>
      </c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E54" s="336"/>
      <c r="AF54" s="336"/>
      <c r="AG54" s="126"/>
      <c r="AH54" s="126"/>
      <c r="AI54" s="126"/>
      <c r="AJ54" s="158"/>
      <c r="AK54" s="503"/>
      <c r="AL54" s="503"/>
      <c r="AM54" s="503"/>
      <c r="AN54" s="503"/>
      <c r="AO54" s="503"/>
    </row>
    <row r="55" spans="2:41">
      <c r="B55" s="497">
        <v>1</v>
      </c>
      <c r="C55" s="498" t="s">
        <v>54</v>
      </c>
      <c r="D55" s="499"/>
      <c r="E55" s="500"/>
      <c r="F55" s="499"/>
      <c r="G55" s="500"/>
      <c r="H55" s="499">
        <v>659</v>
      </c>
      <c r="I55" s="500" t="s">
        <v>15</v>
      </c>
      <c r="J55" s="499"/>
      <c r="K55" s="500"/>
      <c r="L55" s="499"/>
      <c r="M55" s="500"/>
      <c r="N55" s="499"/>
      <c r="O55" s="500"/>
      <c r="P55" s="499"/>
      <c r="Q55" s="500"/>
      <c r="R55" s="499"/>
      <c r="S55" s="500"/>
      <c r="T55" s="499"/>
      <c r="U55" s="500"/>
      <c r="V55" s="499"/>
      <c r="W55" s="500"/>
      <c r="X55" s="499"/>
      <c r="Y55" s="500"/>
      <c r="Z55" s="499"/>
      <c r="AA55" s="500"/>
      <c r="AB55" s="499"/>
      <c r="AC55" s="500"/>
      <c r="AE55" s="126">
        <f>COUNT(D55:AC55)</f>
        <v>1</v>
      </c>
      <c r="AF55" s="153"/>
      <c r="AG55" s="440" t="str">
        <f>IF(COUNTIF(D55:AC55,"(1)")=0," ",COUNTIF(D55:AC55,"(1)"))</f>
        <v xml:space="preserve"> </v>
      </c>
      <c r="AH55" s="501">
        <f>IF(COUNTIF(D55:AC55,"(2)")=0," ",COUNTIF(D55:AC55,"(2)"))</f>
        <v>1</v>
      </c>
      <c r="AI55" s="440" t="str">
        <f>IF(COUNTIF(D55:AC55,"(3)")=0," ",COUNTIF(D55:AC55,"(3)"))</f>
        <v xml:space="preserve"> </v>
      </c>
      <c r="AJ55" s="502">
        <f>IF(SUM(AG55:AI55)=0," ",SUM(AG55:AI55))</f>
        <v>1</v>
      </c>
      <c r="AK55" s="390">
        <f>IF(AE55=0,Var!$B$8,IF(LARGE(D55:AC55,1)&gt;=550,Var!$B$4," "))</f>
        <v>19</v>
      </c>
      <c r="AL55" s="390">
        <f>IF(AE55=0,Var!$B$8,IF(LARGE(D55:AC55,1)&gt;=600,Var!$B$4," "))</f>
        <v>19</v>
      </c>
      <c r="AM55" s="390">
        <f>IF(AE55=0,Var!$B$8,IF(LARGE(D55:AC55,1)&gt;=640,Var!$B$4," "))</f>
        <v>19</v>
      </c>
      <c r="AN55" s="390" t="str">
        <f>IF(AE55=0,Var!$B$8,IF(LARGE(D55:AC55,1)&gt;=670,Var!$B$4," "))</f>
        <v xml:space="preserve"> </v>
      </c>
      <c r="AO55" s="390" t="str">
        <f>IF(AE55=0,Var!$B$8,IF(LARGE(D55:AC55,1)&gt;=690,Var!$B$4," "))</f>
        <v xml:space="preserve"> </v>
      </c>
    </row>
    <row r="56" spans="2:41">
      <c r="B56" s="497">
        <v>2</v>
      </c>
      <c r="C56" s="498" t="s">
        <v>53</v>
      </c>
      <c r="D56" s="499"/>
      <c r="E56" s="500"/>
      <c r="F56" s="499"/>
      <c r="G56" s="500"/>
      <c r="H56" s="499">
        <v>697</v>
      </c>
      <c r="I56" s="500" t="s">
        <v>14</v>
      </c>
      <c r="J56" s="499"/>
      <c r="K56" s="500"/>
      <c r="L56" s="499"/>
      <c r="M56" s="500"/>
      <c r="N56" s="499"/>
      <c r="O56" s="500"/>
      <c r="P56" s="499"/>
      <c r="Q56" s="500"/>
      <c r="R56" s="499"/>
      <c r="S56" s="500"/>
      <c r="T56" s="499"/>
      <c r="U56" s="500"/>
      <c r="V56" s="499"/>
      <c r="W56" s="500"/>
      <c r="X56" s="499"/>
      <c r="Y56" s="500"/>
      <c r="Z56" s="499"/>
      <c r="AA56" s="500"/>
      <c r="AB56" s="499"/>
      <c r="AC56" s="500"/>
      <c r="AE56" s="126">
        <f>COUNT(D56:AC56)</f>
        <v>1</v>
      </c>
      <c r="AF56" s="153" t="str">
        <f>IF(AE56&lt;3," ",(LARGE(D56:AC56,1)+LARGE(D56:AC56,2)+LARGE(D56:AC56,3))/3)</f>
        <v xml:space="preserve"> </v>
      </c>
      <c r="AG56" s="440">
        <f>IF(COUNTIF(D56:AC56,"(1)")=0," ",COUNTIF(D56:AC56,"(1)"))</f>
        <v>1</v>
      </c>
      <c r="AH56" s="501" t="str">
        <f>IF(COUNTIF(D56:AC56,"(2)")=0," ",COUNTIF(D56:AC56,"(2)"))</f>
        <v xml:space="preserve"> </v>
      </c>
      <c r="AI56" s="440" t="str">
        <f>IF(COUNTIF(D56:AC56,"(3)")=0," ",COUNTIF(D56:AC56,"(3)"))</f>
        <v xml:space="preserve"> </v>
      </c>
      <c r="AJ56" s="502">
        <f>IF(SUM(AG56:AI56)=0," ",SUM(AG56:AI56))</f>
        <v>1</v>
      </c>
      <c r="AK56" s="390">
        <v>16</v>
      </c>
      <c r="AL56" s="390">
        <v>16</v>
      </c>
      <c r="AM56" s="390">
        <v>16</v>
      </c>
      <c r="AN56" s="390">
        <v>16</v>
      </c>
      <c r="AO56" s="390">
        <f>IF(AE56=0,Var!$B$8,IF(LARGE(D56:AC56,1)&gt;=690,Var!$B$4," "))</f>
        <v>19</v>
      </c>
    </row>
    <row r="57" spans="2:41" ht="22.7" customHeight="1">
      <c r="B57" s="494"/>
      <c r="C57" s="129" t="s">
        <v>306</v>
      </c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E57" s="336"/>
      <c r="AF57" s="336"/>
      <c r="AG57" s="126"/>
      <c r="AH57" s="126"/>
      <c r="AI57" s="126"/>
      <c r="AJ57" s="158"/>
      <c r="AK57" s="503"/>
      <c r="AL57" s="503"/>
      <c r="AM57" s="503"/>
      <c r="AN57" s="503"/>
      <c r="AO57" s="503"/>
    </row>
    <row r="58" spans="2:41">
      <c r="B58" s="497">
        <v>1</v>
      </c>
      <c r="C58" s="498" t="s">
        <v>34</v>
      </c>
      <c r="D58" s="499"/>
      <c r="E58" s="500"/>
      <c r="F58" s="499"/>
      <c r="G58" s="500"/>
      <c r="H58" s="499">
        <v>552</v>
      </c>
      <c r="I58" s="500" t="s">
        <v>337</v>
      </c>
      <c r="J58" s="499">
        <v>627</v>
      </c>
      <c r="K58" s="500" t="s">
        <v>15</v>
      </c>
      <c r="L58" s="499"/>
      <c r="M58" s="500"/>
      <c r="N58" s="499"/>
      <c r="O58" s="500"/>
      <c r="P58" s="499"/>
      <c r="Q58" s="500"/>
      <c r="R58" s="499"/>
      <c r="S58" s="500"/>
      <c r="T58" s="499"/>
      <c r="U58" s="500"/>
      <c r="V58" s="499"/>
      <c r="W58" s="500"/>
      <c r="X58" s="499"/>
      <c r="Y58" s="500"/>
      <c r="Z58" s="499"/>
      <c r="AA58" s="500"/>
      <c r="AB58" s="499"/>
      <c r="AC58" s="500"/>
      <c r="AE58" s="126">
        <f t="shared" ref="AE58:AE63" si="0">COUNT(D58:AC58)</f>
        <v>2</v>
      </c>
      <c r="AF58" s="153" t="str">
        <f>IF(AE58&lt;3," ",(LARGE(D58:AC58,1)+LARGE(D58:AC58,2)+LARGE(D58:AC58,3))/3)</f>
        <v xml:space="preserve"> </v>
      </c>
      <c r="AG58" s="440" t="str">
        <f t="shared" ref="AG58:AG63" si="1">IF(COUNTIF(D58:AC58,"(1)")=0," ",COUNTIF(D58:AC58,"(1)"))</f>
        <v xml:space="preserve"> </v>
      </c>
      <c r="AH58" s="501">
        <f t="shared" ref="AH58:AH63" si="2">IF(COUNTIF(D58:AC58,"(2)")=0," ",COUNTIF(D58:AC58,"(2)"))</f>
        <v>1</v>
      </c>
      <c r="AI58" s="440" t="str">
        <f t="shared" ref="AI58:AI63" si="3">IF(COUNTIF(D58:AC58,"(3)")=0," ",COUNTIF(D58:AC58,"(3)"))</f>
        <v xml:space="preserve"> </v>
      </c>
      <c r="AJ58" s="502">
        <f t="shared" ref="AJ58:AJ63" si="4">IF(SUM(AG58:AI58)=0," ",SUM(AG58:AI58))</f>
        <v>1</v>
      </c>
      <c r="AK58" s="390">
        <v>95</v>
      </c>
      <c r="AL58" s="390">
        <v>95</v>
      </c>
      <c r="AM58" s="390">
        <v>95</v>
      </c>
      <c r="AN58" s="390">
        <v>95</v>
      </c>
      <c r="AO58" s="390" t="str">
        <f>IF(AE58=0,Var!$B$8,IF(LARGE(D58:AC58,1)&gt;=670,Var!$B$4," "))</f>
        <v xml:space="preserve"> </v>
      </c>
    </row>
    <row r="59" spans="2:41">
      <c r="B59" s="497">
        <v>2</v>
      </c>
      <c r="C59" s="498" t="s">
        <v>56</v>
      </c>
      <c r="D59" s="499"/>
      <c r="E59" s="500"/>
      <c r="F59" s="499"/>
      <c r="G59" s="500"/>
      <c r="H59" s="499">
        <v>628</v>
      </c>
      <c r="I59" s="500" t="s">
        <v>15</v>
      </c>
      <c r="J59" s="499">
        <v>619</v>
      </c>
      <c r="K59" s="500" t="s">
        <v>18</v>
      </c>
      <c r="L59" s="499"/>
      <c r="M59" s="500"/>
      <c r="N59" s="499"/>
      <c r="O59" s="500"/>
      <c r="P59" s="499"/>
      <c r="Q59" s="500"/>
      <c r="R59" s="499"/>
      <c r="S59" s="500"/>
      <c r="T59" s="499"/>
      <c r="U59" s="500"/>
      <c r="V59" s="499"/>
      <c r="W59" s="500"/>
      <c r="X59" s="499"/>
      <c r="Y59" s="500"/>
      <c r="Z59" s="499"/>
      <c r="AA59" s="500"/>
      <c r="AB59" s="499"/>
      <c r="AC59" s="500"/>
      <c r="AE59" s="126">
        <f t="shared" si="0"/>
        <v>2</v>
      </c>
      <c r="AF59" s="153" t="str">
        <f>IF(AE59&lt;3," ",(LARGE(D59:AC59,1)+LARGE(D59:AC59,2)+LARGE(D59:AC59,3))/3)</f>
        <v xml:space="preserve"> </v>
      </c>
      <c r="AG59" s="440" t="str">
        <f t="shared" si="1"/>
        <v xml:space="preserve"> </v>
      </c>
      <c r="AH59" s="501">
        <f t="shared" si="2"/>
        <v>1</v>
      </c>
      <c r="AI59" s="440">
        <f t="shared" si="3"/>
        <v>1</v>
      </c>
      <c r="AJ59" s="502">
        <f t="shared" si="4"/>
        <v>2</v>
      </c>
      <c r="AK59" s="390">
        <v>2</v>
      </c>
      <c r="AL59" s="390">
        <v>11</v>
      </c>
      <c r="AM59" s="390">
        <v>18</v>
      </c>
      <c r="AN59" s="390" t="str">
        <f>IF(AE59=0,Var!$B$8,IF(LARGE(D59:AC59,1)&gt;=670,Var!$B$4," "))</f>
        <v xml:space="preserve"> </v>
      </c>
      <c r="AO59" s="390" t="str">
        <f>IF(AE59=0,Var!$B$8,IF(LARGE(D59:AC59,1)&gt;=690,Var!$B$4," "))</f>
        <v xml:space="preserve"> </v>
      </c>
    </row>
    <row r="60" spans="2:41">
      <c r="B60" s="497">
        <v>3</v>
      </c>
      <c r="C60" s="498" t="s">
        <v>32</v>
      </c>
      <c r="D60" s="499"/>
      <c r="E60" s="500"/>
      <c r="F60" s="499"/>
      <c r="G60" s="500"/>
      <c r="H60" s="499">
        <v>685</v>
      </c>
      <c r="I60" s="500" t="s">
        <v>14</v>
      </c>
      <c r="J60" s="499"/>
      <c r="K60" s="500"/>
      <c r="L60" s="499"/>
      <c r="M60" s="500"/>
      <c r="N60" s="499"/>
      <c r="O60" s="500"/>
      <c r="P60" s="499"/>
      <c r="Q60" s="500"/>
      <c r="R60" s="499"/>
      <c r="S60" s="500"/>
      <c r="T60" s="499"/>
      <c r="U60" s="500"/>
      <c r="V60" s="499"/>
      <c r="W60" s="500"/>
      <c r="X60" s="499"/>
      <c r="Y60" s="500"/>
      <c r="Z60" s="499"/>
      <c r="AA60" s="500"/>
      <c r="AB60" s="499"/>
      <c r="AC60" s="500"/>
      <c r="AE60" s="126">
        <f t="shared" si="0"/>
        <v>1</v>
      </c>
      <c r="AF60" s="153" t="str">
        <f>IF(AE60&lt;3," ",(LARGE(D60:AC60,1)+LARGE(D60:AC60,2)+LARGE(D60:AC60,3))/3)</f>
        <v xml:space="preserve"> </v>
      </c>
      <c r="AG60" s="440">
        <f t="shared" si="1"/>
        <v>1</v>
      </c>
      <c r="AH60" s="501" t="str">
        <f t="shared" si="2"/>
        <v xml:space="preserve"> </v>
      </c>
      <c r="AI60" s="440" t="str">
        <f t="shared" si="3"/>
        <v xml:space="preserve"> </v>
      </c>
      <c r="AJ60" s="502">
        <f t="shared" si="4"/>
        <v>1</v>
      </c>
      <c r="AK60" s="390">
        <v>6</v>
      </c>
      <c r="AL60" s="390">
        <v>6</v>
      </c>
      <c r="AM60" s="390">
        <v>6</v>
      </c>
      <c r="AN60" s="390">
        <v>7</v>
      </c>
      <c r="AO60" s="390">
        <v>9</v>
      </c>
    </row>
    <row r="61" spans="2:41">
      <c r="B61" s="497">
        <v>4</v>
      </c>
      <c r="C61" s="498" t="s">
        <v>57</v>
      </c>
      <c r="D61" s="499"/>
      <c r="E61" s="500"/>
      <c r="F61" s="499"/>
      <c r="G61" s="500"/>
      <c r="H61" s="499">
        <v>563</v>
      </c>
      <c r="I61" s="500" t="s">
        <v>18</v>
      </c>
      <c r="J61" s="499"/>
      <c r="K61" s="500"/>
      <c r="L61" s="499"/>
      <c r="M61" s="500"/>
      <c r="N61" s="499"/>
      <c r="O61" s="500"/>
      <c r="P61" s="499"/>
      <c r="Q61" s="500"/>
      <c r="R61" s="499"/>
      <c r="S61" s="500"/>
      <c r="T61" s="499"/>
      <c r="U61" s="500"/>
      <c r="V61" s="499"/>
      <c r="W61" s="500"/>
      <c r="X61" s="499"/>
      <c r="Y61" s="500"/>
      <c r="Z61" s="499"/>
      <c r="AA61" s="500"/>
      <c r="AB61" s="499"/>
      <c r="AC61" s="500"/>
      <c r="AE61" s="126">
        <f t="shared" si="0"/>
        <v>1</v>
      </c>
      <c r="AF61" s="153"/>
      <c r="AG61" s="440" t="str">
        <f t="shared" si="1"/>
        <v xml:space="preserve"> </v>
      </c>
      <c r="AH61" s="501" t="str">
        <f t="shared" si="2"/>
        <v xml:space="preserve"> </v>
      </c>
      <c r="AI61" s="440">
        <f t="shared" si="3"/>
        <v>1</v>
      </c>
      <c r="AJ61" s="502">
        <f t="shared" si="4"/>
        <v>1</v>
      </c>
      <c r="AK61" s="390">
        <f>IF(AE61=0,Var!$B$8,IF(LARGE(D61:AC61,1)&gt;=550,Var!$B$4," "))</f>
        <v>19</v>
      </c>
      <c r="AL61" s="390" t="str">
        <f>IF(AE61=0,Var!$B$8,IF(LARGE(D61:AC61,1)&gt;=600,Var!$B$4," "))</f>
        <v xml:space="preserve"> </v>
      </c>
      <c r="AM61" s="390" t="str">
        <f>IF(AE61=0,Var!$B$8,IF(LARGE(D61:AC61,1)&gt;=640,Var!$B$4," "))</f>
        <v xml:space="preserve"> </v>
      </c>
      <c r="AN61" s="390" t="str">
        <f>IF(AE61=0,Var!$B$8,IF(LARGE(D61:AC61,1)&gt;=670,Var!$B$4," "))</f>
        <v xml:space="preserve"> </v>
      </c>
      <c r="AO61" s="390" t="str">
        <f>IF(AE61=0,Var!$B$8,IF(LARGE(D61:AC61,1)&gt;=690,Var!$B$4," "))</f>
        <v xml:space="preserve"> </v>
      </c>
    </row>
    <row r="62" spans="2:41">
      <c r="B62" s="497"/>
      <c r="C62" s="498" t="s">
        <v>58</v>
      </c>
      <c r="D62" s="499"/>
      <c r="E62" s="500"/>
      <c r="F62" s="499"/>
      <c r="G62" s="500"/>
      <c r="H62" s="499"/>
      <c r="I62" s="500"/>
      <c r="J62" s="499"/>
      <c r="K62" s="500"/>
      <c r="L62" s="499"/>
      <c r="M62" s="500"/>
      <c r="N62" s="499"/>
      <c r="O62" s="500"/>
      <c r="P62" s="499"/>
      <c r="Q62" s="500"/>
      <c r="R62" s="499"/>
      <c r="S62" s="500"/>
      <c r="T62" s="499"/>
      <c r="U62" s="500"/>
      <c r="V62" s="499"/>
      <c r="W62" s="500"/>
      <c r="X62" s="499"/>
      <c r="Y62" s="500"/>
      <c r="Z62" s="499"/>
      <c r="AA62" s="500"/>
      <c r="AB62" s="499"/>
      <c r="AC62" s="500"/>
      <c r="AE62" s="126">
        <f t="shared" si="0"/>
        <v>0</v>
      </c>
      <c r="AF62" s="153" t="str">
        <f>IF(AE62&lt;3," ",(LARGE(D62:AC62,1)+LARGE(D62:AC62,2)+LARGE(D62:AC62,3))/3)</f>
        <v xml:space="preserve"> </v>
      </c>
      <c r="AG62" s="440" t="str">
        <f t="shared" si="1"/>
        <v xml:space="preserve"> </v>
      </c>
      <c r="AH62" s="501" t="str">
        <f t="shared" si="2"/>
        <v xml:space="preserve"> </v>
      </c>
      <c r="AI62" s="440" t="str">
        <f t="shared" si="3"/>
        <v xml:space="preserve"> </v>
      </c>
      <c r="AJ62" s="502" t="str">
        <f t="shared" si="4"/>
        <v xml:space="preserve"> </v>
      </c>
      <c r="AK62" s="390">
        <v>8</v>
      </c>
      <c r="AL62" s="390">
        <v>8</v>
      </c>
      <c r="AM62" s="390">
        <v>9</v>
      </c>
      <c r="AN62" s="390">
        <v>10</v>
      </c>
      <c r="AO62" s="390" t="str">
        <f>IF(AE62=0,Var!$B$8,IF(LARGE(D62:AC62,1)&gt;=690,Var!$B$4," "))</f>
        <v>---</v>
      </c>
    </row>
    <row r="63" spans="2:41">
      <c r="B63" s="497">
        <v>5</v>
      </c>
      <c r="C63" s="498" t="s">
        <v>41</v>
      </c>
      <c r="D63" s="499">
        <v>584</v>
      </c>
      <c r="E63" s="500" t="s">
        <v>15</v>
      </c>
      <c r="F63" s="499">
        <v>651</v>
      </c>
      <c r="G63" s="500" t="s">
        <v>14</v>
      </c>
      <c r="H63" s="499"/>
      <c r="I63" s="500"/>
      <c r="J63" s="499">
        <v>665</v>
      </c>
      <c r="K63" s="500" t="s">
        <v>14</v>
      </c>
      <c r="L63" s="499"/>
      <c r="M63" s="500"/>
      <c r="N63" s="499"/>
      <c r="O63" s="500"/>
      <c r="P63" s="499"/>
      <c r="Q63" s="500"/>
      <c r="R63" s="499"/>
      <c r="S63" s="500"/>
      <c r="T63" s="499"/>
      <c r="U63" s="500"/>
      <c r="V63" s="499"/>
      <c r="W63" s="500"/>
      <c r="X63" s="499"/>
      <c r="Y63" s="500"/>
      <c r="Z63" s="499"/>
      <c r="AA63" s="500"/>
      <c r="AB63" s="499"/>
      <c r="AC63" s="500"/>
      <c r="AE63" s="126">
        <f t="shared" si="0"/>
        <v>3</v>
      </c>
      <c r="AF63" s="153">
        <f>IF(AE63&lt;3," ",(LARGE(D63:AC63,1)+LARGE(D63:AC63,2)+LARGE(D63:AC63,3))/3)</f>
        <v>633.33333333333337</v>
      </c>
      <c r="AG63" s="440">
        <f t="shared" si="1"/>
        <v>2</v>
      </c>
      <c r="AH63" s="501">
        <f t="shared" si="2"/>
        <v>1</v>
      </c>
      <c r="AI63" s="440" t="str">
        <f t="shared" si="3"/>
        <v xml:space="preserve"> </v>
      </c>
      <c r="AJ63" s="502">
        <f t="shared" si="4"/>
        <v>3</v>
      </c>
      <c r="AK63" s="390">
        <v>17</v>
      </c>
      <c r="AL63" s="390">
        <v>17</v>
      </c>
      <c r="AM63" s="390">
        <f>IF(AE63=0,Var!$B$8,IF(LARGE(D63:AC63,1)&gt;=640,Var!$B$4," "))</f>
        <v>19</v>
      </c>
      <c r="AN63" s="390" t="str">
        <f>IF(AE63=0,Var!$B$8,IF(LARGE(D63:AC63,1)&gt;=670,Var!$B$4," "))</f>
        <v xml:space="preserve"> </v>
      </c>
      <c r="AO63" s="390" t="str">
        <f>IF(AE63=0,Var!$B$8,IF(LARGE(D63:AC63,1)&gt;=690,Var!$B$4," "))</f>
        <v xml:space="preserve"> </v>
      </c>
    </row>
    <row r="64" spans="2:41">
      <c r="B64" s="138"/>
      <c r="C64" s="139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G64" s="126"/>
      <c r="AH64" s="126"/>
      <c r="AI64" s="126"/>
      <c r="AJ64" s="158"/>
      <c r="AK64" s="503"/>
      <c r="AL64" s="503"/>
      <c r="AM64" s="503"/>
      <c r="AN64" s="503"/>
      <c r="AO64" s="503"/>
    </row>
    <row r="66" spans="3:37">
      <c r="C66" s="116" t="s">
        <v>59</v>
      </c>
      <c r="J66" s="555">
        <f>COUNT(B8:B63)</f>
        <v>13</v>
      </c>
      <c r="K66" s="555"/>
      <c r="AE66" s="125">
        <f>SUM(AE8:AE63)</f>
        <v>17</v>
      </c>
      <c r="AF66" s="153"/>
      <c r="AG66" s="163">
        <f>SUM(AG15:AG64)</f>
        <v>6</v>
      </c>
      <c r="AH66" s="511">
        <f>SUM(AH15:AH64)</f>
        <v>6</v>
      </c>
      <c r="AI66" s="512">
        <f>SUM(AI15:AI64)</f>
        <v>3</v>
      </c>
      <c r="AJ66" s="166">
        <f>SUM(AJ15:AJ64)</f>
        <v>15</v>
      </c>
      <c r="AK66" s="439"/>
    </row>
  </sheetData>
  <sheetProtection selectLockedCells="1" selectUnlockedCells="1"/>
  <sortState ref="C61:AO63">
    <sortCondition ref="C61:C63"/>
  </sortState>
  <mergeCells count="68">
    <mergeCell ref="P2:Q2"/>
    <mergeCell ref="R2:S2"/>
    <mergeCell ref="T2:U2"/>
    <mergeCell ref="P3:Q3"/>
    <mergeCell ref="R3:S3"/>
    <mergeCell ref="T3:U3"/>
    <mergeCell ref="N2:O2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L3:M3"/>
    <mergeCell ref="AB3:AC3"/>
    <mergeCell ref="V2:W2"/>
    <mergeCell ref="X2:Y2"/>
    <mergeCell ref="Z2:AA2"/>
    <mergeCell ref="AB2:AC2"/>
    <mergeCell ref="N3:O3"/>
    <mergeCell ref="V3:W3"/>
    <mergeCell ref="X3:Y3"/>
    <mergeCell ref="Z3:AA3"/>
    <mergeCell ref="P4:Q4"/>
    <mergeCell ref="R4:S4"/>
    <mergeCell ref="T4:U4"/>
    <mergeCell ref="F4:G4"/>
    <mergeCell ref="H4:I4"/>
    <mergeCell ref="J4:K4"/>
    <mergeCell ref="L4:M4"/>
    <mergeCell ref="N4:O4"/>
    <mergeCell ref="AK4:AO4"/>
    <mergeCell ref="D5:E5"/>
    <mergeCell ref="F5:G5"/>
    <mergeCell ref="H5:I5"/>
    <mergeCell ref="J5:K5"/>
    <mergeCell ref="L5:M5"/>
    <mergeCell ref="N5:O5"/>
    <mergeCell ref="V5:W5"/>
    <mergeCell ref="X5:Y5"/>
    <mergeCell ref="Z5:AA5"/>
    <mergeCell ref="V4:W4"/>
    <mergeCell ref="X4:Y4"/>
    <mergeCell ref="Z4:AA4"/>
    <mergeCell ref="AB4:AC4"/>
    <mergeCell ref="AG4:AJ4"/>
    <mergeCell ref="D4:E4"/>
    <mergeCell ref="D6:E6"/>
    <mergeCell ref="F6:G6"/>
    <mergeCell ref="H6:I6"/>
    <mergeCell ref="J6:K6"/>
    <mergeCell ref="L6:M6"/>
    <mergeCell ref="Z6:AA6"/>
    <mergeCell ref="AB6:AC6"/>
    <mergeCell ref="J66:K66"/>
    <mergeCell ref="AB5:AC5"/>
    <mergeCell ref="N6:O6"/>
    <mergeCell ref="V6:W6"/>
    <mergeCell ref="X6:Y6"/>
    <mergeCell ref="P5:Q5"/>
    <mergeCell ref="R5:S5"/>
    <mergeCell ref="T5:U5"/>
    <mergeCell ref="P6:Q6"/>
    <mergeCell ref="R6:S6"/>
    <mergeCell ref="T6:U6"/>
  </mergeCells>
  <conditionalFormatting sqref="AK8:AO8 AM11:AO11 AK13:AO14 AK24:AO25 AK47:AO47 AK49:AO49 AK16:AO17 AK33:AO34 AK36:AO38 AK21:AO22 AK19:AO19 AK41:AO42 AK51:AO53 AK55:AO56 AK59:AO63 AK27:AO31">
    <cfRule type="cellIs" dxfId="265" priority="78" stopIfTrue="1" operator="greaterThan">
      <formula>0</formula>
    </cfRule>
  </conditionalFormatting>
  <conditionalFormatting sqref="AM10:AO10">
    <cfRule type="cellIs" dxfId="264" priority="38" stopIfTrue="1" operator="greaterThan">
      <formula>0</formula>
    </cfRule>
  </conditionalFormatting>
  <conditionalFormatting sqref="AK10:AL11">
    <cfRule type="cellIs" dxfId="263" priority="21" stopIfTrue="1" operator="greaterThan">
      <formula>0</formula>
    </cfRule>
  </conditionalFormatting>
  <conditionalFormatting sqref="AK58:AO58">
    <cfRule type="cellIs" dxfId="262" priority="19" stopIfTrue="1" operator="greaterThan">
      <formula>0</formula>
    </cfRule>
  </conditionalFormatting>
  <conditionalFormatting sqref="AK43:AO43">
    <cfRule type="cellIs" dxfId="261" priority="2" stopIfTrue="1" operator="greaterThan">
      <formula>0</formula>
    </cfRule>
  </conditionalFormatting>
  <pageMargins left="0.78740157480314965" right="0.39370078740157483" top="0.19685039370078741" bottom="0.19685039370078741" header="0" footer="0"/>
  <pageSetup paperSize="9" scale="56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stopIfTrue="1" operator="equal" id="{BF4189A8-650D-4A0D-AA72-2B0AEF608C9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4670FE2C-9F15-4597-BBE0-E08E9C760DF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4DF4B93C-2EE6-441E-AE55-60671343B5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E11 E13:E14 E16:E17 E19 E21:E22 E24:E25 E33:E34 E36:E38 E47 E49 I8 I11 I13:I14 I16:I17 I19 I21:I22 I24:I25 I33:I34 I36:I38 I47 I49 K8 K11 K13:K14 K16:K17 K19 K21:K22 K24:K25 K33:K34 K36:K38 K47 K49 M8 M11 M13:M14 M16:M17 M19 M21:M22 M24:M25 M33:M34 M36:M38 M47 M49 O8 O11 O13:O14 O16:O17 O19 O21:O22 O24:O25 O33:O34 O36:O38 O47 O49 W8 W11 W13:W14 W16:W17 W19 W21:W22 W24:W25 W33:W34 W36:W38 W47 W49 Y8 Y11 Y13:Y14 Y16:Y17 Y19 Y21:Y22 Y24:Y25 Y33:Y34 Y36:Y38 Y47 Y49 E41:E42 I41:I42 K41:K42 M41:M42 O41:O42 W41:W42 Y41:Y42 G41:G42 AA41:AA42 AC41:AC42 Q41:Q42 S41:S42 U41:U42 E51:E53 I51:I53 K51:K53 M51:M53 O51:O53 W51:W53 Y51:Y53 G51:G53 AA51:AA53 AC51:AC53 Q51:Q53 S51:S53 U51:U53 E55:E56 I55:I56 K55:K56 M55:M56 O55:O56 W55:W56 Y55:Y56 G55:G56 AA55:AA56 AC55:AC56 Q55:Q56 S55:S56 U55:U56 E59:E63 I59:I63 K59:K63 M59:M63 O59:O63 W59:W63 Y59:Y63 G59:G63 AA59:AA63 AC59:AC63 Q59:Q63 S59:S63 U59:U63 E27:E31 I27:I31 K27:K31 M27:M31 O27:O31 W27:W31 Y27:Y31 G27:G31 AA27:AA31 AC27:AC31 Q27:Q31 S27:S31 U27:U31</xm:sqref>
        </x14:conditionalFormatting>
        <x14:conditionalFormatting xmlns:xm="http://schemas.microsoft.com/office/excel/2006/main">
          <x14:cfRule type="cellIs" priority="77" stopIfTrue="1" operator="equal" id="{B9DCCB06-C72C-47BC-AC38-34B70F1E6DD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AK8:AO8 AM11:AO11 AK13:AO14 AK24:AO25 AK47:AO47 AK49:AO49 AK16:AO17 AK33:AO34 AK36:AO38 AK21:AO22 AK19:AO19 AK41:AO42 AK51:AO53 AK55:AO56 AK59:AO63 AK27:AO31</xm:sqref>
        </x14:conditionalFormatting>
        <x14:conditionalFormatting xmlns:xm="http://schemas.microsoft.com/office/excel/2006/main">
          <x14:cfRule type="cellIs" priority="63" stopIfTrue="1" operator="equal" id="{9F5936E4-5BA0-434D-A325-8540E91E425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ADECB3B1-4C41-4761-9EEF-357ABDDF74C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5" stopIfTrue="1" operator="equal" id="{A833051D-EFF8-4351-AC2A-ACAD728FC4B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E43 I43 K43 M43 O43 W43 Y43</xm:sqref>
        </x14:conditionalFormatting>
        <x14:conditionalFormatting xmlns:xm="http://schemas.microsoft.com/office/excel/2006/main">
          <x14:cfRule type="cellIs" priority="60" stopIfTrue="1" operator="equal" id="{7D4D0E02-DBBB-48CC-B6B7-3B517EEAC7A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8EF12934-70D2-4554-8EA9-06614A745F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68FE67A5-3A9C-464D-88EF-7B4833FA938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G8 G11 G13:G14 G16:G17 G19 G21:G22 G24:G25 G33:G34 G36:G38 G47 G49</xm:sqref>
        </x14:conditionalFormatting>
        <x14:conditionalFormatting xmlns:xm="http://schemas.microsoft.com/office/excel/2006/main">
          <x14:cfRule type="cellIs" priority="57" stopIfTrue="1" operator="equal" id="{7C33785A-970C-4DBA-B522-36126C21FB3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8" stopIfTrue="1" operator="equal" id="{2B76FA35-1DEE-4748-B580-938937EA27F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AC1D0B88-2D17-4A91-9431-86AB160AAE7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G43</xm:sqref>
        </x14:conditionalFormatting>
        <x14:conditionalFormatting xmlns:xm="http://schemas.microsoft.com/office/excel/2006/main">
          <x14:cfRule type="cellIs" priority="54" stopIfTrue="1" operator="equal" id="{1760660C-44B3-4273-9494-029E3549096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78F60C90-F75D-4E04-B6D6-639C2E1EE76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DE642523-ABCD-470E-860B-4912FCBACF9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AA8 AA11 AA13:AA14 AA16:AA17 AA19 AA21:AA22 AA24:AA25 AA33:AA34 AA36:AA38 AA47 AA49 AC8 AC11 AC13:AC14 AC16:AC17 AC19 AC21:AC22 AC24:AC25 AC33:AC34 AC36:AC38 AC47 AC49</xm:sqref>
        </x14:conditionalFormatting>
        <x14:conditionalFormatting xmlns:xm="http://schemas.microsoft.com/office/excel/2006/main">
          <x14:cfRule type="cellIs" priority="51" stopIfTrue="1" operator="equal" id="{4F81E604-F66B-41F6-837D-A3B234E1B47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2" stopIfTrue="1" operator="equal" id="{68E95A9C-2CB3-4DE4-8025-B70690EBA29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3" stopIfTrue="1" operator="equal" id="{E7DBB971-510D-4DE8-81D9-CBE2855D8F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AA43 AC43</xm:sqref>
        </x14:conditionalFormatting>
        <x14:conditionalFormatting xmlns:xm="http://schemas.microsoft.com/office/excel/2006/main">
          <x14:cfRule type="cellIs" priority="48" stopIfTrue="1" operator="equal" id="{F9D72864-BB6B-466C-B1A6-290FA4518A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9" stopIfTrue="1" operator="equal" id="{CECFEF41-E685-41F4-B2D5-59FE279A93C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0" stopIfTrue="1" operator="equal" id="{D445DC25-6B48-4514-9F0A-65E232DE3B8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 Q11 Q13:Q14 Q16:Q17 Q19 Q21:Q22 Q24:Q25 Q33:Q34 Q36:Q38 Q47 Q49 S8 S11 S13:S14 S16:S17 S19 S21:S22 S24:S25 S33:S34 S36:S38 S47 S49</xm:sqref>
        </x14:conditionalFormatting>
        <x14:conditionalFormatting xmlns:xm="http://schemas.microsoft.com/office/excel/2006/main">
          <x14:cfRule type="cellIs" priority="45" stopIfTrue="1" operator="equal" id="{A1247A4F-B0EB-471A-9761-F78FFBC8C62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6" stopIfTrue="1" operator="equal" id="{E742A648-9675-4D61-8FDB-97AB0EE054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7" stopIfTrue="1" operator="equal" id="{15C28819-9DFD-4731-BCC3-C98CA2D2E7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Q43 S43</xm:sqref>
        </x14:conditionalFormatting>
        <x14:conditionalFormatting xmlns:xm="http://schemas.microsoft.com/office/excel/2006/main">
          <x14:cfRule type="cellIs" priority="42" stopIfTrue="1" operator="equal" id="{6EC9B35C-392D-4BA2-8F7F-9BB89BC5F6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3" stopIfTrue="1" operator="equal" id="{57B85AED-A355-4357-A9A7-862F2EB912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4" stopIfTrue="1" operator="equal" id="{C06019AC-F20E-4DAC-97F7-B42F72AF2F7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U8 U11 U13:U14 U16:U17 U19 U21:U22 U24:U25 U33:U34 U36:U38 U47 U49</xm:sqref>
        </x14:conditionalFormatting>
        <x14:conditionalFormatting xmlns:xm="http://schemas.microsoft.com/office/excel/2006/main">
          <x14:cfRule type="cellIs" priority="39" stopIfTrue="1" operator="equal" id="{C753A5DB-FB9F-4127-89B8-989433D0B8B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BBB400B3-D440-423E-8991-A43ABE6713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6BAC3407-F11A-4E01-9019-9883FE83B52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U43</xm:sqref>
        </x14:conditionalFormatting>
        <x14:conditionalFormatting xmlns:xm="http://schemas.microsoft.com/office/excel/2006/main">
          <x14:cfRule type="cellIs" priority="34" stopIfTrue="1" operator="equal" id="{526B532A-1EA2-43EE-AEBD-D49B23AD7B6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5" stopIfTrue="1" operator="equal" id="{D9C7869A-A115-47F2-8AB5-E0D03F2CAFF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4BE069A0-D2DE-4C30-939C-74450398EF4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E10 I10 K10 M10 O10 W10 Y10</xm:sqref>
        </x14:conditionalFormatting>
        <x14:conditionalFormatting xmlns:xm="http://schemas.microsoft.com/office/excel/2006/main">
          <x14:cfRule type="cellIs" priority="37" stopIfTrue="1" operator="equal" id="{E1AB7AD6-42E4-4870-9E2C-1D39B00F271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AM10:AO10</xm:sqref>
        </x14:conditionalFormatting>
        <x14:conditionalFormatting xmlns:xm="http://schemas.microsoft.com/office/excel/2006/main">
          <x14:cfRule type="cellIs" priority="31" stopIfTrue="1" operator="equal" id="{E5FC356F-52BF-4BBF-A652-6EA90661ECA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2" stopIfTrue="1" operator="equal" id="{DBACD499-2CC3-4153-B718-99D43F06963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C7ACEF05-1137-4900-9A9F-3F18A48CF7E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G10</xm:sqref>
        </x14:conditionalFormatting>
        <x14:conditionalFormatting xmlns:xm="http://schemas.microsoft.com/office/excel/2006/main">
          <x14:cfRule type="cellIs" priority="28" stopIfTrue="1" operator="equal" id="{BC7D2A6F-E038-4D2E-85FB-1A47CD8701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02DD1F90-AFB4-4199-BA21-80E31A5DA3B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E21588C8-79CA-4056-A502-5CFF73305F8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AA10 AC10</xm:sqref>
        </x14:conditionalFormatting>
        <x14:conditionalFormatting xmlns:xm="http://schemas.microsoft.com/office/excel/2006/main">
          <x14:cfRule type="cellIs" priority="25" stopIfTrue="1" operator="equal" id="{76A627B1-93D9-4881-87E2-21825486B98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6" stopIfTrue="1" operator="equal" id="{1B305C3F-730A-4049-930A-FF61FD0CE83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3469044F-EAF4-4201-9B34-BC540AD1DC2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Q10 S10</xm:sqref>
        </x14:conditionalFormatting>
        <x14:conditionalFormatting xmlns:xm="http://schemas.microsoft.com/office/excel/2006/main">
          <x14:cfRule type="cellIs" priority="22" stopIfTrue="1" operator="equal" id="{BC747D8D-0787-4535-8777-E55F900B18F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0CCB151B-E451-45E4-84B9-CFD9B7F4A18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A9253364-B483-4EF7-A944-CBCE60F4D8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U10</xm:sqref>
        </x14:conditionalFormatting>
        <x14:conditionalFormatting xmlns:xm="http://schemas.microsoft.com/office/excel/2006/main">
          <x14:cfRule type="cellIs" priority="20" stopIfTrue="1" operator="equal" id="{DA676AD9-B110-4D87-A213-56A0F6301B5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AK10:AL11</xm:sqref>
        </x14:conditionalFormatting>
        <x14:conditionalFormatting xmlns:xm="http://schemas.microsoft.com/office/excel/2006/main">
          <x14:cfRule type="cellIs" priority="15" stopIfTrue="1" operator="equal" id="{2EE06517-C9FE-4537-9614-EFC2D971B6C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5E630B22-CD89-4D4D-9DA7-CA6F141CA51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BEA63426-3282-4602-A2F3-4FD5680C5BF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E58 I58 K58 M58 O58 W58 Y58</xm:sqref>
        </x14:conditionalFormatting>
        <x14:conditionalFormatting xmlns:xm="http://schemas.microsoft.com/office/excel/2006/main">
          <x14:cfRule type="cellIs" priority="18" stopIfTrue="1" operator="equal" id="{1A4C1F55-C1C9-478E-87C5-AE018B5267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AK58:AO58</xm:sqref>
        </x14:conditionalFormatting>
        <x14:conditionalFormatting xmlns:xm="http://schemas.microsoft.com/office/excel/2006/main">
          <x14:cfRule type="cellIs" priority="12" stopIfTrue="1" operator="equal" id="{C00A4FA8-0E95-4E69-9D92-63A1D4E5391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203560F6-FF64-48AC-8F9C-EA537A7C52D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CF6125A7-05CF-48DA-B7AF-2BFD9A56B59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G58</xm:sqref>
        </x14:conditionalFormatting>
        <x14:conditionalFormatting xmlns:xm="http://schemas.microsoft.com/office/excel/2006/main">
          <x14:cfRule type="cellIs" priority="9" stopIfTrue="1" operator="equal" id="{1625588C-CA10-4AF1-B51E-0F1081CE6D8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B58E69F2-C484-4FCB-86BE-0BB364FDEBE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DFB6AE99-F63D-42BB-8B30-F2548B17277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AA58 AC58</xm:sqref>
        </x14:conditionalFormatting>
        <x14:conditionalFormatting xmlns:xm="http://schemas.microsoft.com/office/excel/2006/main">
          <x14:cfRule type="cellIs" priority="6" stopIfTrue="1" operator="equal" id="{319442A5-DD3C-413F-A3F1-3DC2BDFB752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F6D5023D-D909-4AD7-B0EA-DF5C683A63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BA7E657A-4A01-4B9A-B876-28ECA33E4D3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Q58 S58</xm:sqref>
        </x14:conditionalFormatting>
        <x14:conditionalFormatting xmlns:xm="http://schemas.microsoft.com/office/excel/2006/main">
          <x14:cfRule type="cellIs" priority="3" stopIfTrue="1" operator="equal" id="{D0B3B85A-909A-4C21-BC5A-F1233751567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A0C15879-3E8B-4EEA-83CF-D6954E79686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86A80A43-81C1-4314-81CE-480D22DDFE0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U58</xm:sqref>
        </x14:conditionalFormatting>
        <x14:conditionalFormatting xmlns:xm="http://schemas.microsoft.com/office/excel/2006/main">
          <x14:cfRule type="cellIs" priority="1" stopIfTrue="1" operator="equal" id="{75BF42FB-5E54-4FDF-A614-6E42AB6A8A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AK43:AO43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134"/>
  <sheetViews>
    <sheetView zoomScale="85" zoomScaleNormal="85" workbookViewId="0">
      <pane xSplit="3" ySplit="6" topLeftCell="D11" activePane="bottomRight" state="frozen"/>
      <selection pane="topRight" activeCell="D1" sqref="D1"/>
      <selection pane="bottomLeft" activeCell="A7" sqref="A7"/>
      <selection pane="bottomRight" activeCell="AB33" sqref="AB33"/>
    </sheetView>
  </sheetViews>
  <sheetFormatPr baseColWidth="10" defaultRowHeight="12.75"/>
  <cols>
    <col min="1" max="1" width="2" style="11" customWidth="1"/>
    <col min="2" max="2" width="2.85546875" style="50" customWidth="1"/>
    <col min="3" max="3" width="26.5703125" style="11" customWidth="1"/>
    <col min="4" max="27" width="5" style="2" customWidth="1"/>
    <col min="28" max="28" width="6.85546875" style="2" customWidth="1"/>
    <col min="29" max="29" width="5" style="2" customWidth="1"/>
    <col min="30" max="30" width="5.140625" style="11" customWidth="1"/>
    <col min="31" max="31" width="5.85546875" style="116" customWidth="1"/>
    <col min="32" max="32" width="2.85546875" style="11" customWidth="1"/>
    <col min="33" max="33" width="3.140625" style="11" customWidth="1"/>
    <col min="34" max="34" width="2.85546875" style="11" customWidth="1"/>
    <col min="35" max="35" width="3.5703125" style="11" customWidth="1"/>
    <col min="36" max="44" width="4.7109375" style="11" customWidth="1"/>
    <col min="45" max="16384" width="11.42578125" style="11"/>
  </cols>
  <sheetData>
    <row r="1" spans="2:44" ht="12.75" customHeight="1">
      <c r="B1" s="78"/>
      <c r="C1" s="78"/>
    </row>
    <row r="2" spans="2:44" ht="12.75" customHeight="1">
      <c r="B2" s="79"/>
      <c r="C2" s="78"/>
      <c r="D2" s="571" t="s">
        <v>350</v>
      </c>
      <c r="E2" s="572"/>
      <c r="F2" s="572" t="s">
        <v>443</v>
      </c>
      <c r="G2" s="572"/>
      <c r="H2" s="568" t="s">
        <v>455</v>
      </c>
      <c r="I2" s="568"/>
      <c r="J2" s="568" t="s">
        <v>455</v>
      </c>
      <c r="K2" s="568"/>
      <c r="L2" s="568" t="s">
        <v>383</v>
      </c>
      <c r="M2" s="568"/>
      <c r="N2" s="568" t="s">
        <v>352</v>
      </c>
      <c r="O2" s="568"/>
      <c r="P2" s="568" t="s">
        <v>352</v>
      </c>
      <c r="Q2" s="568"/>
      <c r="R2" s="568" t="s">
        <v>494</v>
      </c>
      <c r="S2" s="568"/>
      <c r="T2" s="571" t="s">
        <v>506</v>
      </c>
      <c r="U2" s="572"/>
      <c r="V2" s="571" t="s">
        <v>525</v>
      </c>
      <c r="W2" s="572"/>
      <c r="X2" s="571" t="s">
        <v>406</v>
      </c>
      <c r="Y2" s="572"/>
      <c r="Z2" s="572" t="s">
        <v>406</v>
      </c>
      <c r="AA2" s="572"/>
      <c r="AB2" s="611" t="s">
        <v>547</v>
      </c>
      <c r="AC2" s="611"/>
      <c r="AK2" s="609"/>
      <c r="AL2" s="609"/>
      <c r="AM2" s="609"/>
      <c r="AN2" s="609"/>
    </row>
    <row r="3" spans="2:44" ht="13.5" customHeight="1">
      <c r="B3" s="80"/>
      <c r="C3" s="78"/>
      <c r="D3" s="598" t="s">
        <v>422</v>
      </c>
      <c r="E3" s="607"/>
      <c r="F3" s="607" t="s">
        <v>442</v>
      </c>
      <c r="G3" s="563"/>
      <c r="H3" s="610" t="s">
        <v>456</v>
      </c>
      <c r="I3" s="553"/>
      <c r="J3" s="610" t="s">
        <v>456</v>
      </c>
      <c r="K3" s="553"/>
      <c r="L3" s="610" t="s">
        <v>469</v>
      </c>
      <c r="M3" s="553"/>
      <c r="N3" s="610">
        <v>16</v>
      </c>
      <c r="O3" s="553"/>
      <c r="P3" s="610">
        <v>16</v>
      </c>
      <c r="Q3" s="553"/>
      <c r="R3" s="553">
        <v>30</v>
      </c>
      <c r="S3" s="553"/>
      <c r="T3" s="598" t="s">
        <v>398</v>
      </c>
      <c r="U3" s="563"/>
      <c r="V3" s="562">
        <v>28</v>
      </c>
      <c r="W3" s="563"/>
      <c r="X3" s="598" t="s">
        <v>519</v>
      </c>
      <c r="Y3" s="563"/>
      <c r="Z3" s="563">
        <v>15</v>
      </c>
      <c r="AA3" s="563"/>
      <c r="AB3" s="563">
        <v>25</v>
      </c>
      <c r="AC3" s="563"/>
    </row>
    <row r="4" spans="2:44" ht="12.75" customHeight="1">
      <c r="B4" s="81"/>
      <c r="C4" s="78"/>
      <c r="D4" s="562" t="s">
        <v>423</v>
      </c>
      <c r="E4" s="563"/>
      <c r="F4" s="563" t="s">
        <v>423</v>
      </c>
      <c r="G4" s="563"/>
      <c r="H4" s="553" t="s">
        <v>423</v>
      </c>
      <c r="I4" s="553"/>
      <c r="J4" s="553" t="s">
        <v>423</v>
      </c>
      <c r="K4" s="553"/>
      <c r="L4" s="553" t="s">
        <v>460</v>
      </c>
      <c r="M4" s="553"/>
      <c r="N4" s="553" t="s">
        <v>460</v>
      </c>
      <c r="O4" s="553"/>
      <c r="P4" s="553" t="s">
        <v>460</v>
      </c>
      <c r="Q4" s="553"/>
      <c r="R4" s="553" t="s">
        <v>460</v>
      </c>
      <c r="S4" s="553"/>
      <c r="T4" s="562" t="s">
        <v>504</v>
      </c>
      <c r="U4" s="563"/>
      <c r="V4" s="562" t="s">
        <v>504</v>
      </c>
      <c r="W4" s="563"/>
      <c r="X4" s="562" t="s">
        <v>286</v>
      </c>
      <c r="Y4" s="563"/>
      <c r="Z4" s="563" t="s">
        <v>286</v>
      </c>
      <c r="AA4" s="563"/>
      <c r="AB4" s="612" t="s">
        <v>286</v>
      </c>
      <c r="AC4" s="612"/>
      <c r="AD4" s="68" t="s">
        <v>1</v>
      </c>
      <c r="AE4" s="126" t="s">
        <v>1</v>
      </c>
      <c r="AF4" s="608" t="s">
        <v>2</v>
      </c>
      <c r="AG4" s="608"/>
      <c r="AH4" s="608"/>
      <c r="AI4" s="608"/>
      <c r="AJ4" s="606" t="s">
        <v>3</v>
      </c>
      <c r="AK4" s="606"/>
      <c r="AL4" s="606"/>
      <c r="AM4" s="606"/>
      <c r="AN4" s="606"/>
      <c r="AO4" s="606"/>
      <c r="AP4" s="606"/>
      <c r="AQ4" s="606"/>
      <c r="AR4" s="606"/>
    </row>
    <row r="5" spans="2:44" ht="12.75" customHeight="1">
      <c r="B5" s="81"/>
      <c r="C5" s="82"/>
      <c r="D5" s="562">
        <v>2019</v>
      </c>
      <c r="E5" s="563"/>
      <c r="F5" s="563">
        <v>2019</v>
      </c>
      <c r="G5" s="563"/>
      <c r="H5" s="553">
        <v>2019</v>
      </c>
      <c r="I5" s="553"/>
      <c r="J5" s="553">
        <v>2019</v>
      </c>
      <c r="K5" s="553"/>
      <c r="L5" s="553">
        <v>2019</v>
      </c>
      <c r="M5" s="553"/>
      <c r="N5" s="553">
        <v>2019</v>
      </c>
      <c r="O5" s="553"/>
      <c r="P5" s="553">
        <v>2019</v>
      </c>
      <c r="Q5" s="553"/>
      <c r="R5" s="553">
        <v>2019</v>
      </c>
      <c r="S5" s="553"/>
      <c r="T5" s="562">
        <v>2019</v>
      </c>
      <c r="U5" s="563"/>
      <c r="V5" s="562">
        <v>2019</v>
      </c>
      <c r="W5" s="563"/>
      <c r="X5" s="562">
        <v>2019</v>
      </c>
      <c r="Y5" s="563"/>
      <c r="Z5" s="563">
        <v>2019</v>
      </c>
      <c r="AA5" s="563"/>
      <c r="AB5" s="563">
        <v>2019</v>
      </c>
      <c r="AC5" s="563"/>
      <c r="AD5" s="19" t="s">
        <v>4</v>
      </c>
      <c r="AE5" s="126" t="s">
        <v>4</v>
      </c>
      <c r="AF5" s="21" t="s">
        <v>5</v>
      </c>
      <c r="AG5" s="59" t="s">
        <v>6</v>
      </c>
      <c r="AH5" s="60" t="s">
        <v>7</v>
      </c>
      <c r="AI5" s="41" t="s">
        <v>8</v>
      </c>
      <c r="AJ5" s="83">
        <v>480</v>
      </c>
      <c r="AK5" s="83">
        <v>510</v>
      </c>
      <c r="AL5" s="83">
        <v>535</v>
      </c>
      <c r="AM5" s="83">
        <v>560</v>
      </c>
      <c r="AN5" s="83">
        <v>585</v>
      </c>
      <c r="AO5" s="83">
        <v>605</v>
      </c>
      <c r="AP5" s="83">
        <v>625</v>
      </c>
      <c r="AQ5" s="83">
        <v>645</v>
      </c>
      <c r="AR5" s="83">
        <v>660</v>
      </c>
    </row>
    <row r="6" spans="2:44" ht="13.5" customHeight="1">
      <c r="B6" s="80"/>
      <c r="C6" s="80"/>
      <c r="D6" s="599"/>
      <c r="E6" s="600"/>
      <c r="F6" s="601"/>
      <c r="G6" s="601"/>
      <c r="H6" s="602"/>
      <c r="I6" s="602"/>
      <c r="J6" s="557" t="s">
        <v>338</v>
      </c>
      <c r="K6" s="556"/>
      <c r="L6" s="601"/>
      <c r="M6" s="601"/>
      <c r="N6" s="558" t="s">
        <v>385</v>
      </c>
      <c r="O6" s="558"/>
      <c r="P6" s="557" t="s">
        <v>338</v>
      </c>
      <c r="Q6" s="556"/>
      <c r="R6" s="558" t="s">
        <v>495</v>
      </c>
      <c r="S6" s="558"/>
      <c r="T6" s="605"/>
      <c r="U6" s="604"/>
      <c r="V6" s="605"/>
      <c r="W6" s="604"/>
      <c r="X6" s="422"/>
      <c r="Y6" s="423"/>
      <c r="Z6" s="604"/>
      <c r="AA6" s="604"/>
      <c r="AB6" s="613" t="s">
        <v>548</v>
      </c>
      <c r="AC6" s="613"/>
      <c r="AD6" s="19"/>
      <c r="AE6" s="12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2:44" s="14" customFormat="1" ht="22.7" customHeight="1">
      <c r="B7" s="84"/>
      <c r="C7" s="85" t="s">
        <v>451</v>
      </c>
      <c r="D7" s="354"/>
      <c r="E7" s="355"/>
      <c r="F7" s="354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438"/>
      <c r="Y7" s="438"/>
      <c r="Z7" s="355"/>
      <c r="AA7" s="355"/>
      <c r="AB7" s="355"/>
      <c r="AC7" s="355"/>
      <c r="AD7" s="86"/>
      <c r="AE7" s="153"/>
      <c r="AF7" s="87"/>
      <c r="AG7" s="87"/>
      <c r="AH7" s="87"/>
      <c r="AI7" s="87"/>
      <c r="AJ7"/>
      <c r="AK7"/>
      <c r="AL7"/>
      <c r="AM7"/>
      <c r="AN7"/>
      <c r="AO7"/>
      <c r="AP7"/>
      <c r="AQ7"/>
      <c r="AR7"/>
    </row>
    <row r="8" spans="2:44">
      <c r="B8" s="16"/>
      <c r="C8" s="37"/>
      <c r="D8" s="513"/>
      <c r="E8" s="514"/>
      <c r="F8" s="513"/>
      <c r="G8" s="514"/>
      <c r="H8" s="513"/>
      <c r="I8" s="514"/>
      <c r="J8" s="513"/>
      <c r="K8" s="514"/>
      <c r="L8" s="513"/>
      <c r="M8" s="514"/>
      <c r="N8" s="513"/>
      <c r="O8" s="514"/>
      <c r="P8" s="513"/>
      <c r="Q8" s="514"/>
      <c r="R8" s="513"/>
      <c r="S8" s="514"/>
      <c r="T8" s="515"/>
      <c r="U8" s="516"/>
      <c r="V8" s="517"/>
      <c r="W8" s="517"/>
      <c r="X8" s="518"/>
      <c r="Y8" s="519"/>
      <c r="Z8" s="520"/>
      <c r="AA8" s="514"/>
      <c r="AB8" s="520"/>
      <c r="AC8" s="514"/>
      <c r="AD8" s="126">
        <f>COUNT(D8:AC8)</f>
        <v>0</v>
      </c>
      <c r="AE8" s="153" t="str">
        <f>IF(AD8&lt;3," ",(LARGE(C8:AB8,1)+LARGE(C8:AB8,2)+LARGE(C8:AB8,3))/3)</f>
        <v xml:space="preserve"> </v>
      </c>
      <c r="AF8" s="40" t="str">
        <f>IF(COUNTIF(D8:AA8,"(1)")=0," ",COUNTIF(D8:AA8,"(1)"))</f>
        <v xml:space="preserve"> </v>
      </c>
      <c r="AG8" s="40" t="str">
        <f>IF(COUNTIF(D8:AA8,"(2)")=0," ",COUNTIF(D8:AA8,"(2)"))</f>
        <v xml:space="preserve"> </v>
      </c>
      <c r="AH8" s="40" t="str">
        <f>IF(COUNTIF(D8:AA8,"(3)")=0," ",COUNTIF(D8:AA8,"(3)"))</f>
        <v xml:space="preserve"> </v>
      </c>
      <c r="AI8" s="41" t="str">
        <f>IF(SUM(AF8:AH8)=0," ",SUM(AF8:AH8))</f>
        <v xml:space="preserve"> </v>
      </c>
      <c r="AJ8" s="42" t="str">
        <f>IF(AC8=0,Var!$B$8,IF(LARGE(D8:AA8,1)&gt;=480,Var!$B$4," "))</f>
        <v>---</v>
      </c>
      <c r="AK8" s="42" t="str">
        <f>IF(AC8=0,Var!$B$8,IF(LARGE(D8:AA8,1)&gt;=510,Var!$B$4," "))</f>
        <v>---</v>
      </c>
      <c r="AL8" s="42" t="str">
        <f>IF(AC8=0,Var!$B$8,IF(LARGE(D8:AA8,1)&gt;=535,Var!$B$4," "))</f>
        <v>---</v>
      </c>
      <c r="AM8" s="42" t="str">
        <f>IF(AC8=0,Var!$B$8,IF(LARGE(D8:AA8,1)&gt;=560,Var!$B$4," "))</f>
        <v>---</v>
      </c>
      <c r="AN8" s="42" t="str">
        <f>IF(AC8=0,Var!$B$8,IF(LARGE(D8:AA8,1)&gt;=585,Var!$B$4," "))</f>
        <v>---</v>
      </c>
      <c r="AO8" s="42" t="str">
        <f>IF(AC8=0,Var!$B$8,IF(LARGE(D8:AA8,1)&gt;=605,Var!$B$4," "))</f>
        <v>---</v>
      </c>
      <c r="AP8" s="42" t="str">
        <f>IF(AC8=0,Var!$B$8,IF(LARGE(D8:AA8,1)&gt;=625,Var!$B$4," "))</f>
        <v>---</v>
      </c>
      <c r="AQ8" s="42" t="str">
        <f>IF(AC8=0,Var!$B$8,IF(LARGE(D8:AA8,1)&gt;=645,Var!$B$4," "))</f>
        <v>---</v>
      </c>
      <c r="AR8" s="42" t="str">
        <f>IF(AC8=0,Var!$B$8,IF(LARGE(D8:AA8,1)&gt;=660,Var!$B$4," "))</f>
        <v>---</v>
      </c>
    </row>
    <row r="9" spans="2:44">
      <c r="B9" s="16"/>
      <c r="C9" s="37"/>
      <c r="D9" s="513"/>
      <c r="E9" s="514"/>
      <c r="F9" s="513"/>
      <c r="G9" s="514"/>
      <c r="H9" s="513"/>
      <c r="I9" s="514"/>
      <c r="J9" s="513"/>
      <c r="K9" s="514"/>
      <c r="L9" s="513"/>
      <c r="M9" s="514"/>
      <c r="N9" s="513"/>
      <c r="O9" s="514"/>
      <c r="P9" s="513"/>
      <c r="Q9" s="514"/>
      <c r="R9" s="513"/>
      <c r="S9" s="514"/>
      <c r="T9" s="521"/>
      <c r="U9" s="522"/>
      <c r="V9" s="517"/>
      <c r="W9" s="517"/>
      <c r="X9" s="523"/>
      <c r="Y9" s="524"/>
      <c r="Z9" s="520"/>
      <c r="AA9" s="514"/>
      <c r="AB9" s="520"/>
      <c r="AC9" s="514"/>
      <c r="AD9" s="126">
        <f t="shared" ref="AD9:AD49" si="0">COUNT(D9:AC9)</f>
        <v>0</v>
      </c>
      <c r="AE9" s="336"/>
      <c r="AF9" s="40" t="str">
        <f>IF(COUNTIF(D9:AA9,"(1)")=0," ",COUNTIF(D9:AA9,"(1)"))</f>
        <v xml:space="preserve"> </v>
      </c>
      <c r="AG9" s="40" t="str">
        <f>IF(COUNTIF(D9:AA9,"(2)")=0," ",COUNTIF(D9:AA9,"(2)"))</f>
        <v xml:space="preserve"> </v>
      </c>
      <c r="AH9" s="40" t="str">
        <f>IF(COUNTIF(D9:AA9,"(3)")=0," ",COUNTIF(D9:AA9,"(3)"))</f>
        <v xml:space="preserve"> </v>
      </c>
      <c r="AI9" s="41" t="str">
        <f>IF(SUM(AF9:AH9)=0," ",SUM(AF9:AH9))</f>
        <v xml:space="preserve"> </v>
      </c>
      <c r="AJ9" s="42" t="str">
        <f>IF(AC9=0,Var!$B$8,IF(LARGE(D9:AA9,1)&gt;=480,Var!$B$4," "))</f>
        <v>---</v>
      </c>
      <c r="AK9" s="42" t="str">
        <f>IF(AC9=0,Var!$B$8,IF(LARGE(D9:AA9,1)&gt;=510,Var!$B$4," "))</f>
        <v>---</v>
      </c>
      <c r="AL9" s="42" t="str">
        <f>IF(AC9=0,Var!$B$8,IF(LARGE(D9:AA9,1)&gt;=535,Var!$B$4," "))</f>
        <v>---</v>
      </c>
      <c r="AM9" s="42" t="str">
        <f>IF(AC9=0,Var!$B$8,IF(LARGE(D9:AA9,1)&gt;=560,Var!$B$4," "))</f>
        <v>---</v>
      </c>
      <c r="AN9" s="42" t="str">
        <f>IF(AC9=0,Var!$B$8,IF(LARGE(D9:AA9,1)&gt;=585,Var!$B$4," "))</f>
        <v>---</v>
      </c>
      <c r="AO9" s="42" t="str">
        <f>IF(AC9=0,Var!$B$8,IF(LARGE(D9:AA9,1)&gt;=605,Var!$B$4," "))</f>
        <v>---</v>
      </c>
      <c r="AP9" s="42" t="str">
        <f>IF(AC9=0,Var!$B$8,IF(LARGE(D9:AA9,1)&gt;=625,Var!$B$4," "))</f>
        <v>---</v>
      </c>
      <c r="AQ9" s="42" t="str">
        <f>IF(AC9=0,Var!$B$8,IF(LARGE(D9:AA9,1)&gt;=645,Var!$B$4," "))</f>
        <v>---</v>
      </c>
      <c r="AR9" s="42" t="str">
        <f>IF(AC9=0,Var!$B$8,IF(LARGE(D9:AA9,1)&gt;=660,Var!$B$4," "))</f>
        <v>---</v>
      </c>
    </row>
    <row r="10" spans="2:44" s="14" customFormat="1" ht="22.7" customHeight="1">
      <c r="B10" s="84"/>
      <c r="C10" s="85" t="s">
        <v>452</v>
      </c>
      <c r="D10" s="525"/>
      <c r="E10" s="526"/>
      <c r="F10" s="525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7"/>
      <c r="Y10" s="527"/>
      <c r="Z10" s="526"/>
      <c r="AA10" s="526"/>
      <c r="AB10" s="526"/>
      <c r="AC10" s="526"/>
      <c r="AD10" s="126">
        <f t="shared" si="0"/>
        <v>0</v>
      </c>
      <c r="AE10" s="153" t="str">
        <f>IF(AD10&lt;3," ",(LARGE(C10:AB10,1)+LARGE(C10:AB10,2)+LARGE(C10:AB10,3))/3)</f>
        <v xml:space="preserve"> </v>
      </c>
      <c r="AF10" s="87"/>
      <c r="AG10" s="87"/>
      <c r="AH10" s="87"/>
      <c r="AI10" s="87"/>
      <c r="AJ10"/>
      <c r="AK10"/>
      <c r="AL10"/>
      <c r="AM10"/>
      <c r="AN10"/>
      <c r="AO10"/>
      <c r="AP10"/>
      <c r="AQ10"/>
      <c r="AR10"/>
    </row>
    <row r="11" spans="2:44">
      <c r="B11" s="339"/>
      <c r="C11" s="37"/>
      <c r="D11" s="513"/>
      <c r="E11" s="514"/>
      <c r="F11" s="513"/>
      <c r="G11" s="514"/>
      <c r="H11" s="513"/>
      <c r="I11" s="514"/>
      <c r="J11" s="513"/>
      <c r="K11" s="514"/>
      <c r="L11" s="513"/>
      <c r="M11" s="514"/>
      <c r="N11" s="513"/>
      <c r="O11" s="514"/>
      <c r="P11" s="513"/>
      <c r="Q11" s="514"/>
      <c r="R11" s="513"/>
      <c r="S11" s="514"/>
      <c r="T11" s="528"/>
      <c r="U11" s="529"/>
      <c r="V11" s="517"/>
      <c r="W11" s="517"/>
      <c r="X11" s="530"/>
      <c r="Y11" s="531"/>
      <c r="Z11" s="520"/>
      <c r="AA11" s="514"/>
      <c r="AB11" s="520"/>
      <c r="AC11" s="514"/>
      <c r="AD11" s="126">
        <f t="shared" si="0"/>
        <v>0</v>
      </c>
      <c r="AE11" s="153" t="str">
        <f>IF(AD11&lt;3," ",(LARGE(C11:AB11,1)+LARGE(C11:AB11,2)+LARGE(C11:AB11,3))/3)</f>
        <v xml:space="preserve"> </v>
      </c>
      <c r="AF11" s="40" t="str">
        <f>IF(COUNTIF(D11:AA11,"(1)")=0," ",COUNTIF(D11:AA11,"(1)"))</f>
        <v xml:space="preserve"> </v>
      </c>
      <c r="AG11" s="40" t="str">
        <f>IF(COUNTIF(D11:AA11,"(2)")=0," ",COUNTIF(D11:AA11,"(2)"))</f>
        <v xml:space="preserve"> </v>
      </c>
      <c r="AH11" s="40" t="str">
        <f>IF(COUNTIF(D11:AA11,"(3)")=0," ",COUNTIF(D11:AA11,"(3)"))</f>
        <v xml:space="preserve"> </v>
      </c>
      <c r="AI11" s="41" t="str">
        <f>IF(SUM(AF11:AH11)=0," ",SUM(AF11:AH11))</f>
        <v xml:space="preserve"> </v>
      </c>
      <c r="AJ11" s="42" t="str">
        <f>IF(AC11=0,Var!$B$8,IF(LARGE(D11:AA11,1)&gt;=480,Var!$B$4," "))</f>
        <v>---</v>
      </c>
      <c r="AK11" s="42" t="str">
        <f>IF(AC11=0,Var!$B$8,IF(LARGE(D11:AA11,1)&gt;=510,Var!$B$4," "))</f>
        <v>---</v>
      </c>
      <c r="AL11" s="42" t="str">
        <f>IF(AC11=0,Var!$B$8,IF(LARGE(D11:AA11,1)&gt;=535,Var!$B$4," "))</f>
        <v>---</v>
      </c>
      <c r="AM11" s="42" t="str">
        <f>IF(AC11=0,Var!$B$8,IF(LARGE(D11:AA11,1)&gt;=560,Var!$B$4," "))</f>
        <v>---</v>
      </c>
      <c r="AN11" s="42" t="str">
        <f>IF(AC11=0,Var!$B$8,IF(LARGE(D11:AA11,1)&gt;=585,Var!$B$4," "))</f>
        <v>---</v>
      </c>
      <c r="AO11" s="42" t="str">
        <f>IF(AC11=0,Var!$B$8,IF(LARGE(D11:AA11,1)&gt;=605,Var!$B$4," "))</f>
        <v>---</v>
      </c>
      <c r="AP11" s="42" t="str">
        <f>IF(AC11=0,Var!$B$8,IF(LARGE(D11:AA11,1)&gt;=625,Var!$B$4," "))</f>
        <v>---</v>
      </c>
      <c r="AQ11" s="42" t="str">
        <f>IF(AC11=0,Var!$B$8,IF(LARGE(D11:AA11,1)&gt;=645,Var!$B$4," "))</f>
        <v>---</v>
      </c>
      <c r="AR11" s="42" t="str">
        <f>IF(AC11=0,Var!$B$8,IF(LARGE(D11:AA11,1)&gt;=660,Var!$B$4," "))</f>
        <v>---</v>
      </c>
    </row>
    <row r="12" spans="2:44" s="14" customFormat="1" ht="24" customHeight="1">
      <c r="B12" s="84"/>
      <c r="C12" s="85" t="s">
        <v>448</v>
      </c>
      <c r="D12" s="525"/>
      <c r="E12" s="526"/>
      <c r="F12" s="525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7"/>
      <c r="Y12" s="527"/>
      <c r="Z12" s="526"/>
      <c r="AA12" s="526"/>
      <c r="AB12" s="526"/>
      <c r="AC12" s="526"/>
      <c r="AD12" s="126">
        <f t="shared" si="0"/>
        <v>0</v>
      </c>
      <c r="AE12" s="336"/>
      <c r="AF12" s="87"/>
      <c r="AG12" s="87"/>
      <c r="AH12" s="87"/>
      <c r="AI12" s="87"/>
      <c r="AJ12"/>
      <c r="AK12"/>
      <c r="AL12"/>
      <c r="AM12"/>
      <c r="AN12"/>
      <c r="AO12"/>
      <c r="AP12"/>
      <c r="AQ12"/>
      <c r="AR12"/>
    </row>
    <row r="13" spans="2:44">
      <c r="B13" s="16"/>
      <c r="C13" s="37"/>
      <c r="D13" s="513"/>
      <c r="E13" s="514"/>
      <c r="F13" s="513"/>
      <c r="G13" s="514"/>
      <c r="H13" s="513"/>
      <c r="I13" s="514"/>
      <c r="J13" s="513"/>
      <c r="K13" s="514"/>
      <c r="L13" s="513"/>
      <c r="M13" s="514"/>
      <c r="N13" s="513"/>
      <c r="O13" s="514"/>
      <c r="P13" s="513"/>
      <c r="Q13" s="514"/>
      <c r="R13" s="513"/>
      <c r="S13" s="514"/>
      <c r="T13" s="515"/>
      <c r="U13" s="516"/>
      <c r="V13" s="517"/>
      <c r="W13" s="517"/>
      <c r="X13" s="518"/>
      <c r="Y13" s="519"/>
      <c r="Z13" s="520"/>
      <c r="AA13" s="514"/>
      <c r="AB13" s="520"/>
      <c r="AC13" s="514"/>
      <c r="AD13" s="126">
        <f t="shared" si="0"/>
        <v>0</v>
      </c>
      <c r="AE13" s="153" t="str">
        <f>IF(AD13&lt;3," ",(LARGE(C13:AB13,1)+LARGE(C13:AB13,2)+LARGE(C13:AB13,3))/3)</f>
        <v xml:space="preserve"> </v>
      </c>
      <c r="AF13" s="40" t="str">
        <f>IF(COUNTIF(D13:AA13,"(1)")=0," ",COUNTIF(D13:AA13,"(1)"))</f>
        <v xml:space="preserve"> </v>
      </c>
      <c r="AG13" s="40" t="str">
        <f>IF(COUNTIF(D13:AA13,"(2)")=0," ",COUNTIF(D13:AA13,"(2)"))</f>
        <v xml:space="preserve"> </v>
      </c>
      <c r="AH13" s="40" t="str">
        <f>IF(COUNTIF(D13:AA13,"(3)")=0," ",COUNTIF(D13:AA13,"(3)"))</f>
        <v xml:space="preserve"> </v>
      </c>
      <c r="AI13" s="41" t="str">
        <f>IF(SUM(AF13:AH13)=0," ",SUM(AF13:AH13))</f>
        <v xml:space="preserve"> </v>
      </c>
      <c r="AJ13" s="42" t="str">
        <f>IF(AC13=0,Var!$B$8,IF(LARGE(D13:AA13,1)&gt;=480,Var!$B$4," "))</f>
        <v>---</v>
      </c>
      <c r="AK13" s="42" t="str">
        <f>IF(AC13=0,Var!$B$8,IF(LARGE(D13:AA13,1)&gt;=510,Var!$B$4," "))</f>
        <v>---</v>
      </c>
      <c r="AL13" s="42" t="str">
        <f>IF(AC13=0,Var!$B$8,IF(LARGE(D13:AA13,1)&gt;=535,Var!$B$4," "))</f>
        <v>---</v>
      </c>
      <c r="AM13" s="42" t="str">
        <f>IF(AC13=0,Var!$B$8,IF(LARGE(D13:AA13,1)&gt;=560,Var!$B$4," "))</f>
        <v>---</v>
      </c>
      <c r="AN13" s="42" t="str">
        <f>IF(AC13=0,Var!$B$8,IF(LARGE(D13:AA13,1)&gt;=585,Var!$B$4," "))</f>
        <v>---</v>
      </c>
      <c r="AO13" s="42" t="str">
        <f>IF(AC13=0,Var!$B$8,IF(LARGE(D13:AA13,1)&gt;=605,Var!$B$4," "))</f>
        <v>---</v>
      </c>
      <c r="AP13" s="42" t="str">
        <f>IF(AC13=0,Var!$B$8,IF(LARGE(D13:AA13,1)&gt;=625,Var!$B$4," "))</f>
        <v>---</v>
      </c>
      <c r="AQ13" s="42" t="str">
        <f>IF(AC13=0,Var!$B$8,IF(LARGE(D13:AA13,1)&gt;=645,Var!$B$4," "))</f>
        <v>---</v>
      </c>
      <c r="AR13" s="42" t="str">
        <f>IF(AC13=0,Var!$B$8,IF(LARGE(D13:AA13,1)&gt;=660,Var!$B$4," "))</f>
        <v>---</v>
      </c>
    </row>
    <row r="14" spans="2:44">
      <c r="B14" s="16"/>
      <c r="C14" s="37"/>
      <c r="D14" s="513"/>
      <c r="E14" s="514"/>
      <c r="F14" s="513"/>
      <c r="G14" s="514"/>
      <c r="H14" s="513"/>
      <c r="I14" s="514"/>
      <c r="J14" s="513"/>
      <c r="K14" s="514"/>
      <c r="L14" s="513"/>
      <c r="M14" s="514"/>
      <c r="N14" s="513"/>
      <c r="O14" s="514"/>
      <c r="P14" s="513"/>
      <c r="Q14" s="514"/>
      <c r="R14" s="513"/>
      <c r="S14" s="514"/>
      <c r="T14" s="521"/>
      <c r="U14" s="522"/>
      <c r="V14" s="517"/>
      <c r="W14" s="517"/>
      <c r="X14" s="523"/>
      <c r="Y14" s="524"/>
      <c r="Z14" s="520"/>
      <c r="AA14" s="514"/>
      <c r="AB14" s="520"/>
      <c r="AC14" s="514"/>
      <c r="AD14" s="126">
        <f t="shared" si="0"/>
        <v>0</v>
      </c>
      <c r="AE14" s="153" t="str">
        <f>IF(AD14&lt;3," ",(LARGE(C14:AB14,1)+LARGE(C14:AB14,2)+LARGE(C14:AB14,3))/3)</f>
        <v xml:space="preserve"> </v>
      </c>
      <c r="AF14" s="40" t="str">
        <f>IF(COUNTIF(D14:AA14,"(1)")=0," ",COUNTIF(D14:AA14,"(1)"))</f>
        <v xml:space="preserve"> </v>
      </c>
      <c r="AG14" s="40" t="str">
        <f>IF(COUNTIF(D14:AA14,"(2)")=0," ",COUNTIF(D14:AA14,"(2)"))</f>
        <v xml:space="preserve"> </v>
      </c>
      <c r="AH14" s="40" t="str">
        <f>IF(COUNTIF(D14:AA14,"(3)")=0," ",COUNTIF(D14:AA14,"(3)"))</f>
        <v xml:space="preserve"> </v>
      </c>
      <c r="AI14" s="41" t="str">
        <f>IF(SUM(AF14:AH14)=0," ",SUM(AF14:AH14))</f>
        <v xml:space="preserve"> </v>
      </c>
      <c r="AJ14" s="42" t="str">
        <f>IF(AC14=0,Var!$B$8,IF(LARGE(D14:AA14,1)&gt;=480,Var!$B$4," "))</f>
        <v>---</v>
      </c>
      <c r="AK14" s="42" t="str">
        <f>IF(AC14=0,Var!$B$8,IF(LARGE(D14:AA14,1)&gt;=510,Var!$B$4," "))</f>
        <v>---</v>
      </c>
      <c r="AL14" s="42" t="str">
        <f>IF(AC14=0,Var!$B$8,IF(LARGE(D14:AA14,1)&gt;=535,Var!$B$4," "))</f>
        <v>---</v>
      </c>
      <c r="AM14" s="42" t="str">
        <f>IF(AC14=0,Var!$B$8,IF(LARGE(D14:AA14,1)&gt;=560,Var!$B$4," "))</f>
        <v>---</v>
      </c>
      <c r="AN14" s="42" t="str">
        <f>IF(AC14=0,Var!$B$8,IF(LARGE(D14:AA14,1)&gt;=585,Var!$B$4," "))</f>
        <v>---</v>
      </c>
      <c r="AO14" s="42" t="str">
        <f>IF(AC14=0,Var!$B$8,IF(LARGE(D14:AA14,1)&gt;=605,Var!$B$4," "))</f>
        <v>---</v>
      </c>
      <c r="AP14" s="42" t="str">
        <f>IF(AC14=0,Var!$B$8,IF(LARGE(D14:AA14,1)&gt;=625,Var!$B$4," "))</f>
        <v>---</v>
      </c>
      <c r="AQ14" s="42" t="str">
        <f>IF(AC14=0,Var!$B$8,IF(LARGE(D14:AA14,1)&gt;=645,Var!$B$4," "))</f>
        <v>---</v>
      </c>
      <c r="AR14" s="42" t="str">
        <f>IF(AC14=0,Var!$B$8,IF(LARGE(D14:AA14,1)&gt;=660,Var!$B$4," "))</f>
        <v>---</v>
      </c>
    </row>
    <row r="15" spans="2:44" s="14" customFormat="1" ht="22.7" customHeight="1">
      <c r="B15" s="84"/>
      <c r="C15" s="85" t="s">
        <v>447</v>
      </c>
      <c r="D15" s="525"/>
      <c r="E15" s="526"/>
      <c r="F15" s="525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32"/>
      <c r="Y15" s="532"/>
      <c r="Z15" s="526"/>
      <c r="AA15" s="526"/>
      <c r="AB15" s="526"/>
      <c r="AC15" s="526"/>
      <c r="AD15" s="126">
        <f t="shared" si="0"/>
        <v>0</v>
      </c>
      <c r="AE15" s="336"/>
      <c r="AF15" s="87"/>
      <c r="AG15" s="87"/>
      <c r="AH15" s="87"/>
      <c r="AI15" s="87"/>
      <c r="AJ15"/>
      <c r="AK15"/>
      <c r="AL15"/>
      <c r="AM15"/>
      <c r="AN15"/>
      <c r="AO15"/>
      <c r="AP15"/>
      <c r="AQ15"/>
      <c r="AR15"/>
    </row>
    <row r="16" spans="2:44">
      <c r="B16" s="16"/>
      <c r="C16" s="37"/>
      <c r="D16" s="513"/>
      <c r="E16" s="514"/>
      <c r="F16" s="513"/>
      <c r="G16" s="514"/>
      <c r="H16" s="513"/>
      <c r="I16" s="514"/>
      <c r="J16" s="513"/>
      <c r="K16" s="514"/>
      <c r="L16" s="513"/>
      <c r="M16" s="514"/>
      <c r="N16" s="513"/>
      <c r="O16" s="514"/>
      <c r="P16" s="513"/>
      <c r="Q16" s="514"/>
      <c r="R16" s="513"/>
      <c r="S16" s="514"/>
      <c r="T16" s="528"/>
      <c r="U16" s="529"/>
      <c r="V16" s="517"/>
      <c r="W16" s="517"/>
      <c r="X16" s="517"/>
      <c r="Y16" s="517"/>
      <c r="Z16" s="513"/>
      <c r="AA16" s="514"/>
      <c r="AB16" s="513"/>
      <c r="AC16" s="514"/>
      <c r="AD16" s="126">
        <f t="shared" si="0"/>
        <v>0</v>
      </c>
      <c r="AE16" s="153" t="str">
        <f>IF(AD16&lt;3," ",(LARGE(C16:AB16,1)+LARGE(C16:AB16,2)+LARGE(C16:AB16,3))/3)</f>
        <v xml:space="preserve"> </v>
      </c>
      <c r="AF16" s="40" t="str">
        <f>IF(COUNTIF(D16:AA16,"(1)")=0," ",COUNTIF(D16:AA16,"(1)"))</f>
        <v xml:space="preserve"> </v>
      </c>
      <c r="AG16" s="40" t="str">
        <f>IF(COUNTIF(D16:AA16,"(2)")=0," ",COUNTIF(D16:AA16,"(2)"))</f>
        <v xml:space="preserve"> </v>
      </c>
      <c r="AH16" s="40" t="str">
        <f>IF(COUNTIF(D16:AA16,"(3)")=0," ",COUNTIF(D16:AA16,"(3)"))</f>
        <v xml:space="preserve"> </v>
      </c>
      <c r="AI16" s="41" t="str">
        <f>IF(SUM(AF16:AH16)=0," ",SUM(AF16:AH16))</f>
        <v xml:space="preserve"> </v>
      </c>
      <c r="AJ16" s="42" t="str">
        <f>IF(AC16=0,Var!$B$8,IF(LARGE(D16:AA16,1)&gt;=480,Var!$B$4," "))</f>
        <v>---</v>
      </c>
      <c r="AK16" s="42" t="str">
        <f>IF(AC16=0,Var!$B$8,IF(LARGE(D16:AA16,1)&gt;=510,Var!$B$4," "))</f>
        <v>---</v>
      </c>
      <c r="AL16" s="42" t="str">
        <f>IF(AC16=0,Var!$B$8,IF(LARGE(D16:AA16,1)&gt;=535,Var!$B$4," "))</f>
        <v>---</v>
      </c>
      <c r="AM16" s="42" t="str">
        <f>IF(AC16=0,Var!$B$8,IF(LARGE(D16:AA16,1)&gt;=560,Var!$B$4," "))</f>
        <v>---</v>
      </c>
      <c r="AN16" s="42" t="str">
        <f>IF(AC16=0,Var!$B$8,IF(LARGE(D16:AA16,1)&gt;=585,Var!$B$4," "))</f>
        <v>---</v>
      </c>
      <c r="AO16" s="42" t="str">
        <f>IF(AC16=0,Var!$B$8,IF(LARGE(D16:AA16,1)&gt;=605,Var!$B$4," "))</f>
        <v>---</v>
      </c>
      <c r="AP16" s="42" t="str">
        <f>IF(AC16=0,Var!$B$8,IF(LARGE(D16:AA16,1)&gt;=625,Var!$B$4," "))</f>
        <v>---</v>
      </c>
      <c r="AQ16" s="42" t="str">
        <f>IF(AC16=0,Var!$B$8,IF(LARGE(D16:AA16,1)&gt;=645,Var!$B$4," "))</f>
        <v>---</v>
      </c>
      <c r="AR16" s="42" t="str">
        <f>IF(AC16=0,Var!$B$8,IF(LARGE(D16:AA16,1)&gt;=660,Var!$B$4," "))</f>
        <v>---</v>
      </c>
    </row>
    <row r="17" spans="2:44" s="14" customFormat="1" ht="22.7" customHeight="1">
      <c r="B17" s="84"/>
      <c r="C17" s="85" t="s">
        <v>449</v>
      </c>
      <c r="D17" s="525"/>
      <c r="E17" s="526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33"/>
      <c r="Y17" s="533"/>
      <c r="Z17" s="526"/>
      <c r="AA17" s="526"/>
      <c r="AB17" s="526"/>
      <c r="AC17" s="526"/>
      <c r="AD17" s="126">
        <f t="shared" si="0"/>
        <v>0</v>
      </c>
      <c r="AE17" s="153" t="str">
        <f>IF(AD17&lt;3," ",(LARGE(C17:AB17,1)+LARGE(C17:AB17,2)+LARGE(C17:AB17,3))/3)</f>
        <v xml:space="preserve"> </v>
      </c>
      <c r="AF17" s="87"/>
      <c r="AG17" s="87"/>
      <c r="AH17" s="87"/>
      <c r="AI17" s="87"/>
      <c r="AJ17"/>
      <c r="AK17"/>
      <c r="AL17"/>
      <c r="AM17"/>
      <c r="AN17"/>
      <c r="AO17"/>
      <c r="AP17"/>
      <c r="AQ17"/>
      <c r="AR17"/>
    </row>
    <row r="18" spans="2:44">
      <c r="B18" s="16"/>
      <c r="C18" s="37"/>
      <c r="D18" s="513"/>
      <c r="E18" s="514"/>
      <c r="F18" s="513"/>
      <c r="G18" s="514"/>
      <c r="H18" s="513"/>
      <c r="I18" s="514"/>
      <c r="J18" s="513"/>
      <c r="K18" s="514"/>
      <c r="L18" s="513"/>
      <c r="M18" s="514"/>
      <c r="N18" s="513"/>
      <c r="O18" s="514"/>
      <c r="P18" s="513"/>
      <c r="Q18" s="514"/>
      <c r="R18" s="513"/>
      <c r="S18" s="514"/>
      <c r="T18" s="515"/>
      <c r="U18" s="516"/>
      <c r="V18" s="517"/>
      <c r="W18" s="517"/>
      <c r="X18" s="518"/>
      <c r="Y18" s="519"/>
      <c r="Z18" s="520"/>
      <c r="AA18" s="514"/>
      <c r="AB18" s="520"/>
      <c r="AC18" s="514"/>
      <c r="AD18" s="126">
        <f t="shared" si="0"/>
        <v>0</v>
      </c>
      <c r="AE18" s="336"/>
      <c r="AF18" s="40" t="str">
        <f>IF(COUNTIF(D18:AA18,"(1)")=0," ",COUNTIF(D18:AA18,"(1)"))</f>
        <v xml:space="preserve"> </v>
      </c>
      <c r="AG18" s="40" t="str">
        <f>IF(COUNTIF(D18:AA18,"(2)")=0," ",COUNTIF(D18:AA18,"(2)"))</f>
        <v xml:space="preserve"> </v>
      </c>
      <c r="AH18" s="40" t="str">
        <f>IF(COUNTIF(D18:AA18,"(3)")=0," ",COUNTIF(D18:AA18,"(3)"))</f>
        <v xml:space="preserve"> </v>
      </c>
      <c r="AI18" s="41" t="str">
        <f>IF(SUM(AF18:AH18)=0," ",SUM(AF18:AH18))</f>
        <v xml:space="preserve"> </v>
      </c>
      <c r="AJ18" s="42" t="str">
        <f>IF(AC18=0,Var!$B$8,IF(LARGE(D18:AA18,1)&gt;=480,Var!$B$4," "))</f>
        <v>---</v>
      </c>
      <c r="AK18" s="42" t="str">
        <f>IF(AC18=0,Var!$B$8,IF(LARGE(D18:AA18,1)&gt;=510,Var!$B$4," "))</f>
        <v>---</v>
      </c>
      <c r="AL18" s="42" t="str">
        <f>IF(AC18=0,Var!$B$8,IF(LARGE(D18:AA18,1)&gt;=535,Var!$B$4," "))</f>
        <v>---</v>
      </c>
      <c r="AM18" s="42" t="str">
        <f>IF(AC18=0,Var!$B$8,IF(LARGE(D18:AA18,1)&gt;=560,Var!$B$4," "))</f>
        <v>---</v>
      </c>
      <c r="AN18" s="42" t="str">
        <f>IF(AC18=0,Var!$B$8,IF(LARGE(D18:AA18,1)&gt;=585,Var!$B$4," "))</f>
        <v>---</v>
      </c>
      <c r="AO18" s="42" t="str">
        <f>IF(AC18=0,Var!$B$8,IF(LARGE(D18:AA18,1)&gt;=605,Var!$B$4," "))</f>
        <v>---</v>
      </c>
      <c r="AP18" s="42" t="str">
        <f>IF(AC18=0,Var!$B$8,IF(LARGE(D18:AA18,1)&gt;=625,Var!$B$4," "))</f>
        <v>---</v>
      </c>
      <c r="AQ18" s="42" t="str">
        <f>IF(AC18=0,Var!$B$8,IF(LARGE(D18:AA18,1)&gt;=645,Var!$B$4," "))</f>
        <v>---</v>
      </c>
      <c r="AR18" s="42" t="str">
        <f>IF(AC18=0,Var!$B$8,IF(LARGE(D18:AA18,1)&gt;=660,Var!$B$4," "))</f>
        <v>---</v>
      </c>
    </row>
    <row r="19" spans="2:44">
      <c r="B19" s="16"/>
      <c r="C19" s="37"/>
      <c r="D19" s="513"/>
      <c r="E19" s="514"/>
      <c r="F19" s="513"/>
      <c r="G19" s="514"/>
      <c r="H19" s="513"/>
      <c r="I19" s="514"/>
      <c r="J19" s="513"/>
      <c r="K19" s="514"/>
      <c r="L19" s="513"/>
      <c r="M19" s="514"/>
      <c r="N19" s="513"/>
      <c r="O19" s="514"/>
      <c r="P19" s="513"/>
      <c r="Q19" s="514"/>
      <c r="R19" s="513"/>
      <c r="S19" s="514"/>
      <c r="T19" s="534"/>
      <c r="U19" s="535"/>
      <c r="V19" s="517"/>
      <c r="W19" s="517"/>
      <c r="X19" s="536"/>
      <c r="Y19" s="535"/>
      <c r="Z19" s="520"/>
      <c r="AA19" s="514"/>
      <c r="AB19" s="520"/>
      <c r="AC19" s="514"/>
      <c r="AD19" s="126">
        <f t="shared" si="0"/>
        <v>0</v>
      </c>
      <c r="AE19" s="153" t="str">
        <f>IF(AD19&lt;3," ",(LARGE(C19:AB19,1)+LARGE(C19:AB19,2)+LARGE(C19:AB19,3))/3)</f>
        <v xml:space="preserve"> </v>
      </c>
      <c r="AF19" s="40" t="str">
        <f>IF(COUNTIF(D19:AA19,"(1)")=0," ",COUNTIF(D19:AA19,"(1)"))</f>
        <v xml:space="preserve"> </v>
      </c>
      <c r="AG19" s="40" t="str">
        <f>IF(COUNTIF(D19:AA19,"(2)")=0," ",COUNTIF(D19:AA19,"(2)"))</f>
        <v xml:space="preserve"> </v>
      </c>
      <c r="AH19" s="40" t="str">
        <f>IF(COUNTIF(D19:AA19,"(3)")=0," ",COUNTIF(D19:AA19,"(3)"))</f>
        <v xml:space="preserve"> </v>
      </c>
      <c r="AI19" s="41" t="str">
        <f>IF(SUM(AF19:AH19)=0," ",SUM(AF19:AH19))</f>
        <v xml:space="preserve"> </v>
      </c>
      <c r="AJ19" s="42" t="str">
        <f>IF(AC19=0,Var!$B$8,IF(LARGE(D19:AA19,1)&gt;=480,Var!$B$4," "))</f>
        <v>---</v>
      </c>
      <c r="AK19" s="42" t="str">
        <f>IF(AC19=0,Var!$B$8,IF(LARGE(D19:AA19,1)&gt;=510,Var!$B$4," "))</f>
        <v>---</v>
      </c>
      <c r="AL19" s="42" t="str">
        <f>IF(AC19=0,Var!$B$8,IF(LARGE(D19:AA19,1)&gt;=535,Var!$B$4," "))</f>
        <v>---</v>
      </c>
      <c r="AM19" s="42" t="str">
        <f>IF(AC19=0,Var!$B$8,IF(LARGE(D19:AA19,1)&gt;=560,Var!$B$4," "))</f>
        <v>---</v>
      </c>
      <c r="AN19" s="42" t="str">
        <f>IF(AC19=0,Var!$B$8,IF(LARGE(D19:AA19,1)&gt;=585,Var!$B$4," "))</f>
        <v>---</v>
      </c>
      <c r="AO19" s="42" t="str">
        <f>IF(AC19=0,Var!$B$8,IF(LARGE(D19:AA19,1)&gt;=605,Var!$B$4," "))</f>
        <v>---</v>
      </c>
      <c r="AP19" s="42" t="str">
        <f>IF(AC19=0,Var!$B$8,IF(LARGE(D19:AA19,1)&gt;=625,Var!$B$4," "))</f>
        <v>---</v>
      </c>
      <c r="AQ19" s="42" t="str">
        <f>IF(AC19=0,Var!$B$8,IF(LARGE(D19:AA19,1)&gt;=645,Var!$B$4," "))</f>
        <v>---</v>
      </c>
      <c r="AR19" s="42" t="str">
        <f>IF(AC19=0,Var!$B$8,IF(LARGE(D19:AA19,1)&gt;=660,Var!$B$4," "))</f>
        <v>---</v>
      </c>
    </row>
    <row r="20" spans="2:44">
      <c r="B20" s="16"/>
      <c r="C20" s="37"/>
      <c r="D20" s="513"/>
      <c r="E20" s="514"/>
      <c r="F20" s="513"/>
      <c r="G20" s="514"/>
      <c r="H20" s="513"/>
      <c r="I20" s="514"/>
      <c r="J20" s="513"/>
      <c r="K20" s="514"/>
      <c r="L20" s="513"/>
      <c r="M20" s="514"/>
      <c r="N20" s="513"/>
      <c r="O20" s="514"/>
      <c r="P20" s="513"/>
      <c r="Q20" s="514"/>
      <c r="R20" s="513"/>
      <c r="S20" s="514"/>
      <c r="T20" s="521"/>
      <c r="U20" s="522"/>
      <c r="V20" s="517"/>
      <c r="W20" s="517"/>
      <c r="X20" s="523"/>
      <c r="Y20" s="524"/>
      <c r="Z20" s="520"/>
      <c r="AA20" s="514"/>
      <c r="AB20" s="520"/>
      <c r="AC20" s="514"/>
      <c r="AD20" s="126">
        <f t="shared" si="0"/>
        <v>0</v>
      </c>
      <c r="AE20" s="336"/>
      <c r="AF20" s="40" t="str">
        <f>IF(COUNTIF(D20:AA20,"(1)")=0," ",COUNTIF(D20:AA20,"(1)"))</f>
        <v xml:space="preserve"> </v>
      </c>
      <c r="AG20" s="40" t="str">
        <f>IF(COUNTIF(D20:AA20,"(2)")=0," ",COUNTIF(D20:AA20,"(2)"))</f>
        <v xml:space="preserve"> </v>
      </c>
      <c r="AH20" s="40" t="str">
        <f>IF(COUNTIF(D20:AA20,"(3)")=0," ",COUNTIF(D20:AA20,"(3)"))</f>
        <v xml:space="preserve"> </v>
      </c>
      <c r="AI20" s="41" t="str">
        <f>IF(SUM(AF20:AH20)=0," ",SUM(AF20:AH20))</f>
        <v xml:space="preserve"> </v>
      </c>
      <c r="AJ20" s="42" t="str">
        <f>IF(AC20=0,Var!$B$8,IF(LARGE(D20:AA20,1)&gt;=480,Var!$B$4," "))</f>
        <v>---</v>
      </c>
      <c r="AK20" s="42" t="str">
        <f>IF(AC20=0,Var!$B$8,IF(LARGE(D20:AA20,1)&gt;=510,Var!$B$4," "))</f>
        <v>---</v>
      </c>
      <c r="AL20" s="42" t="str">
        <f>IF(AC20=0,Var!$B$8,IF(LARGE(D20:AA20,1)&gt;=535,Var!$B$4," "))</f>
        <v>---</v>
      </c>
      <c r="AM20" s="42" t="str">
        <f>IF(AC20=0,Var!$B$8,IF(LARGE(D20:AA20,1)&gt;=560,Var!$B$4," "))</f>
        <v>---</v>
      </c>
      <c r="AN20" s="42" t="str">
        <f>IF(AC20=0,Var!$B$8,IF(LARGE(D20:AA20,1)&gt;=585,Var!$B$4," "))</f>
        <v>---</v>
      </c>
      <c r="AO20" s="42" t="str">
        <f>IF(AC20=0,Var!$B$8,IF(LARGE(D20:AA20,1)&gt;=605,Var!$B$4," "))</f>
        <v>---</v>
      </c>
      <c r="AP20" s="42" t="str">
        <f>IF(AC20=0,Var!$B$8,IF(LARGE(D20:AA20,1)&gt;=625,Var!$B$4," "))</f>
        <v>---</v>
      </c>
      <c r="AQ20" s="42" t="str">
        <f>IF(AC20=0,Var!$B$8,IF(LARGE(D20:AA20,1)&gt;=645,Var!$B$4," "))</f>
        <v>---</v>
      </c>
      <c r="AR20" s="42" t="str">
        <f>IF(AC20=0,Var!$B$8,IF(LARGE(D20:AA20,1)&gt;=660,Var!$B$4," "))</f>
        <v>---</v>
      </c>
    </row>
    <row r="21" spans="2:44" s="14" customFormat="1" ht="22.7" customHeight="1">
      <c r="B21" s="84"/>
      <c r="C21" s="85" t="s">
        <v>445</v>
      </c>
      <c r="D21" s="525"/>
      <c r="E21" s="526"/>
      <c r="F21" s="525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7"/>
      <c r="Y21" s="527"/>
      <c r="Z21" s="526"/>
      <c r="AA21" s="526"/>
      <c r="AB21" s="526"/>
      <c r="AC21" s="526"/>
      <c r="AD21" s="126">
        <f t="shared" si="0"/>
        <v>0</v>
      </c>
      <c r="AE21" s="153" t="str">
        <f>IF(AD21&lt;3," ",(LARGE(C21:AB21,1)+LARGE(C21:AB21,2)+LARGE(C21:AB21,3))/3)</f>
        <v xml:space="preserve"> </v>
      </c>
      <c r="AF21" s="87"/>
      <c r="AG21" s="87"/>
      <c r="AH21" s="87"/>
      <c r="AI21" s="87"/>
      <c r="AJ21"/>
      <c r="AK21"/>
      <c r="AL21"/>
      <c r="AM21"/>
      <c r="AN21"/>
      <c r="AO21"/>
      <c r="AP21"/>
      <c r="AQ21"/>
      <c r="AR21"/>
    </row>
    <row r="22" spans="2:44">
      <c r="B22" s="16">
        <v>1</v>
      </c>
      <c r="C22" s="37" t="s">
        <v>425</v>
      </c>
      <c r="D22" s="513">
        <v>550</v>
      </c>
      <c r="E22" s="514" t="s">
        <v>15</v>
      </c>
      <c r="F22" s="513"/>
      <c r="G22" s="514"/>
      <c r="H22" s="513"/>
      <c r="I22" s="514"/>
      <c r="J22" s="513"/>
      <c r="K22" s="514"/>
      <c r="L22" s="513">
        <v>540</v>
      </c>
      <c r="M22" s="514" t="s">
        <v>14</v>
      </c>
      <c r="N22" s="513">
        <v>538</v>
      </c>
      <c r="O22" s="514" t="s">
        <v>18</v>
      </c>
      <c r="P22" s="513">
        <v>545</v>
      </c>
      <c r="Q22" s="514" t="s">
        <v>15</v>
      </c>
      <c r="R22" s="513"/>
      <c r="S22" s="514"/>
      <c r="T22" s="515"/>
      <c r="U22" s="516"/>
      <c r="V22" s="517"/>
      <c r="W22" s="517"/>
      <c r="X22" s="518"/>
      <c r="Y22" s="519"/>
      <c r="Z22" s="520"/>
      <c r="AA22" s="514"/>
      <c r="AB22" s="520"/>
      <c r="AC22" s="514"/>
      <c r="AD22" s="126">
        <f t="shared" si="0"/>
        <v>4</v>
      </c>
      <c r="AE22" s="153">
        <f>IF(AD22&lt;3," ",(LARGE(C22:AB22,1)+LARGE(C22:AB22,2)+LARGE(C22:AB22,3))/3)</f>
        <v>545</v>
      </c>
      <c r="AF22" s="40">
        <f>IF(COUNTIF(D22:AA22,"(1)")=0," ",COUNTIF(D22:AA22,"(1)"))</f>
        <v>1</v>
      </c>
      <c r="AG22" s="40">
        <f>IF(COUNTIF(D22:AA22,"(2)")=0," ",COUNTIF(D22:AA22,"(2)"))</f>
        <v>2</v>
      </c>
      <c r="AH22" s="40">
        <f>IF(COUNTIF(D22:AA22,"(3)")=0," ",COUNTIF(D22:AA22,"(3)"))</f>
        <v>1</v>
      </c>
      <c r="AI22" s="41">
        <f>IF(SUM(AF22:AH22)=0," ",SUM(AF22:AH22))</f>
        <v>4</v>
      </c>
      <c r="AJ22" s="42" t="str">
        <f>IF(AC22=0,Var!$B$8,IF(LARGE(D22:AA22,1)&gt;=480,Var!$B$4," "))</f>
        <v>---</v>
      </c>
      <c r="AK22" s="42" t="str">
        <f>IF(AC22=0,Var!$B$8,IF(LARGE(D22:AA22,1)&gt;=510,Var!$B$4," "))</f>
        <v>---</v>
      </c>
      <c r="AL22" s="42" t="str">
        <f>IF(AC22=0,Var!$B$8,IF(LARGE(D22:AA22,1)&gt;=535,Var!$B$4," "))</f>
        <v>---</v>
      </c>
      <c r="AM22" s="42" t="str">
        <f>IF(AC22=0,Var!$B$8,IF(LARGE(D22:AA22,1)&gt;=560,Var!$B$4," "))</f>
        <v>---</v>
      </c>
      <c r="AN22" s="42" t="str">
        <f>IF(AC22=0,Var!$B$8,IF(LARGE(D22:AA22,1)&gt;=585,Var!$B$4," "))</f>
        <v>---</v>
      </c>
      <c r="AO22" s="42" t="str">
        <f>IF(AC22=0,Var!$B$8,IF(LARGE(D22:AA22,1)&gt;=605,Var!$B$4," "))</f>
        <v>---</v>
      </c>
      <c r="AP22" s="42" t="str">
        <f>IF(AC22=0,Var!$B$8,IF(LARGE(D22:AA22,1)&gt;=625,Var!$B$4," "))</f>
        <v>---</v>
      </c>
      <c r="AQ22" s="42" t="str">
        <f>IF(AC22=0,Var!$B$8,IF(LARGE(D22:AA22,1)&gt;=645,Var!$B$4," "))</f>
        <v>---</v>
      </c>
      <c r="AR22" s="42" t="str">
        <f>IF(AC22=0,Var!$B$8,IF(LARGE(D22:AA22,1)&gt;=660,Var!$B$4," "))</f>
        <v>---</v>
      </c>
    </row>
    <row r="23" spans="2:44">
      <c r="B23" s="16"/>
      <c r="C23" s="37"/>
      <c r="D23" s="513"/>
      <c r="E23" s="514"/>
      <c r="F23" s="513"/>
      <c r="G23" s="514"/>
      <c r="H23" s="513"/>
      <c r="I23" s="514"/>
      <c r="J23" s="513"/>
      <c r="K23" s="514"/>
      <c r="L23" s="513"/>
      <c r="M23" s="514"/>
      <c r="N23" s="513"/>
      <c r="O23" s="514"/>
      <c r="P23" s="513"/>
      <c r="Q23" s="514"/>
      <c r="R23" s="513"/>
      <c r="S23" s="514"/>
      <c r="T23" s="521"/>
      <c r="U23" s="522"/>
      <c r="V23" s="517"/>
      <c r="W23" s="517"/>
      <c r="X23" s="523"/>
      <c r="Y23" s="524"/>
      <c r="Z23" s="520"/>
      <c r="AA23" s="514"/>
      <c r="AB23" s="520"/>
      <c r="AC23" s="514"/>
      <c r="AD23" s="126">
        <f t="shared" si="0"/>
        <v>0</v>
      </c>
      <c r="AE23" s="336"/>
      <c r="AF23" s="40" t="str">
        <f>IF(COUNTIF(D23:AA23,"(1)")=0," ",COUNTIF(D23:AA23,"(1)"))</f>
        <v xml:space="preserve"> </v>
      </c>
      <c r="AG23" s="40" t="str">
        <f>IF(COUNTIF(D23:AA23,"(2)")=0," ",COUNTIF(D23:AA23,"(2)"))</f>
        <v xml:space="preserve"> </v>
      </c>
      <c r="AH23" s="40" t="str">
        <f>IF(COUNTIF(D23:AA23,"(3)")=0," ",COUNTIF(D23:AA23,"(3)"))</f>
        <v xml:space="preserve"> </v>
      </c>
      <c r="AI23" s="41" t="str">
        <f>IF(SUM(AF23:AH23)=0," ",SUM(AF23:AH23))</f>
        <v xml:space="preserve"> </v>
      </c>
      <c r="AJ23" s="42" t="str">
        <f>IF(AC23=0,Var!$B$8,IF(LARGE(D23:AA23,1)&gt;=480,Var!$B$4," "))</f>
        <v>---</v>
      </c>
      <c r="AK23" s="42" t="str">
        <f>IF(AC23=0,Var!$B$8,IF(LARGE(D23:AA23,1)&gt;=510,Var!$B$4," "))</f>
        <v>---</v>
      </c>
      <c r="AL23" s="42" t="str">
        <f>IF(AC23=0,Var!$B$8,IF(LARGE(D23:AA23,1)&gt;=535,Var!$B$4," "))</f>
        <v>---</v>
      </c>
      <c r="AM23" s="42" t="str">
        <f>IF(AC23=0,Var!$B$8,IF(LARGE(D23:AA23,1)&gt;=560,Var!$B$4," "))</f>
        <v>---</v>
      </c>
      <c r="AN23" s="42" t="str">
        <f>IF(AC23=0,Var!$B$8,IF(LARGE(D23:AA23,1)&gt;=585,Var!$B$4," "))</f>
        <v>---</v>
      </c>
      <c r="AO23" s="42" t="str">
        <f>IF(AC23=0,Var!$B$8,IF(LARGE(D23:AA23,1)&gt;=605,Var!$B$4," "))</f>
        <v>---</v>
      </c>
      <c r="AP23" s="42" t="str">
        <f>IF(AC23=0,Var!$B$8,IF(LARGE(D23:AA23,1)&gt;=625,Var!$B$4," "))</f>
        <v>---</v>
      </c>
      <c r="AQ23" s="42" t="str">
        <f>IF(AC23=0,Var!$B$8,IF(LARGE(D23:AA23,1)&gt;=645,Var!$B$4," "))</f>
        <v>---</v>
      </c>
      <c r="AR23" s="42" t="str">
        <f>IF(AC23=0,Var!$B$8,IF(LARGE(D23:AA23,1)&gt;=660,Var!$B$4," "))</f>
        <v>---</v>
      </c>
    </row>
    <row r="24" spans="2:44" s="14" customFormat="1" ht="22.7" customHeight="1">
      <c r="B24" s="84"/>
      <c r="C24" s="85" t="s">
        <v>450</v>
      </c>
      <c r="D24" s="525"/>
      <c r="E24" s="526"/>
      <c r="F24" s="525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7"/>
      <c r="Y24" s="527"/>
      <c r="Z24" s="526"/>
      <c r="AA24" s="526"/>
      <c r="AB24" s="526"/>
      <c r="AC24" s="526"/>
      <c r="AD24" s="126">
        <f t="shared" si="0"/>
        <v>0</v>
      </c>
      <c r="AE24" s="153" t="str">
        <f>IF(AD24&lt;3," ",(LARGE(C24:AB24,1)+LARGE(C24:AB24,2)+LARGE(C24:AB24,3))/3)</f>
        <v xml:space="preserve"> </v>
      </c>
      <c r="AF24" s="87"/>
      <c r="AG24" s="87"/>
      <c r="AH24" s="87"/>
      <c r="AI24" s="87"/>
      <c r="AJ24"/>
      <c r="AK24"/>
      <c r="AL24"/>
      <c r="AM24"/>
      <c r="AN24"/>
      <c r="AO24"/>
      <c r="AP24"/>
      <c r="AQ24"/>
      <c r="AR24"/>
    </row>
    <row r="25" spans="2:44">
      <c r="B25" s="16"/>
      <c r="C25" s="37"/>
      <c r="D25" s="513"/>
      <c r="E25" s="514"/>
      <c r="F25" s="513"/>
      <c r="G25" s="514"/>
      <c r="H25" s="513"/>
      <c r="I25" s="514"/>
      <c r="J25" s="513"/>
      <c r="K25" s="514"/>
      <c r="L25" s="513"/>
      <c r="M25" s="514"/>
      <c r="N25" s="513"/>
      <c r="O25" s="514"/>
      <c r="P25" s="513"/>
      <c r="Q25" s="514"/>
      <c r="R25" s="513"/>
      <c r="S25" s="514"/>
      <c r="T25" s="515"/>
      <c r="U25" s="516"/>
      <c r="V25" s="517"/>
      <c r="W25" s="517"/>
      <c r="X25" s="518"/>
      <c r="Y25" s="519"/>
      <c r="Z25" s="520"/>
      <c r="AA25" s="514"/>
      <c r="AB25" s="520"/>
      <c r="AC25" s="514"/>
      <c r="AD25" s="126">
        <f t="shared" si="0"/>
        <v>0</v>
      </c>
      <c r="AE25" s="153" t="str">
        <f>IF(AD25&lt;3," ",(LARGE(C25:AB25,1)+LARGE(C25:AB25,2)+LARGE(C25:AB25,3))/3)</f>
        <v xml:space="preserve"> </v>
      </c>
      <c r="AF25" s="40" t="str">
        <f>IF(COUNTIF(D25:AA25,"(1)")=0," ",COUNTIF(D25:AA25,"(1)"))</f>
        <v xml:space="preserve"> </v>
      </c>
      <c r="AG25" s="40" t="str">
        <f>IF(COUNTIF(D25:AA25,"(2)")=0," ",COUNTIF(D25:AA25,"(2)"))</f>
        <v xml:space="preserve"> </v>
      </c>
      <c r="AH25" s="40" t="str">
        <f>IF(COUNTIF(D25:AA25,"(3)")=0," ",COUNTIF(D25:AA25,"(3)"))</f>
        <v xml:space="preserve"> </v>
      </c>
      <c r="AI25" s="41" t="str">
        <f>IF(SUM(AF25:AH25)=0," ",SUM(AF25:AH25))</f>
        <v xml:space="preserve"> </v>
      </c>
      <c r="AJ25" s="42" t="str">
        <f>IF(AC25=0,Var!$B$8,IF(LARGE(D25:AA25,1)&gt;=480,Var!$B$4," "))</f>
        <v>---</v>
      </c>
      <c r="AK25" s="42" t="str">
        <f>IF(AC25=0,Var!$B$8,IF(LARGE(D25:AA25,1)&gt;=510,Var!$B$4," "))</f>
        <v>---</v>
      </c>
      <c r="AL25" s="42" t="str">
        <f>IF(AC25=0,Var!$B$8,IF(LARGE(D25:AA25,1)&gt;=535,Var!$B$4," "))</f>
        <v>---</v>
      </c>
      <c r="AM25" s="42" t="str">
        <f>IF(AC25=0,Var!$B$8,IF(LARGE(D25:AA25,1)&gt;=560,Var!$B$4," "))</f>
        <v>---</v>
      </c>
      <c r="AN25" s="42" t="str">
        <f>IF(AC25=0,Var!$B$8,IF(LARGE(D25:AA25,1)&gt;=585,Var!$B$4," "))</f>
        <v>---</v>
      </c>
      <c r="AO25" s="42" t="str">
        <f>IF(AC25=0,Var!$B$8,IF(LARGE(D25:AA25,1)&gt;=605,Var!$B$4," "))</f>
        <v>---</v>
      </c>
      <c r="AP25" s="42" t="str">
        <f>IF(AC25=0,Var!$B$8,IF(LARGE(D25:AA25,1)&gt;=625,Var!$B$4," "))</f>
        <v>---</v>
      </c>
      <c r="AQ25" s="42" t="str">
        <f>IF(AC25=0,Var!$B$8,IF(LARGE(D25:AA25,1)&gt;=645,Var!$B$4," "))</f>
        <v>---</v>
      </c>
      <c r="AR25" s="42" t="str">
        <f>IF(AC25=0,Var!$B$8,IF(LARGE(D25:AA25,1)&gt;=660,Var!$B$4," "))</f>
        <v>---</v>
      </c>
    </row>
    <row r="26" spans="2:44">
      <c r="B26" s="16"/>
      <c r="C26" s="37"/>
      <c r="D26" s="513"/>
      <c r="E26" s="514"/>
      <c r="F26" s="513"/>
      <c r="G26" s="514"/>
      <c r="H26" s="513"/>
      <c r="I26" s="514"/>
      <c r="J26" s="513"/>
      <c r="K26" s="514"/>
      <c r="L26" s="513"/>
      <c r="M26" s="514"/>
      <c r="N26" s="513"/>
      <c r="O26" s="514"/>
      <c r="P26" s="513"/>
      <c r="Q26" s="514"/>
      <c r="R26" s="513"/>
      <c r="S26" s="514"/>
      <c r="T26" s="521"/>
      <c r="U26" s="522"/>
      <c r="V26" s="517"/>
      <c r="W26" s="517"/>
      <c r="X26" s="523"/>
      <c r="Y26" s="524"/>
      <c r="Z26" s="520"/>
      <c r="AA26" s="514"/>
      <c r="AB26" s="520"/>
      <c r="AC26" s="514"/>
      <c r="AD26" s="126">
        <f t="shared" si="0"/>
        <v>0</v>
      </c>
      <c r="AE26" s="336"/>
      <c r="AF26" s="40" t="str">
        <f>IF(COUNTIF(D26:AA26,"(1)")=0," ",COUNTIF(D26:AA26,"(1)"))</f>
        <v xml:space="preserve"> </v>
      </c>
      <c r="AG26" s="40" t="str">
        <f>IF(COUNTIF(D26:AA26,"(2)")=0," ",COUNTIF(D26:AA26,"(2)"))</f>
        <v xml:space="preserve"> </v>
      </c>
      <c r="AH26" s="40" t="str">
        <f>IF(COUNTIF(D26:AA26,"(3)")=0," ",COUNTIF(D26:AA26,"(3)"))</f>
        <v xml:space="preserve"> </v>
      </c>
      <c r="AI26" s="41" t="str">
        <f>IF(SUM(AF26:AH26)=0," ",SUM(AF26:AH26))</f>
        <v xml:space="preserve"> </v>
      </c>
      <c r="AJ26" s="42" t="str">
        <f>IF(AC26=0,Var!$B$8,IF(LARGE(D26:AA26,1)&gt;=480,Var!$B$4," "))</f>
        <v>---</v>
      </c>
      <c r="AK26" s="42" t="str">
        <f>IF(AC26=0,Var!$B$8,IF(LARGE(D26:AA26,1)&gt;=510,Var!$B$4," "))</f>
        <v>---</v>
      </c>
      <c r="AL26" s="42" t="str">
        <f>IF(AC26=0,Var!$B$8,IF(LARGE(D26:AA26,1)&gt;=535,Var!$B$4," "))</f>
        <v>---</v>
      </c>
      <c r="AM26" s="42" t="str">
        <f>IF(AC26=0,Var!$B$8,IF(LARGE(D26:AA26,1)&gt;=560,Var!$B$4," "))</f>
        <v>---</v>
      </c>
      <c r="AN26" s="42" t="str">
        <f>IF(AC26=0,Var!$B$8,IF(LARGE(D26:AA26,1)&gt;=585,Var!$B$4," "))</f>
        <v>---</v>
      </c>
      <c r="AO26" s="42" t="str">
        <f>IF(AC26=0,Var!$B$8,IF(LARGE(D26:AA26,1)&gt;=605,Var!$B$4," "))</f>
        <v>---</v>
      </c>
      <c r="AP26" s="42" t="str">
        <f>IF(AC26=0,Var!$B$8,IF(LARGE(D26:AA26,1)&gt;=625,Var!$B$4," "))</f>
        <v>---</v>
      </c>
      <c r="AQ26" s="42" t="str">
        <f>IF(AC26=0,Var!$B$8,IF(LARGE(D26:AA26,1)&gt;=645,Var!$B$4," "))</f>
        <v>---</v>
      </c>
      <c r="AR26" s="42" t="str">
        <f>IF(AC26=0,Var!$B$8,IF(LARGE(D26:AA26,1)&gt;=660,Var!$B$4," "))</f>
        <v>---</v>
      </c>
    </row>
    <row r="27" spans="2:44" s="14" customFormat="1" ht="22.7" customHeight="1">
      <c r="B27" s="84"/>
      <c r="C27" s="85" t="s">
        <v>446</v>
      </c>
      <c r="D27" s="525"/>
      <c r="E27" s="526"/>
      <c r="F27" s="525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7"/>
      <c r="Y27" s="527"/>
      <c r="Z27" s="526"/>
      <c r="AA27" s="526"/>
      <c r="AB27" s="526"/>
      <c r="AC27" s="526"/>
      <c r="AD27" s="126">
        <f t="shared" si="0"/>
        <v>0</v>
      </c>
      <c r="AE27" s="153" t="str">
        <f t="shared" ref="AE27:AE49" si="1">IF(AD27&lt;3," ",(LARGE(C27:AB27,1)+LARGE(C27:AB27,2)+LARGE(C27:AB27,3))/3)</f>
        <v xml:space="preserve"> </v>
      </c>
      <c r="AF27" s="87"/>
      <c r="AG27" s="87"/>
      <c r="AH27" s="87"/>
      <c r="AI27" s="87"/>
      <c r="AJ27"/>
      <c r="AK27"/>
      <c r="AL27"/>
      <c r="AM27"/>
      <c r="AN27"/>
      <c r="AO27"/>
      <c r="AP27"/>
      <c r="AQ27"/>
      <c r="AR27"/>
    </row>
    <row r="28" spans="2:44">
      <c r="B28" s="16">
        <v>1</v>
      </c>
      <c r="C28" s="37" t="s">
        <v>76</v>
      </c>
      <c r="D28" s="513"/>
      <c r="E28" s="514"/>
      <c r="F28" s="513"/>
      <c r="G28" s="537"/>
      <c r="H28" s="542">
        <v>558</v>
      </c>
      <c r="I28" s="514" t="s">
        <v>18</v>
      </c>
      <c r="J28" s="513">
        <v>575</v>
      </c>
      <c r="K28" s="514" t="s">
        <v>14</v>
      </c>
      <c r="L28" s="513">
        <v>542</v>
      </c>
      <c r="M28" s="514" t="s">
        <v>15</v>
      </c>
      <c r="N28" s="513">
        <v>514</v>
      </c>
      <c r="O28" s="514" t="s">
        <v>18</v>
      </c>
      <c r="P28" s="513">
        <v>552</v>
      </c>
      <c r="Q28" s="514" t="s">
        <v>14</v>
      </c>
      <c r="R28" s="513"/>
      <c r="S28" s="514"/>
      <c r="T28" s="515"/>
      <c r="U28" s="516"/>
      <c r="V28" s="517">
        <v>553</v>
      </c>
      <c r="W28" s="517" t="s">
        <v>18</v>
      </c>
      <c r="X28" s="518">
        <v>560</v>
      </c>
      <c r="Y28" s="519" t="s">
        <v>18</v>
      </c>
      <c r="Z28" s="520">
        <v>541</v>
      </c>
      <c r="AA28" s="514" t="s">
        <v>15</v>
      </c>
      <c r="AB28" s="520"/>
      <c r="AC28" s="514"/>
      <c r="AD28" s="126">
        <f t="shared" si="0"/>
        <v>8</v>
      </c>
      <c r="AE28" s="153">
        <f t="shared" si="1"/>
        <v>564.33333333333337</v>
      </c>
      <c r="AF28" s="40">
        <f>IF(COUNTIF(D28:AA28,"(1)")=0," ",COUNTIF(D28:AA28,"(1)"))</f>
        <v>2</v>
      </c>
      <c r="AG28" s="40">
        <f>IF(COUNTIF(D28:AA28,"(2)")=0," ",COUNTIF(D28:AA28,"(2)"))</f>
        <v>2</v>
      </c>
      <c r="AH28" s="40">
        <f>IF(COUNTIF(D28:AA28,"(3)")=0," ",COUNTIF(D28:AA28,"(3)"))</f>
        <v>4</v>
      </c>
      <c r="AI28" s="41">
        <f>IF(SUM(AF28:AH28)=0," ",SUM(AF28:AH28))</f>
        <v>8</v>
      </c>
      <c r="AJ28" s="42">
        <v>4</v>
      </c>
      <c r="AK28" s="42">
        <v>4</v>
      </c>
      <c r="AL28" s="42">
        <v>4</v>
      </c>
      <c r="AM28" s="42">
        <v>18</v>
      </c>
      <c r="AN28" s="42">
        <v>18</v>
      </c>
      <c r="AO28" s="42" t="str">
        <f>IF(AC28=0,Var!$B$8,IF(LARGE(D28:AA28,1)&gt;=605,Var!$B$4," "))</f>
        <v>---</v>
      </c>
      <c r="AP28" s="42" t="str">
        <f>IF(AC28=0,Var!$B$8,IF(LARGE(D28:AA28,1)&gt;=625,Var!$B$4," "))</f>
        <v>---</v>
      </c>
      <c r="AQ28" s="42" t="str">
        <f>IF(AC28=0,Var!$B$8,IF(LARGE(D28:AA28,1)&gt;=645,Var!$B$4," "))</f>
        <v>---</v>
      </c>
      <c r="AR28" s="42" t="str">
        <f>IF(AC28=0,Var!$B$8,IF(LARGE(D28:AA28,1)&gt;=660,Var!$B$4," "))</f>
        <v>---</v>
      </c>
    </row>
    <row r="29" spans="2:44">
      <c r="B29" s="16"/>
      <c r="C29" s="37"/>
      <c r="D29" s="513"/>
      <c r="E29" s="514"/>
      <c r="F29" s="513"/>
      <c r="G29" s="514"/>
      <c r="H29" s="513"/>
      <c r="I29" s="514"/>
      <c r="J29" s="513"/>
      <c r="K29" s="514"/>
      <c r="L29" s="513"/>
      <c r="M29" s="514"/>
      <c r="N29" s="513"/>
      <c r="O29" s="514"/>
      <c r="P29" s="513"/>
      <c r="Q29" s="514"/>
      <c r="R29" s="513"/>
      <c r="S29" s="514"/>
      <c r="T29" s="534"/>
      <c r="U29" s="535"/>
      <c r="V29" s="517"/>
      <c r="W29" s="517"/>
      <c r="X29" s="536"/>
      <c r="Y29" s="535"/>
      <c r="Z29" s="520"/>
      <c r="AA29" s="514"/>
      <c r="AB29" s="520"/>
      <c r="AC29" s="514"/>
      <c r="AD29" s="126">
        <f t="shared" si="0"/>
        <v>0</v>
      </c>
      <c r="AE29" s="153" t="str">
        <f t="shared" si="1"/>
        <v xml:space="preserve"> </v>
      </c>
      <c r="AF29" s="40" t="str">
        <f>IF(COUNTIF(D29:AA29,"(1)")=0," ",COUNTIF(D29:AA29,"(1)"))</f>
        <v xml:space="preserve"> </v>
      </c>
      <c r="AG29" s="40" t="str">
        <f>IF(COUNTIF(D29:AA29,"(2)")=0," ",COUNTIF(D29:AA29,"(2)"))</f>
        <v xml:space="preserve"> </v>
      </c>
      <c r="AH29" s="40" t="str">
        <f>IF(COUNTIF(D29:AA29,"(3)")=0," ",COUNTIF(D29:AA29,"(3)"))</f>
        <v xml:space="preserve"> </v>
      </c>
      <c r="AI29" s="41" t="str">
        <f>IF(SUM(AF29:AH29)=0," ",SUM(AF29:AH29))</f>
        <v xml:space="preserve"> </v>
      </c>
      <c r="AJ29" s="42" t="str">
        <f>IF(AC29=0,Var!$B$8,IF(LARGE(D29:AA29,1)&gt;=480,Var!$B$4," "))</f>
        <v>---</v>
      </c>
      <c r="AK29" s="42" t="str">
        <f>IF(AC29=0,Var!$B$8,IF(LARGE(D29:AA29,1)&gt;=510,Var!$B$4," "))</f>
        <v>---</v>
      </c>
      <c r="AL29" s="42" t="str">
        <f>IF(AC29=0,Var!$B$8,IF(LARGE(D29:AA29,1)&gt;=535,Var!$B$4," "))</f>
        <v>---</v>
      </c>
      <c r="AM29" s="42" t="str">
        <f>IF(AC29=0,Var!$B$8,IF(LARGE(D29:AA29,1)&gt;=560,Var!$B$4," "))</f>
        <v>---</v>
      </c>
      <c r="AN29" s="42" t="str">
        <f>IF(AC29=0,Var!$B$8,IF(LARGE(D29:AA29,1)&gt;=585,Var!$B$4," "))</f>
        <v>---</v>
      </c>
      <c r="AO29" s="42" t="str">
        <f>IF(AC29=0,Var!$B$8,IF(LARGE(D29:AA29,1)&gt;=605,Var!$B$4," "))</f>
        <v>---</v>
      </c>
      <c r="AP29" s="42" t="str">
        <f>IF(AC29=0,Var!$B$8,IF(LARGE(D29:AA29,1)&gt;=625,Var!$B$4," "))</f>
        <v>---</v>
      </c>
      <c r="AQ29" s="42" t="str">
        <f>IF(AC29=0,Var!$B$8,IF(LARGE(D29:AA29,1)&gt;=645,Var!$B$4," "))</f>
        <v>---</v>
      </c>
      <c r="AR29" s="42" t="str">
        <f>IF(AC29=0,Var!$B$8,IF(LARGE(D29:AA29,1)&gt;=660,Var!$B$4," "))</f>
        <v>---</v>
      </c>
    </row>
    <row r="30" spans="2:44">
      <c r="B30" s="16"/>
      <c r="C30" s="37"/>
      <c r="D30" s="513"/>
      <c r="E30" s="514"/>
      <c r="F30" s="513"/>
      <c r="G30" s="514"/>
      <c r="H30" s="513"/>
      <c r="I30" s="514"/>
      <c r="J30" s="513"/>
      <c r="K30" s="514"/>
      <c r="L30" s="513"/>
      <c r="M30" s="514"/>
      <c r="N30" s="513"/>
      <c r="O30" s="514"/>
      <c r="P30" s="513"/>
      <c r="Q30" s="514"/>
      <c r="R30" s="513"/>
      <c r="S30" s="514"/>
      <c r="T30" s="521"/>
      <c r="U30" s="522"/>
      <c r="V30" s="517"/>
      <c r="W30" s="517"/>
      <c r="X30" s="523"/>
      <c r="Y30" s="524"/>
      <c r="Z30" s="520"/>
      <c r="AA30" s="514"/>
      <c r="AB30" s="520"/>
      <c r="AC30" s="514"/>
      <c r="AD30" s="126">
        <f t="shared" si="0"/>
        <v>0</v>
      </c>
      <c r="AE30" s="153" t="str">
        <f t="shared" si="1"/>
        <v xml:space="preserve"> </v>
      </c>
      <c r="AF30" s="40" t="str">
        <f>IF(COUNTIF(D30:AA30,"(1)")=0," ",COUNTIF(D30:AA30,"(1)"))</f>
        <v xml:space="preserve"> </v>
      </c>
      <c r="AG30" s="40" t="str">
        <f>IF(COUNTIF(D30:AA30,"(2)")=0," ",COUNTIF(D30:AA30,"(2)"))</f>
        <v xml:space="preserve"> </v>
      </c>
      <c r="AH30" s="40" t="str">
        <f>IF(COUNTIF(D30:AA30,"(3)")=0," ",COUNTIF(D30:AA30,"(3)"))</f>
        <v xml:space="preserve"> </v>
      </c>
      <c r="AI30" s="41" t="str">
        <f>IF(SUM(AF30:AH30)=0," ",SUM(AF30:AH30))</f>
        <v xml:space="preserve"> </v>
      </c>
      <c r="AJ30" s="42" t="str">
        <f>IF(AC30=0,Var!$B$8,IF(LARGE(D30:AA30,1)&gt;=480,Var!$B$4," "))</f>
        <v>---</v>
      </c>
      <c r="AK30" s="42" t="str">
        <f>IF(AC30=0,Var!$B$8,IF(LARGE(D30:AA30,1)&gt;=510,Var!$B$4," "))</f>
        <v>---</v>
      </c>
      <c r="AL30" s="42" t="str">
        <f>IF(AC30=0,Var!$B$8,IF(LARGE(D30:AA30,1)&gt;=535,Var!$B$4," "))</f>
        <v>---</v>
      </c>
      <c r="AM30" s="42" t="str">
        <f>IF(AC30=0,Var!$B$8,IF(LARGE(D30:AA30,1)&gt;=560,Var!$B$4," "))</f>
        <v>---</v>
      </c>
      <c r="AN30" s="42" t="str">
        <f>IF(AC30=0,Var!$B$8,IF(LARGE(D30:AA30,1)&gt;=585,Var!$B$4," "))</f>
        <v>---</v>
      </c>
      <c r="AO30" s="42" t="str">
        <f>IF(AC30=0,Var!$B$8,IF(LARGE(D30:AA30,1)&gt;=605,Var!$B$4," "))</f>
        <v>---</v>
      </c>
      <c r="AP30" s="42" t="str">
        <f>IF(AC30=0,Var!$B$8,IF(LARGE(D30:AA30,1)&gt;=625,Var!$B$4," "))</f>
        <v>---</v>
      </c>
      <c r="AQ30" s="42" t="str">
        <f>IF(AC30=0,Var!$B$8,IF(LARGE(D30:AA30,1)&gt;=645,Var!$B$4," "))</f>
        <v>---</v>
      </c>
      <c r="AR30" s="42" t="str">
        <f>IF(AC30=0,Var!$B$8,IF(LARGE(D30:AA30,1)&gt;=660,Var!$B$4," "))</f>
        <v>---</v>
      </c>
    </row>
    <row r="31" spans="2:44" s="14" customFormat="1" ht="22.7" customHeight="1">
      <c r="B31" s="84"/>
      <c r="C31" s="85" t="s">
        <v>444</v>
      </c>
      <c r="D31" s="525"/>
      <c r="E31" s="526"/>
      <c r="F31" s="525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7"/>
      <c r="Y31" s="527"/>
      <c r="Z31" s="526"/>
      <c r="AA31" s="526"/>
      <c r="AB31" s="526"/>
      <c r="AC31" s="526"/>
      <c r="AD31" s="126">
        <f t="shared" si="0"/>
        <v>0</v>
      </c>
      <c r="AE31" s="153" t="str">
        <f t="shared" si="1"/>
        <v xml:space="preserve"> </v>
      </c>
      <c r="AF31" s="87"/>
      <c r="AG31" s="87"/>
      <c r="AH31" s="87"/>
      <c r="AI31" s="87"/>
      <c r="AJ31"/>
      <c r="AK31"/>
      <c r="AL31"/>
      <c r="AM31"/>
      <c r="AN31"/>
      <c r="AO31"/>
      <c r="AP31"/>
      <c r="AQ31"/>
      <c r="AR31"/>
    </row>
    <row r="32" spans="2:44">
      <c r="B32" s="335">
        <v>1</v>
      </c>
      <c r="C32" s="37" t="s">
        <v>39</v>
      </c>
      <c r="D32" s="513"/>
      <c r="E32" s="514"/>
      <c r="F32" s="513">
        <v>599</v>
      </c>
      <c r="G32" s="514" t="s">
        <v>14</v>
      </c>
      <c r="H32" s="513">
        <v>591</v>
      </c>
      <c r="I32" s="514" t="s">
        <v>14</v>
      </c>
      <c r="J32" s="513">
        <v>613</v>
      </c>
      <c r="K32" s="514" t="s">
        <v>14</v>
      </c>
      <c r="L32" s="513"/>
      <c r="M32" s="514"/>
      <c r="N32" s="513"/>
      <c r="O32" s="514"/>
      <c r="P32" s="513"/>
      <c r="Q32" s="514"/>
      <c r="R32" s="513">
        <v>602</v>
      </c>
      <c r="S32" s="514" t="s">
        <v>15</v>
      </c>
      <c r="T32" s="534">
        <v>574</v>
      </c>
      <c r="U32" s="535" t="s">
        <v>14</v>
      </c>
      <c r="V32" s="517"/>
      <c r="W32" s="517"/>
      <c r="X32" s="518"/>
      <c r="Y32" s="519"/>
      <c r="Z32" s="520"/>
      <c r="AA32" s="514"/>
      <c r="AB32" s="520">
        <v>589</v>
      </c>
      <c r="AC32" s="353" t="s">
        <v>330</v>
      </c>
      <c r="AD32" s="126">
        <f t="shared" si="0"/>
        <v>6</v>
      </c>
      <c r="AE32" s="153">
        <f t="shared" si="1"/>
        <v>604.66666666666663</v>
      </c>
      <c r="AF32" s="40">
        <f>IF(COUNTIF(D32:AA32,"(1)")=0," ",COUNTIF(D32:AA32,"(1)"))</f>
        <v>4</v>
      </c>
      <c r="AG32" s="40">
        <f>IF(COUNTIF(D32:AA32,"(2)")=0," ",COUNTIF(D32:AA32,"(2)"))</f>
        <v>1</v>
      </c>
      <c r="AH32" s="40" t="str">
        <f>IF(COUNTIF(D32:AA32,"(3)")=0," ",COUNTIF(D32:AA32,"(3)"))</f>
        <v xml:space="preserve"> </v>
      </c>
      <c r="AI32" s="41">
        <f>IF(SUM(AF32:AH32)=0," ",SUM(AF32:AH32))</f>
        <v>5</v>
      </c>
      <c r="AJ32" s="42">
        <v>7</v>
      </c>
      <c r="AK32" s="42">
        <v>7</v>
      </c>
      <c r="AL32" s="42">
        <v>7</v>
      </c>
      <c r="AM32" s="42">
        <v>18</v>
      </c>
      <c r="AN32" s="42">
        <f>IF(AC32=0,Var!$B$8,IF(LARGE(D32:AA32,1)&gt;=585,Var!$B$4," "))</f>
        <v>19</v>
      </c>
      <c r="AO32" s="42">
        <f>IF(AC32=0,Var!$B$8,IF(LARGE(D32:AA32,1)&gt;=605,Var!$B$4," "))</f>
        <v>19</v>
      </c>
      <c r="AP32" s="42" t="str">
        <f>IF(AC32=0,Var!$B$8,IF(LARGE(D32:AA32,1)&gt;=625,Var!$B$4," "))</f>
        <v xml:space="preserve"> </v>
      </c>
      <c r="AQ32" s="42" t="str">
        <f>IF(AC32=0,Var!$B$8,IF(LARGE(D32:AA32,1)&gt;=645,Var!$B$4," "))</f>
        <v xml:space="preserve"> </v>
      </c>
      <c r="AR32" s="42" t="str">
        <f>IF(AC32=0,Var!$B$8,IF(LARGE(D32:AA32,1)&gt;=660,Var!$B$4," "))</f>
        <v xml:space="preserve"> </v>
      </c>
    </row>
    <row r="33" spans="2:44">
      <c r="B33" s="337"/>
      <c r="C33" s="37"/>
      <c r="D33" s="513"/>
      <c r="E33" s="514"/>
      <c r="F33" s="513"/>
      <c r="G33" s="514"/>
      <c r="H33" s="513"/>
      <c r="I33" s="514"/>
      <c r="J33" s="513"/>
      <c r="K33" s="514"/>
      <c r="L33" s="513"/>
      <c r="M33" s="514"/>
      <c r="N33" s="513"/>
      <c r="O33" s="514"/>
      <c r="P33" s="513"/>
      <c r="Q33" s="514"/>
      <c r="R33" s="513"/>
      <c r="S33" s="514"/>
      <c r="T33" s="534"/>
      <c r="U33" s="535"/>
      <c r="V33" s="517"/>
      <c r="W33" s="517"/>
      <c r="X33" s="536"/>
      <c r="Y33" s="535"/>
      <c r="Z33" s="520"/>
      <c r="AA33" s="514"/>
      <c r="AB33" s="520"/>
      <c r="AC33" s="514"/>
      <c r="AD33" s="126">
        <f t="shared" si="0"/>
        <v>0</v>
      </c>
      <c r="AE33" s="153" t="str">
        <f t="shared" si="1"/>
        <v xml:space="preserve"> </v>
      </c>
      <c r="AF33" s="40" t="str">
        <f>IF(COUNTIF(D33:AA33,"(1)")=0," ",COUNTIF(D33:AA33,"(1)"))</f>
        <v xml:space="preserve"> </v>
      </c>
      <c r="AG33" s="40" t="str">
        <f>IF(COUNTIF(D33:AA33,"(2)")=0," ",COUNTIF(D33:AA33,"(2)"))</f>
        <v xml:space="preserve"> </v>
      </c>
      <c r="AH33" s="40" t="str">
        <f>IF(COUNTIF(D33:AA33,"(3)")=0," ",COUNTIF(D33:AA33,"(3)"))</f>
        <v xml:space="preserve"> </v>
      </c>
      <c r="AI33" s="41" t="str">
        <f>IF(SUM(AF33:AH33)=0," ",SUM(AF33:AH33))</f>
        <v xml:space="preserve"> </v>
      </c>
      <c r="AJ33" s="42" t="str">
        <f>IF(AC33=0,Var!$B$8,IF(LARGE(D33:AA33,1)&gt;=480,Var!$B$4," "))</f>
        <v>---</v>
      </c>
      <c r="AK33" s="42" t="str">
        <f>IF(AC33=0,Var!$B$8,IF(LARGE(D33:AA33,1)&gt;=510,Var!$B$4," "))</f>
        <v>---</v>
      </c>
      <c r="AL33" s="42" t="str">
        <f>IF(AC33=0,Var!$B$8,IF(LARGE(D33:AA33,1)&gt;=535,Var!$B$4," "))</f>
        <v>---</v>
      </c>
      <c r="AM33" s="42" t="str">
        <f>IF(AC33=0,Var!$B$8,IF(LARGE(D33:AA33,1)&gt;=560,Var!$B$4," "))</f>
        <v>---</v>
      </c>
      <c r="AN33" s="42" t="str">
        <f>IF(AC33=0,Var!$B$8,IF(LARGE(D33:AA33,1)&gt;=585,Var!$B$4," "))</f>
        <v>---</v>
      </c>
      <c r="AO33" s="42" t="str">
        <f>IF(AC33=0,Var!$B$8,IF(LARGE(D33:AA33,1)&gt;=605,Var!$B$4," "))</f>
        <v>---</v>
      </c>
      <c r="AP33" s="42" t="str">
        <f>IF(AC33=0,Var!$B$8,IF(LARGE(D33:AA33,1)&gt;=625,Var!$B$4," "))</f>
        <v>---</v>
      </c>
      <c r="AQ33" s="42" t="str">
        <f>IF(AC33=0,Var!$B$8,IF(LARGE(D33:AA33,1)&gt;=645,Var!$B$4," "))</f>
        <v>---</v>
      </c>
      <c r="AR33" s="42" t="str">
        <f>IF(AC33=0,Var!$B$8,IF(LARGE(D33:AA33,1)&gt;=660,Var!$B$4," "))</f>
        <v>---</v>
      </c>
    </row>
    <row r="34" spans="2:44">
      <c r="B34" s="16"/>
      <c r="C34" s="37"/>
      <c r="D34" s="513"/>
      <c r="E34" s="514"/>
      <c r="F34" s="513"/>
      <c r="G34" s="514"/>
      <c r="H34" s="513"/>
      <c r="I34" s="514"/>
      <c r="J34" s="513"/>
      <c r="K34" s="514"/>
      <c r="L34" s="513"/>
      <c r="M34" s="514"/>
      <c r="N34" s="513"/>
      <c r="O34" s="514"/>
      <c r="P34" s="513"/>
      <c r="Q34" s="514"/>
      <c r="R34" s="513"/>
      <c r="S34" s="514"/>
      <c r="T34" s="521"/>
      <c r="U34" s="522"/>
      <c r="V34" s="517"/>
      <c r="W34" s="517"/>
      <c r="X34" s="523"/>
      <c r="Y34" s="524"/>
      <c r="Z34" s="520"/>
      <c r="AA34" s="514"/>
      <c r="AB34" s="520"/>
      <c r="AC34" s="514"/>
      <c r="AD34" s="126">
        <f t="shared" si="0"/>
        <v>0</v>
      </c>
      <c r="AE34" s="153" t="str">
        <f t="shared" si="1"/>
        <v xml:space="preserve"> </v>
      </c>
      <c r="AF34" s="40" t="str">
        <f>IF(COUNTIF(D34:AA34,"(1)")=0," ",COUNTIF(D34:AA34,"(1)"))</f>
        <v xml:space="preserve"> </v>
      </c>
      <c r="AG34" s="40" t="str">
        <f>IF(COUNTIF(D34:AA34,"(2)")=0," ",COUNTIF(D34:AA34,"(2)"))</f>
        <v xml:space="preserve"> </v>
      </c>
      <c r="AH34" s="40" t="str">
        <f>IF(COUNTIF(D34:AA34,"(3)")=0," ",COUNTIF(D34:AA34,"(3)"))</f>
        <v xml:space="preserve"> </v>
      </c>
      <c r="AI34" s="41" t="str">
        <f>IF(SUM(AF34:AH34)=0," ",SUM(AF34:AH34))</f>
        <v xml:space="preserve"> </v>
      </c>
      <c r="AJ34" s="42" t="str">
        <f>IF(AC34=0,Var!$B$8,IF(LARGE(D34:AA34,1)&gt;=480,Var!$B$4," "))</f>
        <v>---</v>
      </c>
      <c r="AK34" s="42" t="str">
        <f>IF(AC34=0,Var!$B$8,IF(LARGE(D34:AA34,1)&gt;=510,Var!$B$4," "))</f>
        <v>---</v>
      </c>
      <c r="AL34" s="42" t="str">
        <f>IF(AC34=0,Var!$B$8,IF(LARGE(D34:AA34,1)&gt;=535,Var!$B$4," "))</f>
        <v>---</v>
      </c>
      <c r="AM34" s="42" t="str">
        <f>IF(AC34=0,Var!$B$8,IF(LARGE(D34:AA34,1)&gt;=560,Var!$B$4," "))</f>
        <v>---</v>
      </c>
      <c r="AN34" s="42" t="str">
        <f>IF(AC34=0,Var!$B$8,IF(LARGE(D34:AA34,1)&gt;=585,Var!$B$4," "))</f>
        <v>---</v>
      </c>
      <c r="AO34" s="42" t="str">
        <f>IF(AC34=0,Var!$B$8,IF(LARGE(D34:AA34,1)&gt;=605,Var!$B$4," "))</f>
        <v>---</v>
      </c>
      <c r="AP34" s="42" t="str">
        <f>IF(AC34=0,Var!$B$8,IF(LARGE(D34:AA34,1)&gt;=625,Var!$B$4," "))</f>
        <v>---</v>
      </c>
      <c r="AQ34" s="42" t="str">
        <f>IF(AC34=0,Var!$B$8,IF(LARGE(D34:AA34,1)&gt;=645,Var!$B$4," "))</f>
        <v>---</v>
      </c>
      <c r="AR34" s="42" t="str">
        <f>IF(AC34=0,Var!$B$8,IF(LARGE(D34:AA34,1)&gt;=660,Var!$B$4," "))</f>
        <v>---</v>
      </c>
    </row>
    <row r="35" spans="2:44" ht="11.45" customHeight="1">
      <c r="B35" s="43"/>
      <c r="C35" s="8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538"/>
      <c r="X35" s="539"/>
      <c r="Y35" s="539"/>
      <c r="Z35" s="538"/>
      <c r="AA35" s="538"/>
      <c r="AB35" s="538"/>
      <c r="AC35" s="538"/>
      <c r="AD35" s="126">
        <f t="shared" si="0"/>
        <v>0</v>
      </c>
      <c r="AE35" s="153" t="str">
        <f t="shared" si="1"/>
        <v xml:space="preserve"> </v>
      </c>
      <c r="AF35" s="19"/>
      <c r="AG35" s="19"/>
      <c r="AH35" s="19"/>
      <c r="AI35" s="29"/>
      <c r="AJ35" s="19"/>
      <c r="AK35" s="19"/>
      <c r="AL35" s="19"/>
      <c r="AM35" s="19"/>
      <c r="AN35" s="19"/>
      <c r="AO35" s="19"/>
      <c r="AP35" s="19"/>
      <c r="AQ35" s="19"/>
      <c r="AR35" s="19"/>
    </row>
    <row r="36" spans="2:44" ht="11.45" customHeight="1"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39"/>
      <c r="AA36" s="539"/>
      <c r="AB36" s="539"/>
      <c r="AC36" s="539"/>
      <c r="AD36" s="126">
        <f t="shared" si="0"/>
        <v>0</v>
      </c>
      <c r="AE36" s="153" t="str">
        <f t="shared" si="1"/>
        <v xml:space="preserve"> </v>
      </c>
      <c r="AF36" s="70" t="s">
        <v>5</v>
      </c>
      <c r="AG36" s="71" t="s">
        <v>6</v>
      </c>
      <c r="AH36" s="72" t="s">
        <v>7</v>
      </c>
      <c r="AI36" s="73" t="s">
        <v>8</v>
      </c>
      <c r="AJ36" s="74">
        <v>620</v>
      </c>
      <c r="AK36" s="74">
        <v>635</v>
      </c>
      <c r="AL36" s="74">
        <v>645</v>
      </c>
      <c r="AM36" s="74">
        <v>655</v>
      </c>
      <c r="AN36" s="74">
        <v>665</v>
      </c>
      <c r="AO36" s="74">
        <v>675</v>
      </c>
      <c r="AP36" s="74">
        <v>685</v>
      </c>
      <c r="AQ36" s="74">
        <v>695</v>
      </c>
      <c r="AR36" s="74">
        <v>700</v>
      </c>
    </row>
    <row r="37" spans="2:44" ht="12.75" customHeight="1">
      <c r="B37" s="53"/>
      <c r="C37" s="54" t="s">
        <v>77</v>
      </c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39"/>
      <c r="Y37" s="539"/>
      <c r="Z37" s="541"/>
      <c r="AA37" s="540"/>
      <c r="AB37" s="541"/>
      <c r="AC37" s="540"/>
      <c r="AD37" s="126">
        <f t="shared" si="0"/>
        <v>0</v>
      </c>
      <c r="AE37" s="153" t="str">
        <f t="shared" si="1"/>
        <v xml:space="preserve"> </v>
      </c>
      <c r="AF37" s="19"/>
      <c r="AG37" s="19"/>
      <c r="AH37" s="19"/>
      <c r="AI37" s="29"/>
      <c r="AJ37"/>
      <c r="AK37"/>
      <c r="AL37"/>
      <c r="AM37"/>
      <c r="AN37"/>
      <c r="AO37"/>
      <c r="AP37"/>
      <c r="AQ37"/>
      <c r="AR37"/>
    </row>
    <row r="38" spans="2:44">
      <c r="B38" s="16"/>
      <c r="C38" s="37"/>
      <c r="D38" s="513"/>
      <c r="E38" s="514"/>
      <c r="F38" s="513"/>
      <c r="G38" s="514"/>
      <c r="H38" s="513"/>
      <c r="I38" s="514"/>
      <c r="J38" s="513"/>
      <c r="K38" s="514"/>
      <c r="L38" s="513"/>
      <c r="M38" s="514"/>
      <c r="N38" s="513"/>
      <c r="O38" s="514"/>
      <c r="P38" s="513"/>
      <c r="Q38" s="514"/>
      <c r="R38" s="513"/>
      <c r="S38" s="514"/>
      <c r="T38" s="515"/>
      <c r="U38" s="516"/>
      <c r="V38" s="517"/>
      <c r="W38" s="517"/>
      <c r="X38" s="518"/>
      <c r="Y38" s="519"/>
      <c r="Z38" s="520"/>
      <c r="AA38" s="514"/>
      <c r="AB38" s="520"/>
      <c r="AC38" s="514"/>
      <c r="AD38" s="126">
        <f t="shared" si="0"/>
        <v>0</v>
      </c>
      <c r="AE38" s="153" t="str">
        <f t="shared" si="1"/>
        <v xml:space="preserve"> </v>
      </c>
      <c r="AF38" s="40" t="str">
        <f>IF(COUNTIF(D38:AA38,"(1)")=0," ",COUNTIF(D38:AA38,"(1)"))</f>
        <v xml:space="preserve"> </v>
      </c>
      <c r="AG38" s="40" t="str">
        <f>IF(COUNTIF(D38:AA38,"(2)")=0," ",COUNTIF(D38:AA38,"(2)"))</f>
        <v xml:space="preserve"> </v>
      </c>
      <c r="AH38" s="40" t="str">
        <f>IF(COUNTIF(D38:AA38,"(3)")=0," ",COUNTIF(D38:AA38,"(3)"))</f>
        <v xml:space="preserve"> </v>
      </c>
      <c r="AI38" s="41" t="str">
        <f>IF(SUM(AF38:AH38)=0," ",SUM(AF38:AH38))</f>
        <v xml:space="preserve"> </v>
      </c>
      <c r="AJ38" s="42" t="str">
        <f>IF(AC38=0,Var!$B$8,IF(LARGE(D38:AA38,1)&gt;=620,Var!$B$4," "))</f>
        <v>---</v>
      </c>
      <c r="AK38" s="42" t="str">
        <f>IF(AC38=0,Var!$B$8,IF(LARGE(D38:AA38,1)&gt;=635,Var!$B$4," "))</f>
        <v>---</v>
      </c>
      <c r="AL38" s="42" t="str">
        <f>IF(AC38=0,Var!$B$8,IF(LARGE(D38:AA38,1)&gt;=645,Var!$B$4," "))</f>
        <v>---</v>
      </c>
      <c r="AM38" s="42" t="str">
        <f>IF(AC38=0,Var!$B$8,IF(LARGE(D38:AA38,1)&gt;=6550,Var!$B$4," "))</f>
        <v>---</v>
      </c>
      <c r="AN38" s="42" t="str">
        <f>IF(AC38=0,Var!$B$8,IF(LARGE(D38:AA38,1)&gt;=6655,Var!$B$4," "))</f>
        <v>---</v>
      </c>
      <c r="AO38" s="42" t="str">
        <f>IF(AC38=0,Var!$B$8,IF(LARGE(D38:AA38,1)&gt;=675,Var!$B$4," "))</f>
        <v>---</v>
      </c>
      <c r="AP38" s="42" t="str">
        <f>IF(AC38=0,Var!$B$8,IF(LARGE(D38:AA38,1)&gt;=685,Var!$B$4," "))</f>
        <v>---</v>
      </c>
      <c r="AQ38" s="42" t="str">
        <f>IF(AC38=0,Var!$B$8,IF(LARGE(D38:AA38,1)&gt;=695,Var!$B$4," "))</f>
        <v>---</v>
      </c>
      <c r="AR38" s="42" t="str">
        <f>IF(AC38=0,Var!$B$8,IF(LARGE(D38:AA38,1)&gt;=700,Var!$B$4," "))</f>
        <v>---</v>
      </c>
    </row>
    <row r="39" spans="2:44">
      <c r="B39" s="16"/>
      <c r="C39" s="37"/>
      <c r="D39" s="513"/>
      <c r="E39" s="514"/>
      <c r="F39" s="513"/>
      <c r="G39" s="514"/>
      <c r="H39" s="513"/>
      <c r="I39" s="514"/>
      <c r="J39" s="513"/>
      <c r="K39" s="514"/>
      <c r="L39" s="513"/>
      <c r="M39" s="514"/>
      <c r="N39" s="513"/>
      <c r="O39" s="514"/>
      <c r="P39" s="513"/>
      <c r="Q39" s="514"/>
      <c r="R39" s="513"/>
      <c r="S39" s="514"/>
      <c r="T39" s="521"/>
      <c r="U39" s="522"/>
      <c r="V39" s="517"/>
      <c r="W39" s="517"/>
      <c r="X39" s="523"/>
      <c r="Y39" s="524"/>
      <c r="Z39" s="520"/>
      <c r="AA39" s="514"/>
      <c r="AB39" s="520"/>
      <c r="AC39" s="514"/>
      <c r="AD39" s="126">
        <f t="shared" si="0"/>
        <v>0</v>
      </c>
      <c r="AE39" s="153" t="str">
        <f t="shared" si="1"/>
        <v xml:space="preserve"> </v>
      </c>
      <c r="AF39" s="40" t="str">
        <f>IF(COUNTIF(D39:AA39,"(1)")=0," ",COUNTIF(D39:AA39,"(1)"))</f>
        <v xml:space="preserve"> </v>
      </c>
      <c r="AG39" s="40" t="str">
        <f>IF(COUNTIF(D39:AA39,"(2)")=0," ",COUNTIF(D39:AA39,"(2)"))</f>
        <v xml:space="preserve"> </v>
      </c>
      <c r="AH39" s="40" t="str">
        <f>IF(COUNTIF(D39:AA39,"(3)")=0," ",COUNTIF(D39:AA39,"(3)"))</f>
        <v xml:space="preserve"> </v>
      </c>
      <c r="AI39" s="41" t="str">
        <f>IF(SUM(AF39:AH39)=0," ",SUM(AF39:AH39))</f>
        <v xml:space="preserve"> </v>
      </c>
      <c r="AJ39" s="42" t="str">
        <f>IF(AC39=0,Var!$B$8,IF(LARGE(D39:AA39,1)&gt;=620,Var!$B$4," "))</f>
        <v>---</v>
      </c>
      <c r="AK39" s="42" t="str">
        <f>IF(AC39=0,Var!$B$8,IF(LARGE(D39:AA39,1)&gt;=635,Var!$B$4," "))</f>
        <v>---</v>
      </c>
      <c r="AL39" s="42" t="str">
        <f>IF(AC39=0,Var!$B$8,IF(LARGE(D39:AA39,1)&gt;=645,Var!$B$4," "))</f>
        <v>---</v>
      </c>
      <c r="AM39" s="42" t="str">
        <f>IF(AC39=0,Var!$B$8,IF(LARGE(D39:AA39,1)&gt;=6550,Var!$B$4," "))</f>
        <v>---</v>
      </c>
      <c r="AN39" s="42" t="str">
        <f>IF(AC39=0,Var!$B$8,IF(LARGE(D39:AA39,1)&gt;=6655,Var!$B$4," "))</f>
        <v>---</v>
      </c>
      <c r="AO39" s="42" t="str">
        <f>IF(AC39=0,Var!$B$8,IF(LARGE(D39:AA39,1)&gt;=675,Var!$B$4," "))</f>
        <v>---</v>
      </c>
      <c r="AP39" s="42" t="str">
        <f>IF(AC39=0,Var!$B$8,IF(LARGE(D39:AA39,1)&gt;=685,Var!$B$4," "))</f>
        <v>---</v>
      </c>
      <c r="AQ39" s="42" t="str">
        <f>IF(AC39=0,Var!$B$8,IF(LARGE(D39:AA39,1)&gt;=695,Var!$B$4," "))</f>
        <v>---</v>
      </c>
      <c r="AR39" s="42" t="str">
        <f>IF(AC39=0,Var!$B$8,IF(LARGE(D39:AA39,1)&gt;=700,Var!$B$4," "))</f>
        <v>---</v>
      </c>
    </row>
    <row r="40" spans="2:44" s="14" customFormat="1" ht="22.7" customHeight="1">
      <c r="B40" s="84"/>
      <c r="C40" s="85" t="s">
        <v>74</v>
      </c>
      <c r="D40" s="525"/>
      <c r="E40" s="526"/>
      <c r="F40" s="525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7"/>
      <c r="Y40" s="527"/>
      <c r="Z40" s="526"/>
      <c r="AA40" s="526"/>
      <c r="AB40" s="526"/>
      <c r="AC40" s="526"/>
      <c r="AD40" s="126">
        <f t="shared" si="0"/>
        <v>0</v>
      </c>
      <c r="AE40" s="153" t="str">
        <f t="shared" si="1"/>
        <v xml:space="preserve"> </v>
      </c>
      <c r="AF40" s="87"/>
      <c r="AG40" s="87"/>
      <c r="AH40" s="87"/>
      <c r="AI40" s="87"/>
      <c r="AJ40"/>
      <c r="AK40"/>
      <c r="AL40"/>
      <c r="AM40"/>
      <c r="AN40"/>
      <c r="AO40"/>
      <c r="AP40"/>
      <c r="AQ40"/>
      <c r="AR40"/>
    </row>
    <row r="41" spans="2:44">
      <c r="B41" s="16"/>
      <c r="C41" s="37" t="s">
        <v>33</v>
      </c>
      <c r="D41" s="513"/>
      <c r="E41" s="514"/>
      <c r="F41" s="513"/>
      <c r="G41" s="514"/>
      <c r="H41" s="513"/>
      <c r="I41" s="514"/>
      <c r="J41" s="513"/>
      <c r="K41" s="514"/>
      <c r="L41" s="513"/>
      <c r="M41" s="514"/>
      <c r="N41" s="513"/>
      <c r="O41" s="514"/>
      <c r="P41" s="513"/>
      <c r="Q41" s="514"/>
      <c r="R41" s="513"/>
      <c r="S41" s="514"/>
      <c r="T41" s="534"/>
      <c r="U41" s="535"/>
      <c r="V41" s="517"/>
      <c r="W41" s="517"/>
      <c r="X41" s="518"/>
      <c r="Y41" s="519"/>
      <c r="Z41" s="520"/>
      <c r="AA41" s="514"/>
      <c r="AB41" s="520"/>
      <c r="AC41" s="514"/>
      <c r="AD41" s="126">
        <f t="shared" si="0"/>
        <v>0</v>
      </c>
      <c r="AE41" s="153" t="str">
        <f t="shared" si="1"/>
        <v xml:space="preserve"> </v>
      </c>
      <c r="AF41" s="40" t="str">
        <f>IF(COUNTIF(D41:AA41,"(1)")=0," ",COUNTIF(D41:AA41,"(1)"))</f>
        <v xml:space="preserve"> </v>
      </c>
      <c r="AG41" s="40" t="str">
        <f>IF(COUNTIF(D41:AA41,"(2)")=0," ",COUNTIF(D41:AA41,"(2)"))</f>
        <v xml:space="preserve"> </v>
      </c>
      <c r="AH41" s="40" t="str">
        <f>IF(COUNTIF(D41:AA41,"(3)")=0," ",COUNTIF(D41:AA41,"(3)"))</f>
        <v xml:space="preserve"> </v>
      </c>
      <c r="AI41" s="41" t="str">
        <f>IF(SUM(AF41:AH41)=0," ",SUM(AF41:AH41))</f>
        <v xml:space="preserve"> </v>
      </c>
      <c r="AJ41" s="42">
        <v>4</v>
      </c>
      <c r="AK41" s="42">
        <v>4</v>
      </c>
      <c r="AL41" s="42">
        <v>5</v>
      </c>
      <c r="AM41" s="42">
        <v>6</v>
      </c>
      <c r="AN41" s="42">
        <v>8</v>
      </c>
      <c r="AO41" s="42">
        <v>8</v>
      </c>
      <c r="AP41" s="42">
        <v>17</v>
      </c>
      <c r="AQ41" s="42" t="str">
        <f>IF(AC41=0,Var!$B$8,IF(LARGE(D41:AA41,1)&gt;=695,Var!$B$4," "))</f>
        <v>---</v>
      </c>
      <c r="AR41" s="42" t="str">
        <f>IF(AC41=0,Var!$B$8,IF(LARGE(D41:AA41,1)&gt;=700,Var!$B$4," "))</f>
        <v>---</v>
      </c>
    </row>
    <row r="42" spans="2:44">
      <c r="B42" s="16"/>
      <c r="C42" s="37"/>
      <c r="D42" s="513"/>
      <c r="E42" s="514"/>
      <c r="F42" s="513"/>
      <c r="G42" s="514"/>
      <c r="H42" s="513"/>
      <c r="I42" s="514"/>
      <c r="J42" s="513"/>
      <c r="K42" s="514"/>
      <c r="L42" s="513"/>
      <c r="M42" s="514"/>
      <c r="N42" s="513"/>
      <c r="O42" s="514"/>
      <c r="P42" s="513"/>
      <c r="Q42" s="514"/>
      <c r="R42" s="513"/>
      <c r="S42" s="514"/>
      <c r="T42" s="521"/>
      <c r="U42" s="522"/>
      <c r="V42" s="517"/>
      <c r="W42" s="517"/>
      <c r="X42" s="523"/>
      <c r="Y42" s="524"/>
      <c r="Z42" s="520"/>
      <c r="AA42" s="514"/>
      <c r="AB42" s="520"/>
      <c r="AC42" s="514"/>
      <c r="AD42" s="126">
        <f t="shared" si="0"/>
        <v>0</v>
      </c>
      <c r="AE42" s="153" t="str">
        <f t="shared" si="1"/>
        <v xml:space="preserve"> </v>
      </c>
      <c r="AF42" s="40" t="str">
        <f>IF(COUNTIF(D42:AA42,"(1)")=0," ",COUNTIF(D42:AA42,"(1)"))</f>
        <v xml:space="preserve"> </v>
      </c>
      <c r="AG42" s="40" t="str">
        <f>IF(COUNTIF(D42:AA42,"(2)")=0," ",COUNTIF(D42:AA42,"(2)"))</f>
        <v xml:space="preserve"> </v>
      </c>
      <c r="AH42" s="40" t="str">
        <f>IF(COUNTIF(D42:AA42,"(3)")=0," ",COUNTIF(D42:AA42,"(3)"))</f>
        <v xml:space="preserve"> </v>
      </c>
      <c r="AI42" s="41" t="str">
        <f>IF(SUM(AF42:AH42)=0," ",SUM(AF42:AH42))</f>
        <v xml:space="preserve"> </v>
      </c>
      <c r="AJ42" s="42" t="str">
        <f>IF(AC42=0,Var!$B$8,IF(LARGE(D42:AA42,1)&gt;=620,Var!$B$4," "))</f>
        <v>---</v>
      </c>
      <c r="AK42" s="42" t="str">
        <f>IF(AC42=0,Var!$B$8,IF(LARGE(D42:AA42,1)&gt;=635,Var!$B$4," "))</f>
        <v>---</v>
      </c>
      <c r="AL42" s="42" t="str">
        <f>IF(AC42=0,Var!$B$8,IF(LARGE(D42:AA42,1)&gt;=645,Var!$B$4," "))</f>
        <v>---</v>
      </c>
      <c r="AM42" s="42" t="str">
        <f>IF(AC42=0,Var!$B$8,IF(LARGE(D42:AA42,1)&gt;=6550,Var!$B$4," "))</f>
        <v>---</v>
      </c>
      <c r="AN42" s="42" t="str">
        <f>IF(AC42=0,Var!$B$8,IF(LARGE(D42:AA42,1)&gt;=6655,Var!$B$4," "))</f>
        <v>---</v>
      </c>
      <c r="AO42" s="42" t="str">
        <f>IF(AC42=0,Var!$B$8,IF(LARGE(D42:AA42,1)&gt;=675,Var!$B$4," "))</f>
        <v>---</v>
      </c>
      <c r="AP42" s="42" t="str">
        <f>IF(AC42=0,Var!$B$8,IF(LARGE(D42:AA42,1)&gt;=685,Var!$B$4," "))</f>
        <v>---</v>
      </c>
      <c r="AQ42" s="42" t="str">
        <f>IF(AC42=0,Var!$B$8,IF(LARGE(D42:AA42,1)&gt;=695,Var!$B$4," "))</f>
        <v>---</v>
      </c>
      <c r="AR42" s="42" t="str">
        <f>IF(AC42=0,Var!$B$8,IF(LARGE(D42:AA42,1)&gt;=700,Var!$B$4," "))</f>
        <v>---</v>
      </c>
    </row>
    <row r="43" spans="2:44" s="14" customFormat="1" ht="22.7" customHeight="1">
      <c r="B43" s="84"/>
      <c r="C43" s="85" t="s">
        <v>305</v>
      </c>
      <c r="D43" s="525"/>
      <c r="E43" s="526"/>
      <c r="F43" s="525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7"/>
      <c r="Y43" s="527"/>
      <c r="Z43" s="526"/>
      <c r="AA43" s="526"/>
      <c r="AB43" s="526"/>
      <c r="AC43" s="526"/>
      <c r="AD43" s="126">
        <f t="shared" si="0"/>
        <v>0</v>
      </c>
      <c r="AE43" s="153" t="str">
        <f t="shared" si="1"/>
        <v xml:space="preserve"> </v>
      </c>
      <c r="AF43" s="87"/>
      <c r="AG43" s="87"/>
      <c r="AH43" s="87"/>
      <c r="AI43" s="87"/>
      <c r="AJ43"/>
      <c r="AK43"/>
      <c r="AL43"/>
      <c r="AM43"/>
      <c r="AN43"/>
      <c r="AO43"/>
      <c r="AP43"/>
      <c r="AQ43"/>
      <c r="AR43"/>
    </row>
    <row r="44" spans="2:44">
      <c r="B44" s="16"/>
      <c r="C44" s="37"/>
      <c r="D44" s="513"/>
      <c r="E44" s="514"/>
      <c r="F44" s="513"/>
      <c r="G44" s="514"/>
      <c r="H44" s="513"/>
      <c r="I44" s="514"/>
      <c r="J44" s="513"/>
      <c r="K44" s="514"/>
      <c r="L44" s="513"/>
      <c r="M44" s="514"/>
      <c r="N44" s="513"/>
      <c r="O44" s="514"/>
      <c r="P44" s="513"/>
      <c r="Q44" s="514"/>
      <c r="R44" s="513"/>
      <c r="S44" s="514"/>
      <c r="T44" s="515"/>
      <c r="U44" s="516"/>
      <c r="V44" s="517"/>
      <c r="W44" s="517"/>
      <c r="X44" s="518"/>
      <c r="Y44" s="519"/>
      <c r="Z44" s="520"/>
      <c r="AA44" s="514"/>
      <c r="AB44" s="520"/>
      <c r="AC44" s="514"/>
      <c r="AD44" s="126">
        <f t="shared" si="0"/>
        <v>0</v>
      </c>
      <c r="AE44" s="153" t="str">
        <f t="shared" si="1"/>
        <v xml:space="preserve"> </v>
      </c>
      <c r="AF44" s="40" t="str">
        <f>IF(COUNTIF(D44:AA44,"(1)")=0," ",COUNTIF(D44:AA44,"(1)"))</f>
        <v xml:space="preserve"> </v>
      </c>
      <c r="AG44" s="40" t="str">
        <f>IF(COUNTIF(D44:AA44,"(2)")=0," ",COUNTIF(D44:AA44,"(2)"))</f>
        <v xml:space="preserve"> </v>
      </c>
      <c r="AH44" s="40" t="str">
        <f>IF(COUNTIF(D44:AA44,"(3)")=0," ",COUNTIF(D44:AA44,"(3)"))</f>
        <v xml:space="preserve"> </v>
      </c>
      <c r="AI44" s="41" t="str">
        <f>IF(SUM(AF44:AH44)=0," ",SUM(AF44:AH44))</f>
        <v xml:space="preserve"> </v>
      </c>
      <c r="AJ44" s="42" t="str">
        <f>IF(AC44=0,Var!$B$8,IF(LARGE(D44:AA44,1)&gt;=620,Var!$B$4," "))</f>
        <v>---</v>
      </c>
      <c r="AK44" s="42" t="str">
        <f>IF(AC44=0,Var!$B$8,IF(LARGE(D44:AA44,1)&gt;=635,Var!$B$4," "))</f>
        <v>---</v>
      </c>
      <c r="AL44" s="42" t="str">
        <f>IF(AC44=0,Var!$B$8,IF(LARGE(D44:AA44,1)&gt;=645,Var!$B$4," "))</f>
        <v>---</v>
      </c>
      <c r="AM44" s="42" t="str">
        <f>IF(AC44=0,Var!$B$8,IF(LARGE(D44:AA44,1)&gt;=6550,Var!$B$4," "))</f>
        <v>---</v>
      </c>
      <c r="AN44" s="42" t="str">
        <f>IF(AC44=0,Var!$B$8,IF(LARGE(D44:AA44,1)&gt;=6655,Var!$B$4," "))</f>
        <v>---</v>
      </c>
      <c r="AO44" s="42" t="str">
        <f>IF(AC44=0,Var!$B$8,IF(LARGE(D44:AA44,1)&gt;=675,Var!$B$4," "))</f>
        <v>---</v>
      </c>
      <c r="AP44" s="42" t="str">
        <f>IF(AC44=0,Var!$B$8,IF(LARGE(D44:AA44,1)&gt;=685,Var!$B$4," "))</f>
        <v>---</v>
      </c>
      <c r="AQ44" s="42" t="str">
        <f>IF(AC44=0,Var!$B$8,IF(LARGE(D44:AA44,1)&gt;=695,Var!$B$4," "))</f>
        <v>---</v>
      </c>
      <c r="AR44" s="42" t="str">
        <f>IF(AC44=0,Var!$B$8,IF(LARGE(D44:AA44,1)&gt;=700,Var!$B$4," "))</f>
        <v>---</v>
      </c>
    </row>
    <row r="45" spans="2:44">
      <c r="B45" s="16"/>
      <c r="C45" s="37"/>
      <c r="D45" s="513"/>
      <c r="E45" s="514"/>
      <c r="F45" s="513"/>
      <c r="G45" s="514"/>
      <c r="H45" s="513"/>
      <c r="I45" s="514"/>
      <c r="J45" s="513"/>
      <c r="K45" s="514"/>
      <c r="L45" s="513"/>
      <c r="M45" s="514"/>
      <c r="N45" s="513"/>
      <c r="O45" s="514"/>
      <c r="P45" s="513"/>
      <c r="Q45" s="514"/>
      <c r="R45" s="513"/>
      <c r="S45" s="514"/>
      <c r="T45" s="521"/>
      <c r="U45" s="522"/>
      <c r="V45" s="517"/>
      <c r="W45" s="517"/>
      <c r="X45" s="523"/>
      <c r="Y45" s="524"/>
      <c r="Z45" s="520"/>
      <c r="AA45" s="514"/>
      <c r="AB45" s="520"/>
      <c r="AC45" s="514"/>
      <c r="AD45" s="126">
        <f t="shared" si="0"/>
        <v>0</v>
      </c>
      <c r="AE45" s="153" t="str">
        <f t="shared" si="1"/>
        <v xml:space="preserve"> </v>
      </c>
      <c r="AF45" s="40" t="str">
        <f>IF(COUNTIF(D45:AA45,"(1)")=0," ",COUNTIF(D45:AA45,"(1)"))</f>
        <v xml:space="preserve"> </v>
      </c>
      <c r="AG45" s="40" t="str">
        <f>IF(COUNTIF(D45:AA45,"(2)")=0," ",COUNTIF(D45:AA45,"(2)"))</f>
        <v xml:space="preserve"> </v>
      </c>
      <c r="AH45" s="40" t="str">
        <f>IF(COUNTIF(D45:AA45,"(3)")=0," ",COUNTIF(D45:AA45,"(3)"))</f>
        <v xml:space="preserve"> </v>
      </c>
      <c r="AI45" s="41" t="str">
        <f>IF(SUM(AF45:AH45)=0," ",SUM(AF45:AH45))</f>
        <v xml:space="preserve"> </v>
      </c>
      <c r="AJ45" s="42" t="str">
        <f>IF(AC45=0,Var!$B$8,IF(LARGE(D45:AA45,1)&gt;=620,Var!$B$4," "))</f>
        <v>---</v>
      </c>
      <c r="AK45" s="42" t="str">
        <f>IF(AC45=0,Var!$B$8,IF(LARGE(D45:AA45,1)&gt;=635,Var!$B$4," "))</f>
        <v>---</v>
      </c>
      <c r="AL45" s="42" t="str">
        <f>IF(AC45=0,Var!$B$8,IF(LARGE(D45:AA45,1)&gt;=645,Var!$B$4," "))</f>
        <v>---</v>
      </c>
      <c r="AM45" s="42" t="str">
        <f>IF(AC45=0,Var!$B$8,IF(LARGE(D45:AA45,1)&gt;=6550,Var!$B$4," "))</f>
        <v>---</v>
      </c>
      <c r="AN45" s="42" t="str">
        <f>IF(AC45=0,Var!$B$8,IF(LARGE(D45:AA45,1)&gt;=6655,Var!$B$4," "))</f>
        <v>---</v>
      </c>
      <c r="AO45" s="42" t="str">
        <f>IF(AC45=0,Var!$B$8,IF(LARGE(D45:AA45,1)&gt;=675,Var!$B$4," "))</f>
        <v>---</v>
      </c>
      <c r="AP45" s="42" t="str">
        <f>IF(AC45=0,Var!$B$8,IF(LARGE(D45:AA45,1)&gt;=685,Var!$B$4," "))</f>
        <v>---</v>
      </c>
      <c r="AQ45" s="42" t="str">
        <f>IF(AC45=0,Var!$B$8,IF(LARGE(D45:AA45,1)&gt;=695,Var!$B$4," "))</f>
        <v>---</v>
      </c>
      <c r="AR45" s="42" t="str">
        <f>IF(AC45=0,Var!$B$8,IF(LARGE(D45:AA45,1)&gt;=700,Var!$B$4," "))</f>
        <v>---</v>
      </c>
    </row>
    <row r="46" spans="2:44" s="14" customFormat="1" ht="22.7" customHeight="1">
      <c r="B46" s="84"/>
      <c r="C46" s="85" t="s">
        <v>309</v>
      </c>
      <c r="D46" s="525"/>
      <c r="E46" s="526"/>
      <c r="F46" s="525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7"/>
      <c r="Y46" s="527"/>
      <c r="Z46" s="526"/>
      <c r="AA46" s="526"/>
      <c r="AB46" s="526"/>
      <c r="AC46" s="526"/>
      <c r="AD46" s="126">
        <f t="shared" si="0"/>
        <v>0</v>
      </c>
      <c r="AE46" s="153" t="str">
        <f t="shared" si="1"/>
        <v xml:space="preserve"> </v>
      </c>
      <c r="AF46" s="87"/>
      <c r="AG46" s="87"/>
      <c r="AH46" s="87"/>
      <c r="AI46" s="87"/>
      <c r="AJ46"/>
      <c r="AK46"/>
      <c r="AL46"/>
      <c r="AM46"/>
      <c r="AN46"/>
      <c r="AO46"/>
      <c r="AP46"/>
      <c r="AQ46"/>
      <c r="AR46"/>
    </row>
    <row r="47" spans="2:44">
      <c r="B47" s="16"/>
      <c r="C47" s="37" t="s">
        <v>32</v>
      </c>
      <c r="D47" s="513"/>
      <c r="E47" s="514"/>
      <c r="F47" s="513"/>
      <c r="G47" s="514"/>
      <c r="H47" s="513"/>
      <c r="I47" s="514"/>
      <c r="J47" s="513"/>
      <c r="K47" s="514"/>
      <c r="L47" s="513"/>
      <c r="M47" s="514"/>
      <c r="N47" s="513"/>
      <c r="O47" s="514"/>
      <c r="P47" s="513"/>
      <c r="Q47" s="514"/>
      <c r="R47" s="513"/>
      <c r="S47" s="514"/>
      <c r="T47" s="534"/>
      <c r="U47" s="535"/>
      <c r="V47" s="517"/>
      <c r="W47" s="517"/>
      <c r="X47" s="518"/>
      <c r="Y47" s="519"/>
      <c r="Z47" s="520"/>
      <c r="AA47" s="514"/>
      <c r="AB47" s="520"/>
      <c r="AC47" s="514"/>
      <c r="AD47" s="126">
        <f t="shared" si="0"/>
        <v>0</v>
      </c>
      <c r="AE47" s="153" t="str">
        <f t="shared" si="1"/>
        <v xml:space="preserve"> </v>
      </c>
      <c r="AF47" s="40" t="str">
        <f>IF(COUNTIF(D47:AA47,"(1)")=0," ",COUNTIF(D47:AA47,"(1)"))</f>
        <v xml:space="preserve"> </v>
      </c>
      <c r="AG47" s="40" t="str">
        <f>IF(COUNTIF(D47:AA47,"(2)")=0," ",COUNTIF(D47:AA47,"(2)"))</f>
        <v xml:space="preserve"> </v>
      </c>
      <c r="AH47" s="40" t="str">
        <f>IF(COUNTIF(D47:AA47,"(3)")=0," ",COUNTIF(D47:AA47,"(3)"))</f>
        <v xml:space="preserve"> </v>
      </c>
      <c r="AI47" s="41" t="str">
        <f>IF(SUM(AF47:AH47)=0," ",SUM(AF47:AH47))</f>
        <v xml:space="preserve"> </v>
      </c>
      <c r="AJ47" s="42">
        <v>6</v>
      </c>
      <c r="AK47" s="42">
        <v>6</v>
      </c>
      <c r="AL47" s="42">
        <v>7</v>
      </c>
      <c r="AM47" s="42">
        <v>9</v>
      </c>
      <c r="AN47" s="42" t="str">
        <f>IF(AC47=0,Var!$B$8,IF(LARGE(D47:AA47,1)&gt;=6655,Var!$B$4," "))</f>
        <v>---</v>
      </c>
      <c r="AO47" s="42" t="str">
        <f>IF(AC47=0,Var!$B$8,IF(LARGE(D47:AA47,1)&gt;=675,Var!$B$4," "))</f>
        <v>---</v>
      </c>
      <c r="AP47" s="42" t="str">
        <f>IF(AC47=0,Var!$B$8,IF(LARGE(D47:AA47,1)&gt;=685,Var!$B$4," "))</f>
        <v>---</v>
      </c>
      <c r="AQ47" s="42" t="str">
        <f>IF(AC47=0,Var!$B$8,IF(LARGE(D47:AA47,1)&gt;=695,Var!$B$4," "))</f>
        <v>---</v>
      </c>
      <c r="AR47" s="42" t="str">
        <f>IF(AC47=0,Var!$B$8,IF(LARGE(D47:AA47,1)&gt;=700,Var!$B$4," "))</f>
        <v>---</v>
      </c>
    </row>
    <row r="48" spans="2:44">
      <c r="B48" s="339"/>
      <c r="C48" s="37" t="s">
        <v>58</v>
      </c>
      <c r="D48" s="513"/>
      <c r="E48" s="514"/>
      <c r="F48" s="513"/>
      <c r="G48" s="514"/>
      <c r="H48" s="513"/>
      <c r="I48" s="514"/>
      <c r="J48" s="513"/>
      <c r="K48" s="514"/>
      <c r="L48" s="513"/>
      <c r="M48" s="514"/>
      <c r="N48" s="513"/>
      <c r="O48" s="514"/>
      <c r="P48" s="513"/>
      <c r="Q48" s="514"/>
      <c r="R48" s="513"/>
      <c r="S48" s="514"/>
      <c r="T48" s="534"/>
      <c r="U48" s="535"/>
      <c r="V48" s="517"/>
      <c r="W48" s="517"/>
      <c r="X48" s="536"/>
      <c r="Y48" s="535"/>
      <c r="Z48" s="520"/>
      <c r="AA48" s="514"/>
      <c r="AB48" s="520"/>
      <c r="AC48" s="514"/>
      <c r="AD48" s="126">
        <f t="shared" si="0"/>
        <v>0</v>
      </c>
      <c r="AE48" s="153" t="str">
        <f t="shared" si="1"/>
        <v xml:space="preserve"> </v>
      </c>
      <c r="AF48" s="402" t="str">
        <f>IF(COUNTIF(D48:AA48,"(1)")=0," ",COUNTIF(D48:AA48,"(1)"))</f>
        <v xml:space="preserve"> </v>
      </c>
      <c r="AG48" s="402" t="str">
        <f>IF(COUNTIF(D48:AA48,"(2)")=0," ",COUNTIF(D48:AA48,"(2)"))</f>
        <v xml:space="preserve"> </v>
      </c>
      <c r="AH48" s="402" t="str">
        <f>IF(COUNTIF(D48:AA48,"(3)")=0," ",COUNTIF(D48:AA48,"(3)"))</f>
        <v xml:space="preserve"> </v>
      </c>
      <c r="AI48" s="41" t="str">
        <f>IF(SUM(AF48:AH48)=0," ",SUM(AF48:AH48))</f>
        <v xml:space="preserve"> </v>
      </c>
      <c r="AJ48" s="42">
        <v>9</v>
      </c>
      <c r="AK48" s="42">
        <v>9</v>
      </c>
      <c r="AL48" s="42">
        <v>9</v>
      </c>
      <c r="AM48" s="42" t="str">
        <f>IF(AC48=0,Var!$B$8,IF(LARGE(D48:AA48,1)&gt;=6550,Var!$B$4," "))</f>
        <v>---</v>
      </c>
      <c r="AN48" s="42" t="str">
        <f>IF(AC48=0,Var!$B$8,IF(LARGE(D48:AA48,1)&gt;=6655,Var!$B$4," "))</f>
        <v>---</v>
      </c>
      <c r="AO48" s="42" t="str">
        <f>IF(AC48=0,Var!$B$8,IF(LARGE(D48:AA48,1)&gt;=675,Var!$B$4," "))</f>
        <v>---</v>
      </c>
      <c r="AP48" s="42" t="str">
        <f>IF(AC48=0,Var!$B$8,IF(LARGE(D48:AA48,1)&gt;=685,Var!$B$4," "))</f>
        <v>---</v>
      </c>
      <c r="AQ48" s="42" t="str">
        <f>IF(AC48=0,Var!$B$8,IF(LARGE(D48:AA48,1)&gt;=695,Var!$B$4," "))</f>
        <v>---</v>
      </c>
      <c r="AR48" s="42" t="str">
        <f>IF(AC48=0,Var!$B$8,IF(LARGE(D48:AA48,1)&gt;=700,Var!$B$4," "))</f>
        <v>---</v>
      </c>
    </row>
    <row r="49" spans="2:44">
      <c r="B49" s="16"/>
      <c r="C49" s="37" t="s">
        <v>41</v>
      </c>
      <c r="D49" s="513"/>
      <c r="E49" s="514"/>
      <c r="F49" s="513"/>
      <c r="G49" s="514"/>
      <c r="H49" s="513"/>
      <c r="I49" s="514"/>
      <c r="J49" s="513"/>
      <c r="K49" s="514"/>
      <c r="L49" s="513"/>
      <c r="M49" s="514"/>
      <c r="N49" s="513"/>
      <c r="O49" s="514"/>
      <c r="P49" s="513"/>
      <c r="Q49" s="514"/>
      <c r="R49" s="513"/>
      <c r="S49" s="514"/>
      <c r="T49" s="521"/>
      <c r="U49" s="522"/>
      <c r="V49" s="517"/>
      <c r="W49" s="517"/>
      <c r="X49" s="523"/>
      <c r="Y49" s="524"/>
      <c r="Z49" s="520"/>
      <c r="AA49" s="514"/>
      <c r="AB49" s="520"/>
      <c r="AC49" s="514"/>
      <c r="AD49" s="126">
        <f t="shared" si="0"/>
        <v>0</v>
      </c>
      <c r="AE49" s="153" t="str">
        <f t="shared" si="1"/>
        <v xml:space="preserve"> </v>
      </c>
      <c r="AF49" s="40"/>
      <c r="AG49" s="40"/>
      <c r="AH49" s="40"/>
      <c r="AI49" s="41"/>
      <c r="AJ49" s="42"/>
      <c r="AK49" s="42"/>
      <c r="AL49" s="42"/>
      <c r="AM49" s="42"/>
      <c r="AN49" s="42"/>
      <c r="AO49" s="42"/>
      <c r="AP49" s="42"/>
      <c r="AQ49" s="42"/>
      <c r="AR49" s="42"/>
    </row>
    <row r="50" spans="2:44">
      <c r="B50" s="43"/>
      <c r="C50" s="8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52"/>
      <c r="Y50" s="52"/>
      <c r="Z50" s="48"/>
      <c r="AA50" s="48"/>
      <c r="AB50" s="48"/>
      <c r="AC50" s="48"/>
      <c r="AD50" s="89"/>
      <c r="AE50" s="336"/>
    </row>
    <row r="51" spans="2:44">
      <c r="C51" s="1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E51" s="153" t="str">
        <f>IF(AD51&lt;3," ",(LARGE(C51:AB51,1)+LARGE(C51:AB51,2)+LARGE(C51:AB51,3))/3)</f>
        <v xml:space="preserve"> </v>
      </c>
    </row>
    <row r="52" spans="2:44">
      <c r="C52" s="11" t="s">
        <v>59</v>
      </c>
      <c r="D52" s="1"/>
      <c r="E52" s="1"/>
      <c r="F52" s="1"/>
      <c r="G52" s="1"/>
      <c r="H52" s="1"/>
      <c r="I52" s="1"/>
      <c r="J52" s="555">
        <f>COUNT(B8:B50)</f>
        <v>3</v>
      </c>
      <c r="K52" s="555"/>
      <c r="AD52" s="19"/>
      <c r="AE52" s="153" t="str">
        <f>IF(AD52&lt;3," ",(LARGE(C52:AB52,1)+LARGE(C52:AB52,2)+LARGE(C52:AB52,3))/3)</f>
        <v xml:space="preserve"> </v>
      </c>
      <c r="AF52" s="70">
        <f>SUM(AF7:AF51)</f>
        <v>7</v>
      </c>
      <c r="AG52" s="75">
        <f>SUM(AG7:AG51)</f>
        <v>5</v>
      </c>
      <c r="AH52" s="76">
        <f>SUM(AH7:AH51)</f>
        <v>5</v>
      </c>
      <c r="AI52" s="77">
        <f>SUM(AI7:AI51)</f>
        <v>17</v>
      </c>
      <c r="AJ52" s="603">
        <f ca="1">TODAY()</f>
        <v>43745</v>
      </c>
      <c r="AK52" s="603"/>
      <c r="AL52" s="603"/>
      <c r="AM52" s="603"/>
      <c r="AN52" s="603"/>
      <c r="AO52" s="603"/>
      <c r="AP52" s="603"/>
      <c r="AQ52" s="603"/>
      <c r="AR52" s="603"/>
    </row>
    <row r="53" spans="2:44">
      <c r="AE53" s="153" t="str">
        <f>IF(AD53&lt;3," ",(LARGE(C53:AB53,1)+LARGE(C53:AB53,2)+LARGE(C53:AB53,3))/3)</f>
        <v xml:space="preserve"> </v>
      </c>
    </row>
    <row r="54" spans="2:44">
      <c r="AE54" s="336"/>
    </row>
    <row r="55" spans="2:44">
      <c r="AE55" s="153"/>
    </row>
    <row r="56" spans="2:44">
      <c r="AE56" s="153" t="str">
        <f>IF(AD56&lt;3," ",(LARGE(C56:AB56,1)+LARGE(C56:AB56,2)+LARGE(C56:AB56,3))/3)</f>
        <v xml:space="preserve"> </v>
      </c>
    </row>
    <row r="57" spans="2:44">
      <c r="AE57" s="336"/>
    </row>
    <row r="58" spans="2:44">
      <c r="AE58" s="153" t="str">
        <f>IF(AD58&lt;3," ",(LARGE(C58:AB58,1)+LARGE(C58:AB58,2)+LARGE(C58:AB58,3))/3)</f>
        <v xml:space="preserve"> </v>
      </c>
    </row>
    <row r="59" spans="2:44">
      <c r="AE59" s="153" t="str">
        <f>IF(AD59&lt;3," ",(LARGE(C59:AB59,1)+LARGE(C59:AB59,2)+LARGE(C59:AB59,3))/3)</f>
        <v xml:space="preserve"> </v>
      </c>
    </row>
    <row r="60" spans="2:44">
      <c r="AE60" s="153" t="str">
        <f>IF(AD60&lt;3," ",(LARGE(C60:AB60,1)+LARGE(C60:AB60,2)+LARGE(C60:AB60,3))/3)</f>
        <v xml:space="preserve"> </v>
      </c>
    </row>
    <row r="61" spans="2:44">
      <c r="AE61" s="153"/>
    </row>
    <row r="62" spans="2:44">
      <c r="AE62" s="153" t="str">
        <f>IF(AD62&lt;3," ",(LARGE(C62:AB62,1)+LARGE(C62:AB62,2)+LARGE(C62:AB62,3))/3)</f>
        <v xml:space="preserve"> </v>
      </c>
    </row>
    <row r="63" spans="2:44">
      <c r="AE63" s="153" t="str">
        <f>IF(AD63&lt;3," ",(LARGE(C63:AB63,1)+LARGE(C63:AB63,2)+LARGE(C63:AB63,3))/3)</f>
        <v xml:space="preserve"> </v>
      </c>
    </row>
    <row r="66" spans="31:31">
      <c r="AE66" s="153"/>
    </row>
    <row r="130" ht="12.75" customHeight="1"/>
    <row r="134" ht="12.75" customHeight="1"/>
  </sheetData>
  <sheetProtection selectLockedCells="1" selectUnlockedCells="1"/>
  <sortState ref="B49:AK52">
    <sortCondition ref="C49:C52"/>
  </sortState>
  <mergeCells count="69">
    <mergeCell ref="AB2:AC2"/>
    <mergeCell ref="AB3:AC3"/>
    <mergeCell ref="AB4:AC4"/>
    <mergeCell ref="AB5:AC5"/>
    <mergeCell ref="AB6:AC6"/>
    <mergeCell ref="V4:W4"/>
    <mergeCell ref="R5:S5"/>
    <mergeCell ref="L3:M3"/>
    <mergeCell ref="N3:O3"/>
    <mergeCell ref="J2:K2"/>
    <mergeCell ref="L2:M2"/>
    <mergeCell ref="N2:O2"/>
    <mergeCell ref="T4:U4"/>
    <mergeCell ref="P4:Q4"/>
    <mergeCell ref="R4:S4"/>
    <mergeCell ref="T5:U5"/>
    <mergeCell ref="F2:G2"/>
    <mergeCell ref="H2:I2"/>
    <mergeCell ref="F3:G3"/>
    <mergeCell ref="H3:I3"/>
    <mergeCell ref="J3:K3"/>
    <mergeCell ref="AJ4:AR4"/>
    <mergeCell ref="Z4:AA4"/>
    <mergeCell ref="Z3:AA3"/>
    <mergeCell ref="D3:E3"/>
    <mergeCell ref="D2:E2"/>
    <mergeCell ref="AF4:AI4"/>
    <mergeCell ref="AK2:AN2"/>
    <mergeCell ref="P3:Q3"/>
    <mergeCell ref="R3:S3"/>
    <mergeCell ref="Z2:AA2"/>
    <mergeCell ref="P2:Q2"/>
    <mergeCell ref="R2:S2"/>
    <mergeCell ref="T2:U2"/>
    <mergeCell ref="T3:U3"/>
    <mergeCell ref="V2:W2"/>
    <mergeCell ref="V3:W3"/>
    <mergeCell ref="J52:K52"/>
    <mergeCell ref="AJ52:AR52"/>
    <mergeCell ref="Z6:AA6"/>
    <mergeCell ref="N6:O6"/>
    <mergeCell ref="P6:Q6"/>
    <mergeCell ref="R6:S6"/>
    <mergeCell ref="T6:U6"/>
    <mergeCell ref="V6:W6"/>
    <mergeCell ref="D4:E4"/>
    <mergeCell ref="P5:Q5"/>
    <mergeCell ref="F4:G4"/>
    <mergeCell ref="H4:I4"/>
    <mergeCell ref="F5:G5"/>
    <mergeCell ref="H5:I5"/>
    <mergeCell ref="J5:K5"/>
    <mergeCell ref="L5:M5"/>
    <mergeCell ref="N5:O5"/>
    <mergeCell ref="J4:K4"/>
    <mergeCell ref="L4:M4"/>
    <mergeCell ref="N4:O4"/>
    <mergeCell ref="D6:E6"/>
    <mergeCell ref="D5:E5"/>
    <mergeCell ref="V5:W5"/>
    <mergeCell ref="F6:G6"/>
    <mergeCell ref="H6:I6"/>
    <mergeCell ref="J6:K6"/>
    <mergeCell ref="L6:M6"/>
    <mergeCell ref="X2:Y2"/>
    <mergeCell ref="X3:Y3"/>
    <mergeCell ref="X4:Y4"/>
    <mergeCell ref="X5:Y5"/>
    <mergeCell ref="Z5:AA5"/>
  </mergeCells>
  <conditionalFormatting sqref="AJ8:AR9 AM13:AR13 AJ18:AR20 AJ25:AR26 AJ44:AR45 AJ16:AR16 AJ34:AR34 AJ28:AR30 AJ38:AR39 AL14:AR14 AJ22:AR23 AJ41:AR42 AJ47:AR49">
    <cfRule type="cellIs" dxfId="195" priority="43" stopIfTrue="1" operator="greaterThan">
      <formula>0</formula>
    </cfRule>
  </conditionalFormatting>
  <conditionalFormatting sqref="AJ35:AO36 AP35:AR35">
    <cfRule type="cellIs" priority="44" stopIfTrue="1" operator="equal">
      <formula>4</formula>
    </cfRule>
  </conditionalFormatting>
  <conditionalFormatting sqref="AP36:AR36">
    <cfRule type="cellIs" priority="45" stopIfTrue="1" operator="equal">
      <formula>4</formula>
    </cfRule>
  </conditionalFormatting>
  <conditionalFormatting sqref="AJ32:AR32">
    <cfRule type="cellIs" dxfId="194" priority="38" stopIfTrue="1" operator="greaterThan">
      <formula>0</formula>
    </cfRule>
  </conditionalFormatting>
  <conditionalFormatting sqref="AJ33:AR33">
    <cfRule type="cellIs" dxfId="193" priority="31" stopIfTrue="1" operator="greaterThan">
      <formula>0</formula>
    </cfRule>
  </conditionalFormatting>
  <conditionalFormatting sqref="AJ11:AR11">
    <cfRule type="cellIs" dxfId="192" priority="26" stopIfTrue="1" operator="greaterThan">
      <formula>0</formula>
    </cfRule>
  </conditionalFormatting>
  <conditionalFormatting sqref="AJ14:AK14">
    <cfRule type="cellIs" dxfId="191" priority="18" stopIfTrue="1" operator="greaterThan">
      <formula>0</formula>
    </cfRule>
  </conditionalFormatting>
  <conditionalFormatting sqref="AL13">
    <cfRule type="cellIs" dxfId="190" priority="16" stopIfTrue="1" operator="greaterThan">
      <formula>0</formula>
    </cfRule>
  </conditionalFormatting>
  <conditionalFormatting sqref="AJ13:AK13">
    <cfRule type="cellIs" dxfId="189" priority="14" stopIfTrue="1" operator="greaterThan">
      <formula>0</formula>
    </cfRule>
  </conditionalFormatting>
  <pageMargins left="0.39027777777777778" right="0.39027777777777778" top="0.39027777777777778" bottom="0.39027777777777778" header="0.51180555555555551" footer="0.51180555555555551"/>
  <pageSetup paperSize="9" scale="66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stopIfTrue="1" operator="equal" id="{40E4C185-6B02-483A-A668-D29FB155796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1020C873-6B4E-45F5-B46B-18AD97F3B3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A4DA3E16-69C8-40CD-9B8B-B54685AC821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E13:E14 E16 E18:E20 E22:E23 E25:E26 E28:E30 E38:E39 E44:E45 G8:G9 G13:G14 G16 G18:G20 G23 G25:G26 G28:G30 G38:G39 G44:G45 I8:I9 I13:I14 I16 I18:I20 I22:I23 I25:I26 I28:I30 I38:I39 I44:I45 K8:K9 K13:K14 K16 K18:K20 K22:K23 K25:K26 K28:K30 K38:K39 K44:K45 M8:M9 M13:M14 M16 M18:M20 M22:M23 M25:M26 M28:M30 M38:M39 M44:M45 O8:O9 O13:O14 O16 O18:O20 O22:O23 O25:O26 O28:O30 O38:O39 O44:O45 Q8:Q9 Q13:Q14 Q16 Q18:Q20 Q22:Q23 Q25:Q26 Q28:Q30 Q38:Q39 Q44:Q45 S8:Y9 S13:Y14 S16:Y16 S18:Y20 S22:Y23 S25:Y26 S28:Y30 S38:Y39 S44:Y45 AA8:AA9 AA13:AA14 AA16 AA18:AA20 AA22:AA23 AA25:AA26 AA28:AA30 AA38:AA39 AA44:AA45 AA34 S34:Y34 Q34 O34 M34 K34 I34 G34 E34 E41:E42 G41:G42 I41:I42 K41:K42 M41:M42 O41:O42 Q41:Q42 S41:Y42 AA41:AA42 E47:E49 G47:G49 I47:I49 K47:K49 M47:M49 O47:O49 Q47:Q49 S47:Y49 AA47:AA49 AC11 AC8:AC9 AC13:AC14 AC16 AC18:AC20 AC22:AC23 AC25:AC26 AC28:AC30 AC38:AC39 AC44:AC45 AC41:AC42 AC47:AC49 AC32:AC34</xm:sqref>
        </x14:conditionalFormatting>
        <x14:conditionalFormatting xmlns:xm="http://schemas.microsoft.com/office/excel/2006/main">
          <x14:cfRule type="cellIs" priority="42" stopIfTrue="1" operator="equal" id="{E2C7EDDA-384C-4E1B-AE8E-FF98FAFFBA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AJ8:AR9 AM13:AR13 AJ18:AR20 AJ25:AR26 AJ44:AR45 AJ16:AR16 AJ34:AR34 AJ28:AR30 AJ38:AR39 AL14:AR14 AJ22:AR23 AJ41:AR42 AJ47:AR49</xm:sqref>
        </x14:conditionalFormatting>
        <x14:conditionalFormatting xmlns:xm="http://schemas.microsoft.com/office/excel/2006/main">
          <x14:cfRule type="cellIs" priority="34" stopIfTrue="1" operator="equal" id="{23D7D937-3E22-44F8-A32D-1FFF7F6127F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5" stopIfTrue="1" operator="equal" id="{4C726211-EA72-438D-8ECD-E2D7ACD6D3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5A1FB0A2-3C7B-4FA4-B19D-6F2408792F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E32 G32 I32 K32 M32 O32 Q32 S32:Y32 AA32</xm:sqref>
        </x14:conditionalFormatting>
        <x14:conditionalFormatting xmlns:xm="http://schemas.microsoft.com/office/excel/2006/main">
          <x14:cfRule type="cellIs" priority="37" stopIfTrue="1" operator="equal" id="{5EA795E2-1EC7-4C5F-8E8B-6D1DB68AA3F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AJ32:AR32</xm:sqref>
        </x14:conditionalFormatting>
        <x14:conditionalFormatting xmlns:xm="http://schemas.microsoft.com/office/excel/2006/main">
          <x14:cfRule type="cellIs" priority="27" stopIfTrue="1" operator="equal" id="{2135BB88-460E-4E3C-A06D-8A4979272AB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D2A8D434-0558-46B2-B7AC-40CA432EF2D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9A845CAC-E0A9-4082-890D-A42AB67406A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E33 G33 I33 K33 M33 O33 Q33 S33:Y33 AA33</xm:sqref>
        </x14:conditionalFormatting>
        <x14:conditionalFormatting xmlns:xm="http://schemas.microsoft.com/office/excel/2006/main">
          <x14:cfRule type="cellIs" priority="30" stopIfTrue="1" operator="equal" id="{8D385ADB-85DE-4573-962E-1F2BF47544C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AJ33:AR33</xm:sqref>
        </x14:conditionalFormatting>
        <x14:conditionalFormatting xmlns:xm="http://schemas.microsoft.com/office/excel/2006/main">
          <x14:cfRule type="cellIs" priority="22" stopIfTrue="1" operator="equal" id="{8152CB7C-3987-4CC0-9E2F-F687FBA1A2E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59F8E5A2-8E9A-4F74-8043-C4A27BC12C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F8282AB8-731F-4D75-9FCB-BFFAE932F8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E11 G11 I11 K11 M11 O11 Q11 S11:Y11 AA11</xm:sqref>
        </x14:conditionalFormatting>
        <x14:conditionalFormatting xmlns:xm="http://schemas.microsoft.com/office/excel/2006/main">
          <x14:cfRule type="cellIs" priority="25" stopIfTrue="1" operator="equal" id="{373025DD-351C-4771-918E-E92F65F843A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AJ11:AR11</xm:sqref>
        </x14:conditionalFormatting>
        <x14:conditionalFormatting xmlns:xm="http://schemas.microsoft.com/office/excel/2006/main">
          <x14:cfRule type="cellIs" priority="19" stopIfTrue="1" operator="equal" id="{0AB6D6E5-F386-42E6-9A0A-791A428552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5FC4DD2B-B997-45B1-8B40-91CD9D9CBD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8C58AB32-9DAC-4DA0-8DE6-BE5B97E4050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G22</xm:sqref>
        </x14:conditionalFormatting>
        <x14:conditionalFormatting xmlns:xm="http://schemas.microsoft.com/office/excel/2006/main">
          <x14:cfRule type="cellIs" priority="17" stopIfTrue="1" operator="equal" id="{7CD8007C-42D2-4532-A6A0-9180F88A90A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AJ14:AK14</xm:sqref>
        </x14:conditionalFormatting>
        <x14:conditionalFormatting xmlns:xm="http://schemas.microsoft.com/office/excel/2006/main">
          <x14:cfRule type="cellIs" priority="15" stopIfTrue="1" operator="equal" id="{0BB2C356-446D-4E42-9E70-0961954E4BA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AL13</xm:sqref>
        </x14:conditionalFormatting>
        <x14:conditionalFormatting xmlns:xm="http://schemas.microsoft.com/office/excel/2006/main">
          <x14:cfRule type="cellIs" priority="13" stopIfTrue="1" operator="equal" id="{99929682-9369-45AE-AA47-8F53B52F1AD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AJ13:AK13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74"/>
  <sheetViews>
    <sheetView zoomScale="85" zoomScaleNormal="85" workbookViewId="0">
      <pane ySplit="5" topLeftCell="A6" activePane="bottomLeft" state="frozen"/>
      <selection pane="bottomLeft"/>
    </sheetView>
  </sheetViews>
  <sheetFormatPr baseColWidth="10" defaultRowHeight="12.75"/>
  <cols>
    <col min="1" max="1" width="2.5703125" style="11" customWidth="1"/>
    <col min="2" max="2" width="2.5703125" style="50" customWidth="1"/>
    <col min="3" max="3" width="28.140625" style="11" customWidth="1"/>
    <col min="4" max="4" width="4.5703125" style="1" customWidth="1"/>
    <col min="5" max="5" width="3.5703125" style="1" customWidth="1"/>
    <col min="6" max="6" width="4.5703125" style="1" customWidth="1"/>
    <col min="7" max="7" width="3.5703125" style="1" customWidth="1"/>
    <col min="8" max="8" width="4.5703125" style="2" customWidth="1"/>
    <col min="9" max="9" width="3.5703125" style="2" customWidth="1"/>
    <col min="10" max="10" width="4.5703125" style="2" customWidth="1"/>
    <col min="11" max="11" width="3.5703125" style="2" customWidth="1"/>
    <col min="12" max="12" width="4.5703125" style="2" customWidth="1"/>
    <col min="13" max="13" width="3.5703125" style="2" customWidth="1"/>
    <col min="14" max="14" width="4.5703125" style="2" customWidth="1"/>
    <col min="15" max="15" width="3.5703125" style="2" customWidth="1"/>
    <col min="16" max="16" width="5.42578125" style="2" customWidth="1"/>
    <col min="17" max="17" width="3.5703125" style="2" customWidth="1"/>
    <col min="18" max="18" width="4.5703125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4.5703125" style="2" customWidth="1"/>
    <col min="23" max="23" width="3.5703125" style="2" customWidth="1"/>
    <col min="24" max="24" width="4.5703125" style="2" customWidth="1"/>
    <col min="25" max="25" width="3.5703125" style="2" customWidth="1"/>
    <col min="26" max="26" width="6" style="2" customWidth="1"/>
    <col min="27" max="27" width="3.5703125" style="2" customWidth="1"/>
    <col min="28" max="28" width="4.5703125" style="2" customWidth="1"/>
    <col min="29" max="29" width="3.5703125" style="2" customWidth="1"/>
    <col min="30" max="30" width="4.5703125" style="2" customWidth="1"/>
    <col min="31" max="31" width="3.5703125" style="2" customWidth="1"/>
    <col min="32" max="32" width="5.85546875" style="2" customWidth="1"/>
    <col min="33" max="33" width="3.5703125" style="2" customWidth="1"/>
    <col min="34" max="34" width="5.140625" style="2" customWidth="1"/>
    <col min="35" max="35" width="3.5703125" style="2" customWidth="1"/>
    <col min="36" max="36" width="4.5703125" style="2" customWidth="1"/>
    <col min="37" max="37" width="3.5703125" style="2" customWidth="1"/>
    <col min="38" max="38" width="3.140625" customWidth="1"/>
    <col min="39" max="39" width="4.5703125" style="66" customWidth="1"/>
    <col min="40" max="40" width="4.5703125" style="11" customWidth="1"/>
    <col min="41" max="41" width="3.140625" style="11" customWidth="1"/>
    <col min="42" max="43" width="3" style="11" customWidth="1"/>
    <col min="44" max="44" width="3.5703125" style="11" customWidth="1"/>
    <col min="45" max="50" width="5.5703125" style="11" customWidth="1"/>
    <col min="51" max="51" width="4.140625" style="11" customWidth="1"/>
    <col min="52" max="16384" width="11.42578125" style="11"/>
  </cols>
  <sheetData>
    <row r="1" spans="2:50">
      <c r="B1" s="90"/>
      <c r="C1" s="91"/>
      <c r="D1" s="568" t="s">
        <v>327</v>
      </c>
      <c r="E1" s="568"/>
      <c r="F1" s="568" t="s">
        <v>395</v>
      </c>
      <c r="G1" s="568"/>
      <c r="H1" s="568" t="s">
        <v>397</v>
      </c>
      <c r="I1" s="568"/>
      <c r="J1" s="568" t="s">
        <v>327</v>
      </c>
      <c r="K1" s="568"/>
      <c r="L1" s="568" t="s">
        <v>406</v>
      </c>
      <c r="M1" s="568"/>
      <c r="N1" s="568" t="s">
        <v>411</v>
      </c>
      <c r="O1" s="568"/>
      <c r="P1" s="568" t="s">
        <v>376</v>
      </c>
      <c r="Q1" s="568"/>
      <c r="R1" s="568" t="s">
        <v>376</v>
      </c>
      <c r="S1" s="568"/>
      <c r="T1" s="568" t="s">
        <v>441</v>
      </c>
      <c r="U1" s="568"/>
      <c r="V1" s="568" t="s">
        <v>457</v>
      </c>
      <c r="W1" s="568"/>
      <c r="X1" s="568" t="s">
        <v>457</v>
      </c>
      <c r="Y1" s="568"/>
      <c r="Z1" s="622" t="s">
        <v>459</v>
      </c>
      <c r="AA1" s="623"/>
      <c r="AB1" s="568" t="s">
        <v>489</v>
      </c>
      <c r="AC1" s="568"/>
      <c r="AD1" s="568" t="s">
        <v>376</v>
      </c>
      <c r="AE1" s="568"/>
      <c r="AF1" s="624" t="s">
        <v>507</v>
      </c>
      <c r="AG1" s="624"/>
      <c r="AH1" s="568" t="s">
        <v>537</v>
      </c>
      <c r="AI1" s="568"/>
      <c r="AJ1" s="568" t="s">
        <v>537</v>
      </c>
      <c r="AK1" s="568"/>
    </row>
    <row r="2" spans="2:50">
      <c r="B2" s="92"/>
      <c r="C2" s="91"/>
      <c r="D2" s="618" t="s">
        <v>328</v>
      </c>
      <c r="E2" s="573"/>
      <c r="F2" s="618" t="s">
        <v>396</v>
      </c>
      <c r="G2" s="573"/>
      <c r="H2" s="618" t="s">
        <v>398</v>
      </c>
      <c r="I2" s="573"/>
      <c r="J2" s="618" t="s">
        <v>404</v>
      </c>
      <c r="K2" s="573"/>
      <c r="L2" s="618" t="s">
        <v>404</v>
      </c>
      <c r="M2" s="573"/>
      <c r="N2" s="618" t="s">
        <v>412</v>
      </c>
      <c r="O2" s="573"/>
      <c r="P2" s="618" t="s">
        <v>432</v>
      </c>
      <c r="Q2" s="573"/>
      <c r="R2" s="618" t="s">
        <v>422</v>
      </c>
      <c r="S2" s="573"/>
      <c r="T2" s="618" t="s">
        <v>442</v>
      </c>
      <c r="U2" s="573"/>
      <c r="V2" s="618" t="s">
        <v>456</v>
      </c>
      <c r="W2" s="573"/>
      <c r="X2" s="618" t="s">
        <v>456</v>
      </c>
      <c r="Y2" s="573"/>
      <c r="Z2" s="619" t="s">
        <v>490</v>
      </c>
      <c r="AA2" s="620"/>
      <c r="AB2" s="618" t="s">
        <v>491</v>
      </c>
      <c r="AC2" s="573"/>
      <c r="AD2" s="618" t="s">
        <v>328</v>
      </c>
      <c r="AE2" s="573"/>
      <c r="AF2" s="618" t="s">
        <v>508</v>
      </c>
      <c r="AG2" s="573"/>
      <c r="AH2" s="618" t="s">
        <v>538</v>
      </c>
      <c r="AI2" s="573"/>
      <c r="AJ2" s="618" t="s">
        <v>538</v>
      </c>
      <c r="AK2" s="573"/>
      <c r="AM2" s="93"/>
    </row>
    <row r="3" spans="2:50">
      <c r="B3" s="94"/>
      <c r="C3" s="91"/>
      <c r="D3" s="553" t="s">
        <v>329</v>
      </c>
      <c r="E3" s="553"/>
      <c r="F3" s="553" t="s">
        <v>392</v>
      </c>
      <c r="G3" s="553"/>
      <c r="H3" s="553" t="s">
        <v>399</v>
      </c>
      <c r="I3" s="553"/>
      <c r="J3" s="553" t="s">
        <v>399</v>
      </c>
      <c r="K3" s="553"/>
      <c r="L3" s="553" t="s">
        <v>399</v>
      </c>
      <c r="M3" s="553"/>
      <c r="N3" s="553" t="s">
        <v>399</v>
      </c>
      <c r="O3" s="553"/>
      <c r="P3" s="553" t="s">
        <v>423</v>
      </c>
      <c r="Q3" s="553"/>
      <c r="R3" s="553" t="s">
        <v>423</v>
      </c>
      <c r="S3" s="553"/>
      <c r="T3" s="553" t="s">
        <v>423</v>
      </c>
      <c r="U3" s="553"/>
      <c r="V3" s="553" t="s">
        <v>423</v>
      </c>
      <c r="W3" s="553"/>
      <c r="X3" s="553" t="s">
        <v>423</v>
      </c>
      <c r="Y3" s="553"/>
      <c r="Z3" s="562" t="s">
        <v>423</v>
      </c>
      <c r="AA3" s="563"/>
      <c r="AB3" s="553" t="s">
        <v>460</v>
      </c>
      <c r="AC3" s="553"/>
      <c r="AD3" s="553" t="s">
        <v>460</v>
      </c>
      <c r="AE3" s="553"/>
      <c r="AF3" s="621" t="s">
        <v>504</v>
      </c>
      <c r="AG3" s="621"/>
      <c r="AH3" s="553" t="s">
        <v>286</v>
      </c>
      <c r="AI3" s="553"/>
      <c r="AJ3" s="553" t="s">
        <v>286</v>
      </c>
      <c r="AK3" s="553"/>
      <c r="AM3" s="93"/>
      <c r="AN3"/>
      <c r="AO3"/>
      <c r="AP3"/>
      <c r="AQ3"/>
      <c r="AR3"/>
      <c r="AS3"/>
      <c r="AT3"/>
      <c r="AU3"/>
      <c r="AV3"/>
      <c r="AW3"/>
      <c r="AX3"/>
    </row>
    <row r="4" spans="2:50">
      <c r="B4" s="94"/>
      <c r="C4" s="95"/>
      <c r="D4" s="553">
        <v>2018</v>
      </c>
      <c r="E4" s="553"/>
      <c r="F4" s="553">
        <v>2019</v>
      </c>
      <c r="G4" s="553"/>
      <c r="H4" s="553">
        <v>2019</v>
      </c>
      <c r="I4" s="553"/>
      <c r="J4" s="553">
        <v>2019</v>
      </c>
      <c r="K4" s="553"/>
      <c r="L4" s="553">
        <v>2019</v>
      </c>
      <c r="M4" s="553"/>
      <c r="N4" s="553">
        <v>2019</v>
      </c>
      <c r="O4" s="553"/>
      <c r="P4" s="553">
        <v>2019</v>
      </c>
      <c r="Q4" s="553"/>
      <c r="R4" s="553">
        <v>2019</v>
      </c>
      <c r="S4" s="553"/>
      <c r="T4" s="553">
        <v>2019</v>
      </c>
      <c r="U4" s="553"/>
      <c r="V4" s="553">
        <v>2019</v>
      </c>
      <c r="W4" s="553"/>
      <c r="X4" s="553">
        <v>2019</v>
      </c>
      <c r="Y4" s="553"/>
      <c r="Z4" s="562">
        <v>2019</v>
      </c>
      <c r="AA4" s="563"/>
      <c r="AB4" s="553">
        <v>2019</v>
      </c>
      <c r="AC4" s="553"/>
      <c r="AD4" s="553">
        <v>2019</v>
      </c>
      <c r="AE4" s="553"/>
      <c r="AF4" s="553">
        <v>2019</v>
      </c>
      <c r="AG4" s="553"/>
      <c r="AH4" s="553">
        <v>2019</v>
      </c>
      <c r="AI4" s="553"/>
      <c r="AJ4" s="553">
        <v>2019</v>
      </c>
      <c r="AK4" s="553"/>
      <c r="AM4" s="68" t="s">
        <v>0</v>
      </c>
      <c r="AN4" s="68" t="s">
        <v>1</v>
      </c>
      <c r="AO4" s="608" t="s">
        <v>2</v>
      </c>
      <c r="AP4" s="608"/>
      <c r="AQ4" s="608"/>
      <c r="AR4" s="608"/>
      <c r="AS4" s="606" t="s">
        <v>78</v>
      </c>
      <c r="AT4" s="606"/>
      <c r="AU4" s="606"/>
      <c r="AV4" s="606"/>
      <c r="AW4" s="606"/>
      <c r="AX4" s="606"/>
    </row>
    <row r="5" spans="2:50">
      <c r="B5" s="96"/>
      <c r="C5" s="97"/>
      <c r="D5" s="557"/>
      <c r="E5" s="557"/>
      <c r="F5" s="557"/>
      <c r="G5" s="557"/>
      <c r="H5" s="614"/>
      <c r="I5" s="614"/>
      <c r="J5" s="614"/>
      <c r="K5" s="614"/>
      <c r="L5" s="614"/>
      <c r="M5" s="614"/>
      <c r="N5" s="614"/>
      <c r="O5" s="614"/>
      <c r="P5" s="615" t="s">
        <v>431</v>
      </c>
      <c r="Q5" s="615"/>
      <c r="R5" s="615" t="s">
        <v>431</v>
      </c>
      <c r="S5" s="615"/>
      <c r="T5" s="616"/>
      <c r="U5" s="616"/>
      <c r="V5" s="615" t="s">
        <v>431</v>
      </c>
      <c r="W5" s="615"/>
      <c r="X5" s="615" t="s">
        <v>431</v>
      </c>
      <c r="Y5" s="615"/>
      <c r="Z5" s="616"/>
      <c r="AA5" s="617"/>
      <c r="AB5" s="616"/>
      <c r="AC5" s="617"/>
      <c r="AD5" s="615" t="s">
        <v>385</v>
      </c>
      <c r="AE5" s="615"/>
      <c r="AF5" s="615" t="s">
        <v>509</v>
      </c>
      <c r="AG5" s="615"/>
      <c r="AH5" s="615" t="s">
        <v>431</v>
      </c>
      <c r="AI5" s="615"/>
      <c r="AJ5" s="615" t="s">
        <v>431</v>
      </c>
      <c r="AK5" s="615"/>
      <c r="AM5" s="68"/>
      <c r="AN5" s="68" t="s">
        <v>4</v>
      </c>
      <c r="AO5" s="98" t="s">
        <v>5</v>
      </c>
      <c r="AP5" s="99" t="s">
        <v>6</v>
      </c>
      <c r="AQ5" s="100" t="s">
        <v>7</v>
      </c>
      <c r="AR5" s="101" t="s">
        <v>8</v>
      </c>
      <c r="AS5"/>
      <c r="AT5"/>
      <c r="AU5"/>
      <c r="AV5"/>
      <c r="AW5"/>
      <c r="AX5"/>
    </row>
    <row r="6" spans="2:50" ht="19.899999999999999" customHeight="1">
      <c r="B6" s="30"/>
      <c r="C6" s="31" t="s">
        <v>11</v>
      </c>
      <c r="D6" s="371"/>
      <c r="E6" s="371"/>
      <c r="F6" s="372"/>
      <c r="G6" s="371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102"/>
      <c r="AN6" s="13"/>
      <c r="AO6" s="53"/>
      <c r="AP6" s="53"/>
      <c r="AQ6" s="53"/>
      <c r="AR6" s="103"/>
      <c r="AS6" s="104">
        <v>160</v>
      </c>
      <c r="AT6" s="104">
        <v>210</v>
      </c>
      <c r="AU6" s="104">
        <v>270</v>
      </c>
      <c r="AV6" s="104">
        <v>320</v>
      </c>
      <c r="AW6" s="50"/>
      <c r="AX6" s="50"/>
    </row>
    <row r="7" spans="2:50">
      <c r="B7" s="105"/>
      <c r="C7" s="106"/>
      <c r="D7" s="374"/>
      <c r="E7" s="353"/>
      <c r="F7" s="374"/>
      <c r="G7" s="353"/>
      <c r="H7" s="374"/>
      <c r="I7" s="353"/>
      <c r="J7" s="374"/>
      <c r="K7" s="353"/>
      <c r="L7" s="374"/>
      <c r="M7" s="353"/>
      <c r="N7" s="374"/>
      <c r="O7" s="353"/>
      <c r="P7" s="374"/>
      <c r="Q7" s="353"/>
      <c r="R7" s="374"/>
      <c r="S7" s="353"/>
      <c r="T7" s="374"/>
      <c r="U7" s="353"/>
      <c r="V7" s="374"/>
      <c r="W7" s="353"/>
      <c r="X7" s="374"/>
      <c r="Y7" s="353"/>
      <c r="Z7" s="375"/>
      <c r="AA7" s="375"/>
      <c r="AB7" s="374"/>
      <c r="AC7" s="353"/>
      <c r="AD7" s="374"/>
      <c r="AE7" s="353"/>
      <c r="AF7" s="374"/>
      <c r="AG7" s="353"/>
      <c r="AH7" s="374"/>
      <c r="AI7" s="353"/>
      <c r="AJ7" s="374"/>
      <c r="AK7" s="353"/>
      <c r="AM7" s="68">
        <f>COUNT(D7:AK7)</f>
        <v>0</v>
      </c>
      <c r="AN7" s="20" t="str">
        <f>IF(AM7&lt;3," ",(LARGE(D7:AK7,1)+LARGE(D7:AK7,2)+LARGE(D7:AK7,3))/3)</f>
        <v xml:space="preserve"> </v>
      </c>
      <c r="AO7" s="40" t="str">
        <f>IF(COUNTIF(D7:AK7,"(1)")=0," ",COUNTIF(D7:AK7,"(1)"))</f>
        <v xml:space="preserve"> </v>
      </c>
      <c r="AP7" s="40" t="str">
        <f>IF(COUNTIF(D7:AK7,"(2)")=0," ",COUNTIF(D7:AK7,"(2)"))</f>
        <v xml:space="preserve"> </v>
      </c>
      <c r="AQ7" s="40" t="str">
        <f>IF(COUNTIF(D7:AK7,"(3)")=0," ",COUNTIF(D7:AK7,"(3)"))</f>
        <v xml:space="preserve"> </v>
      </c>
      <c r="AR7" s="41" t="str">
        <f>IF(SUM(AO7:AQ7)=0," ",SUM(AO7:AQ7))</f>
        <v xml:space="preserve"> </v>
      </c>
      <c r="AS7" s="42" t="str">
        <f>IF(AM7=0,Var!$B$8,IF(LARGE(D7:AK7,1)&gt;=160,Var!$B$4," "))</f>
        <v>---</v>
      </c>
      <c r="AT7" s="42" t="str">
        <f>IF(AM7=0,Var!$B$8,IF(LARGE(D7:AK7,1)&gt;=210,Var!$B$4," "))</f>
        <v>---</v>
      </c>
      <c r="AU7" s="42" t="str">
        <f>IF(AM7=0,Var!$B$8,IF(LARGE(D7:AK7,1)&gt;=270,Var!$B$4," "))</f>
        <v>---</v>
      </c>
      <c r="AV7" s="42" t="str">
        <f>IF(AM7=0,Var!$B$8,IF(LARGE(D7:AK7,1)&gt;=320,Var!$B$4," "))</f>
        <v>---</v>
      </c>
      <c r="AW7" s="19"/>
      <c r="AX7" s="19"/>
    </row>
    <row r="8" spans="2:50">
      <c r="B8" s="105"/>
      <c r="C8" s="106"/>
      <c r="D8" s="374"/>
      <c r="E8" s="353"/>
      <c r="F8" s="374"/>
      <c r="G8" s="353"/>
      <c r="H8" s="374"/>
      <c r="I8" s="353"/>
      <c r="J8" s="374"/>
      <c r="K8" s="353"/>
      <c r="L8" s="374"/>
      <c r="M8" s="353"/>
      <c r="N8" s="374"/>
      <c r="O8" s="353"/>
      <c r="P8" s="374"/>
      <c r="Q8" s="353"/>
      <c r="R8" s="374"/>
      <c r="S8" s="353"/>
      <c r="T8" s="374"/>
      <c r="U8" s="353"/>
      <c r="V8" s="374"/>
      <c r="W8" s="353"/>
      <c r="X8" s="374"/>
      <c r="Y8" s="353"/>
      <c r="Z8" s="375"/>
      <c r="AA8" s="375"/>
      <c r="AB8" s="374"/>
      <c r="AC8" s="353"/>
      <c r="AD8" s="374"/>
      <c r="AE8" s="353"/>
      <c r="AF8" s="374"/>
      <c r="AG8" s="353"/>
      <c r="AH8" s="374"/>
      <c r="AI8" s="353"/>
      <c r="AJ8" s="374"/>
      <c r="AK8" s="353"/>
      <c r="AM8" s="68">
        <f>COUNT(D8:AK8)</f>
        <v>0</v>
      </c>
      <c r="AN8" s="20" t="str">
        <f>IF(AM8&lt;3," ",(LARGE(D8:AK8,1)+LARGE(D8:AK8,2)+LARGE(D8:AK8,3))/3)</f>
        <v xml:space="preserve"> </v>
      </c>
      <c r="AO8" s="40" t="str">
        <f>IF(COUNTIF(D8:AK8,"(1)")=0," ",COUNTIF(D8:AK8,"(1)"))</f>
        <v xml:space="preserve"> </v>
      </c>
      <c r="AP8" s="40" t="str">
        <f>IF(COUNTIF(D8:AK8,"(2)")=0," ",COUNTIF(D8:AK8,"(2)"))</f>
        <v xml:space="preserve"> </v>
      </c>
      <c r="AQ8" s="40" t="str">
        <f>IF(COUNTIF(D8:AK8,"(3)")=0," ",COUNTIF(D8:AK8,"(3)"))</f>
        <v xml:space="preserve"> </v>
      </c>
      <c r="AR8" s="41" t="str">
        <f>IF(SUM(AO8:AQ8)=0," ",SUM(AO8:AQ8))</f>
        <v xml:space="preserve"> </v>
      </c>
      <c r="AS8" s="42" t="str">
        <f>IF(AM8=0,Var!$B$8,IF(LARGE(D8:AK8,1)&gt;=160,Var!$B$4," "))</f>
        <v>---</v>
      </c>
      <c r="AT8" s="42" t="str">
        <f>IF(AM8=0,Var!$B$8,IF(LARGE(D8:AK8,1)&gt;=210,Var!$B$4," "))</f>
        <v>---</v>
      </c>
      <c r="AU8" s="42" t="str">
        <f>IF(AM8=0,Var!$B$8,IF(LARGE(D8:AK8,1)&gt;=270,Var!$B$4," "))</f>
        <v>---</v>
      </c>
      <c r="AV8" s="42" t="str">
        <f>IF(AM8=0,Var!$B$8,IF(LARGE(D8:AK8,1)&gt;=320,Var!$B$4," "))</f>
        <v>---</v>
      </c>
      <c r="AW8" s="19"/>
      <c r="AX8" s="19"/>
    </row>
    <row r="9" spans="2:50" ht="19.899999999999999" customHeight="1">
      <c r="B9" s="30"/>
      <c r="C9" s="31" t="s">
        <v>22</v>
      </c>
      <c r="D9" s="371"/>
      <c r="E9" s="371"/>
      <c r="F9" s="372"/>
      <c r="G9" s="371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102"/>
      <c r="AM9"/>
      <c r="AN9" s="102"/>
      <c r="AO9" s="102"/>
      <c r="AP9" s="102"/>
      <c r="AQ9" s="102"/>
      <c r="AR9" s="103"/>
      <c r="AS9" s="53"/>
      <c r="AT9" s="53"/>
      <c r="AU9" s="53"/>
      <c r="AV9" s="53"/>
      <c r="AW9" s="50"/>
      <c r="AX9" s="50"/>
    </row>
    <row r="10" spans="2:50">
      <c r="B10" s="105"/>
      <c r="C10" s="106"/>
      <c r="D10" s="374"/>
      <c r="E10" s="353"/>
      <c r="F10" s="374"/>
      <c r="G10" s="353"/>
      <c r="H10" s="374"/>
      <c r="I10" s="353"/>
      <c r="J10" s="374"/>
      <c r="K10" s="353"/>
      <c r="L10" s="374"/>
      <c r="M10" s="353"/>
      <c r="N10" s="374"/>
      <c r="O10" s="353"/>
      <c r="P10" s="374"/>
      <c r="Q10" s="353"/>
      <c r="R10" s="374"/>
      <c r="S10" s="353"/>
      <c r="T10" s="374"/>
      <c r="U10" s="353"/>
      <c r="V10" s="374"/>
      <c r="W10" s="353"/>
      <c r="X10" s="374"/>
      <c r="Y10" s="353"/>
      <c r="Z10" s="375"/>
      <c r="AA10" s="375"/>
      <c r="AB10" s="374"/>
      <c r="AC10" s="353"/>
      <c r="AD10" s="374"/>
      <c r="AE10" s="353"/>
      <c r="AF10" s="374"/>
      <c r="AG10" s="353"/>
      <c r="AH10" s="374"/>
      <c r="AI10" s="353"/>
      <c r="AJ10" s="374"/>
      <c r="AK10" s="353"/>
      <c r="AM10" s="68">
        <f>COUNT(D10:AK10)</f>
        <v>0</v>
      </c>
      <c r="AN10" s="20" t="str">
        <f>IF(AM10&lt;3," ",(LARGE(D10:AK10,1)+LARGE(D10:AK10,2)+LARGE(D10:AK10,3))/3)</f>
        <v xml:space="preserve"> </v>
      </c>
      <c r="AO10" s="40" t="str">
        <f>IF(COUNTIF(D10:AK10,"(1)")=0," ",COUNTIF(D10:AK10,"(1)"))</f>
        <v xml:space="preserve"> </v>
      </c>
      <c r="AP10" s="40" t="str">
        <f>IF(COUNTIF(D10:AK10,"(2)")=0," ",COUNTIF(D10:AK10,"(2)"))</f>
        <v xml:space="preserve"> </v>
      </c>
      <c r="AQ10" s="40" t="str">
        <f>IF(COUNTIF(D10:AK10,"(3)")=0," ",COUNTIF(D10:AK10,"(3)"))</f>
        <v xml:space="preserve"> </v>
      </c>
      <c r="AR10" s="41" t="str">
        <f>IF(SUM(AO10:AQ10)=0," ",SUM(AO10:AQ10))</f>
        <v xml:space="preserve"> </v>
      </c>
      <c r="AS10" s="42">
        <v>2</v>
      </c>
      <c r="AT10" s="42">
        <v>2</v>
      </c>
      <c r="AU10" s="42">
        <v>3</v>
      </c>
      <c r="AV10" s="42" t="str">
        <f>IF(AM10=0,Var!$B$8,IF(LARGE(D10:AK10,1)&gt;=320,Var!$B$4," "))</f>
        <v>---</v>
      </c>
      <c r="AW10" s="19"/>
      <c r="AX10" s="19"/>
    </row>
    <row r="11" spans="2:50">
      <c r="B11" s="105"/>
      <c r="C11" s="106"/>
      <c r="D11" s="374"/>
      <c r="E11" s="353"/>
      <c r="F11" s="374"/>
      <c r="G11" s="353"/>
      <c r="H11" s="374"/>
      <c r="I11" s="353"/>
      <c r="J11" s="374"/>
      <c r="K11" s="353"/>
      <c r="L11" s="374"/>
      <c r="M11" s="353"/>
      <c r="N11" s="374"/>
      <c r="O11" s="353"/>
      <c r="P11" s="374"/>
      <c r="Q11" s="353"/>
      <c r="R11" s="374"/>
      <c r="S11" s="353"/>
      <c r="T11" s="374"/>
      <c r="U11" s="353"/>
      <c r="V11" s="374"/>
      <c r="W11" s="353"/>
      <c r="X11" s="374"/>
      <c r="Y11" s="353"/>
      <c r="Z11" s="375"/>
      <c r="AA11" s="375"/>
      <c r="AB11" s="374"/>
      <c r="AC11" s="353"/>
      <c r="AD11" s="374"/>
      <c r="AE11" s="353"/>
      <c r="AF11" s="374"/>
      <c r="AG11" s="353"/>
      <c r="AH11" s="374"/>
      <c r="AI11" s="353"/>
      <c r="AJ11" s="374"/>
      <c r="AK11" s="353"/>
      <c r="AM11" s="68">
        <f>COUNT(D11:AK11)</f>
        <v>0</v>
      </c>
      <c r="AN11" s="20" t="str">
        <f>IF(AM11&lt;3," ",(LARGE(D11:AK11,1)+LARGE(D11:AK11,2)+LARGE(D11:AK11,3))/3)</f>
        <v xml:space="preserve"> </v>
      </c>
      <c r="AO11" s="40" t="str">
        <f>IF(COUNTIF(D11:AK11,"(1)")=0," ",COUNTIF(D11:AK11,"(1)"))</f>
        <v xml:space="preserve"> </v>
      </c>
      <c r="AP11" s="40" t="str">
        <f>IF(COUNTIF(D11:AK11,"(2)")=0," ",COUNTIF(D11:AK11,"(2)"))</f>
        <v xml:space="preserve"> </v>
      </c>
      <c r="AQ11" s="40" t="str">
        <f>IF(COUNTIF(D11:AK11,"(3)")=0," ",COUNTIF(D11:AK11,"(3)"))</f>
        <v xml:space="preserve"> </v>
      </c>
      <c r="AR11" s="41" t="str">
        <f>IF(SUM(AO11:AQ11)=0," ",SUM(AO11:AQ11))</f>
        <v xml:space="preserve"> </v>
      </c>
      <c r="AS11" s="42" t="str">
        <f>IF(AM11=0,Var!$B$8,IF(LARGE(D11:AK11,1)&gt;=160,Var!$B$4," "))</f>
        <v>---</v>
      </c>
      <c r="AT11" s="42" t="str">
        <f>IF(AM11=0,Var!$B$8,IF(LARGE(D11:AK11,1)&gt;=210,Var!$B$4," "))</f>
        <v>---</v>
      </c>
      <c r="AU11" s="42" t="str">
        <f>IF(AM11=0,Var!$B$8,IF(LARGE(D11:AK11,1)&gt;=270,Var!$B$4," "))</f>
        <v>---</v>
      </c>
      <c r="AV11" s="42" t="str">
        <f>IF(AM11=0,Var!$B$8,IF(LARGE(D11:AK11,1)&gt;=320,Var!$B$4," "))</f>
        <v>---</v>
      </c>
      <c r="AW11" s="19"/>
      <c r="AX11" s="19"/>
    </row>
    <row r="12" spans="2:50" ht="19.899999999999999" customHeight="1">
      <c r="B12" s="30"/>
      <c r="C12" s="31" t="s">
        <v>20</v>
      </c>
      <c r="D12" s="371"/>
      <c r="E12" s="371"/>
      <c r="F12" s="372"/>
      <c r="G12" s="371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102"/>
      <c r="AM12"/>
      <c r="AN12" s="102"/>
      <c r="AO12" s="102"/>
      <c r="AP12" s="102"/>
      <c r="AQ12" s="102"/>
      <c r="AR12" s="103"/>
      <c r="AS12" s="53"/>
      <c r="AT12" s="53"/>
      <c r="AU12" s="53"/>
      <c r="AV12" s="53"/>
      <c r="AW12" s="50"/>
      <c r="AX12" s="50"/>
    </row>
    <row r="13" spans="2:50">
      <c r="B13" s="105"/>
      <c r="C13" s="106"/>
      <c r="D13" s="374"/>
      <c r="E13" s="353"/>
      <c r="F13" s="374"/>
      <c r="G13" s="353"/>
      <c r="H13" s="374"/>
      <c r="I13" s="353"/>
      <c r="J13" s="374"/>
      <c r="K13" s="353"/>
      <c r="L13" s="374"/>
      <c r="M13" s="353"/>
      <c r="N13" s="374"/>
      <c r="O13" s="353"/>
      <c r="P13" s="374"/>
      <c r="Q13" s="353"/>
      <c r="R13" s="374"/>
      <c r="S13" s="353"/>
      <c r="T13" s="374"/>
      <c r="U13" s="353"/>
      <c r="V13" s="374"/>
      <c r="W13" s="353"/>
      <c r="X13" s="374"/>
      <c r="Y13" s="353"/>
      <c r="Z13" s="375"/>
      <c r="AA13" s="375"/>
      <c r="AB13" s="374"/>
      <c r="AC13" s="353"/>
      <c r="AD13" s="374"/>
      <c r="AE13" s="353"/>
      <c r="AF13" s="374"/>
      <c r="AG13" s="353"/>
      <c r="AH13" s="374"/>
      <c r="AI13" s="353"/>
      <c r="AJ13" s="374"/>
      <c r="AK13" s="353"/>
      <c r="AM13" s="68">
        <f>COUNT(D13:AK13)</f>
        <v>0</v>
      </c>
      <c r="AN13" s="20" t="str">
        <f>IF(AM13&lt;3," ",(LARGE(D13:AK13,1)+LARGE(D13:AK13,2)+LARGE(D13:AK13,3))/3)</f>
        <v xml:space="preserve"> </v>
      </c>
      <c r="AO13" s="40" t="str">
        <f>IF(COUNTIF(D13:AK13,"(1)")=0," ",COUNTIF(D13:AK13,"(1)"))</f>
        <v xml:space="preserve"> </v>
      </c>
      <c r="AP13" s="40" t="str">
        <f>IF(COUNTIF(D13:AK13,"(2)")=0," ",COUNTIF(D13:AK13,"(2)"))</f>
        <v xml:space="preserve"> </v>
      </c>
      <c r="AQ13" s="40" t="str">
        <f>IF(COUNTIF(D13:AK13,"(3)")=0," ",COUNTIF(D13:AK13,"(3)"))</f>
        <v xml:space="preserve"> </v>
      </c>
      <c r="AR13" s="41" t="str">
        <f>IF(SUM(AO13:AQ13)=0," ",SUM(AO13:AQ13))</f>
        <v xml:space="preserve"> </v>
      </c>
      <c r="AS13" s="42" t="str">
        <f>IF(AM13=0,Var!$B$8,IF(LARGE(D13:AK13,1)&gt;=160,Var!$B$4," "))</f>
        <v>---</v>
      </c>
      <c r="AT13" s="42" t="str">
        <f>IF(AM13=0,Var!$B$8,IF(LARGE(D13:AK13,1)&gt;=210,Var!$B$4," "))</f>
        <v>---</v>
      </c>
      <c r="AU13" s="42" t="str">
        <f>IF(AM13=0,Var!$B$8,IF(LARGE(D13:AK13,1)&gt;=270,Var!$B$4," "))</f>
        <v>---</v>
      </c>
      <c r="AV13" s="42" t="str">
        <f>IF(AM13=0,Var!$B$8,IF(LARGE(D13:AK13,1)&gt;=320,Var!$B$4," "))</f>
        <v>---</v>
      </c>
      <c r="AW13" s="19"/>
      <c r="AX13" s="19"/>
    </row>
    <row r="14" spans="2:50">
      <c r="B14" s="105"/>
      <c r="C14" s="106"/>
      <c r="D14" s="374"/>
      <c r="E14" s="353"/>
      <c r="F14" s="374"/>
      <c r="G14" s="353"/>
      <c r="H14" s="374"/>
      <c r="I14" s="353"/>
      <c r="J14" s="374"/>
      <c r="K14" s="353"/>
      <c r="L14" s="374"/>
      <c r="M14" s="353"/>
      <c r="N14" s="374"/>
      <c r="O14" s="353"/>
      <c r="P14" s="374"/>
      <c r="Q14" s="353"/>
      <c r="R14" s="374"/>
      <c r="S14" s="353"/>
      <c r="T14" s="374"/>
      <c r="U14" s="353"/>
      <c r="V14" s="374"/>
      <c r="W14" s="353"/>
      <c r="X14" s="374"/>
      <c r="Y14" s="353"/>
      <c r="Z14" s="375"/>
      <c r="AA14" s="375"/>
      <c r="AB14" s="374"/>
      <c r="AC14" s="353"/>
      <c r="AD14" s="374"/>
      <c r="AE14" s="353"/>
      <c r="AF14" s="374"/>
      <c r="AG14" s="353"/>
      <c r="AH14" s="374"/>
      <c r="AI14" s="353"/>
      <c r="AJ14" s="374"/>
      <c r="AK14" s="353"/>
      <c r="AM14" s="68">
        <f>COUNT(D14:AK14)</f>
        <v>0</v>
      </c>
      <c r="AN14" s="20" t="str">
        <f>IF(AM14&lt;3," ",(LARGE(D14:AK14,1)+LARGE(D14:AK14,2)+LARGE(D14:AK14,3))/3)</f>
        <v xml:space="preserve"> </v>
      </c>
      <c r="AO14" s="40" t="str">
        <f>IF(COUNTIF(D14:AK14,"(1)")=0," ",COUNTIF(D14:AK14,"(1)"))</f>
        <v xml:space="preserve"> </v>
      </c>
      <c r="AP14" s="40" t="str">
        <f>IF(COUNTIF(D14:AK14,"(2)")=0," ",COUNTIF(D14:AK14,"(2)"))</f>
        <v xml:space="preserve"> </v>
      </c>
      <c r="AQ14" s="40" t="str">
        <f>IF(COUNTIF(D14:AK14,"(3)")=0," ",COUNTIF(D14:AK14,"(3)"))</f>
        <v xml:space="preserve"> </v>
      </c>
      <c r="AR14" s="41" t="str">
        <f>IF(SUM(AO14:AQ14)=0," ",SUM(AO14:AQ14))</f>
        <v xml:space="preserve"> </v>
      </c>
      <c r="AS14" s="42" t="str">
        <f>IF(AM14=0,Var!$B$8,IF(LARGE(D14:AK14,1)&gt;=160,Var!$B$4," "))</f>
        <v>---</v>
      </c>
      <c r="AT14" s="42" t="str">
        <f>IF(AM14=0,Var!$B$8,IF(LARGE(D14:AK14,1)&gt;=210,Var!$B$4," "))</f>
        <v>---</v>
      </c>
      <c r="AU14" s="42" t="str">
        <f>IF(AM14=0,Var!$B$8,IF(LARGE(D14:AK14,1)&gt;=270,Var!$B$4," "))</f>
        <v>---</v>
      </c>
      <c r="AV14" s="42" t="str">
        <f>IF(AM14=0,Var!$B$8,IF(LARGE(D14:AK14,1)&gt;=320,Var!$B$4," "))</f>
        <v>---</v>
      </c>
      <c r="AW14" s="19"/>
      <c r="AX14" s="19"/>
    </row>
    <row r="15" spans="2:50" ht="9.9499999999999993" customHeight="1">
      <c r="B15" s="108"/>
      <c r="C15" s="108"/>
      <c r="D15" s="376"/>
      <c r="E15" s="376"/>
      <c r="F15" s="376"/>
      <c r="G15" s="376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M15" s="68">
        <f>COUNT(D15:AK15)</f>
        <v>0</v>
      </c>
      <c r="AN15"/>
      <c r="AO15"/>
      <c r="AP15"/>
      <c r="AQ15"/>
      <c r="AR15" s="29"/>
      <c r="AS15" s="110"/>
      <c r="AT15" s="110"/>
      <c r="AU15" s="110"/>
      <c r="AV15" s="110"/>
      <c r="AW15" s="110"/>
      <c r="AX15" s="110"/>
    </row>
    <row r="16" spans="2:50" ht="19.899999999999999" customHeight="1">
      <c r="B16" s="53"/>
      <c r="C16" s="54" t="s">
        <v>75</v>
      </c>
      <c r="D16" s="378"/>
      <c r="E16" s="378"/>
      <c r="F16" s="379"/>
      <c r="G16" s="378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102"/>
      <c r="AM16"/>
      <c r="AN16" s="102"/>
      <c r="AO16" s="102"/>
      <c r="AP16" s="102"/>
      <c r="AQ16" s="102"/>
      <c r="AR16" s="103"/>
      <c r="AS16" s="104">
        <v>200</v>
      </c>
      <c r="AT16" s="104">
        <v>240</v>
      </c>
      <c r="AU16" s="104">
        <v>260</v>
      </c>
      <c r="AV16" s="104">
        <v>300</v>
      </c>
      <c r="AW16" s="104">
        <v>340</v>
      </c>
      <c r="AX16" s="104">
        <v>380</v>
      </c>
    </row>
    <row r="17" spans="2:50">
      <c r="B17" s="105"/>
      <c r="C17" s="106"/>
      <c r="D17" s="374"/>
      <c r="E17" s="353"/>
      <c r="F17" s="374"/>
      <c r="G17" s="353"/>
      <c r="H17" s="374"/>
      <c r="I17" s="353"/>
      <c r="J17" s="374"/>
      <c r="K17" s="353"/>
      <c r="L17" s="374"/>
      <c r="M17" s="353"/>
      <c r="N17" s="374"/>
      <c r="O17" s="353"/>
      <c r="P17" s="374"/>
      <c r="Q17" s="353"/>
      <c r="R17" s="374"/>
      <c r="S17" s="353"/>
      <c r="T17" s="374"/>
      <c r="U17" s="353"/>
      <c r="V17" s="374"/>
      <c r="W17" s="353"/>
      <c r="X17" s="374"/>
      <c r="Y17" s="353"/>
      <c r="Z17" s="375"/>
      <c r="AA17" s="375"/>
      <c r="AB17" s="374"/>
      <c r="AC17" s="353"/>
      <c r="AD17" s="374"/>
      <c r="AE17" s="353"/>
      <c r="AF17" s="374"/>
      <c r="AG17" s="353"/>
      <c r="AH17" s="374"/>
      <c r="AI17" s="353"/>
      <c r="AJ17" s="374"/>
      <c r="AK17" s="353"/>
      <c r="AM17" s="68">
        <f>COUNT(D17:AK17)</f>
        <v>0</v>
      </c>
      <c r="AN17" s="20" t="str">
        <f>IF(AM17&lt;3," ",(LARGE(D17:AK17,1)+LARGE(D17:AK17,2)+LARGE(D17:AK17,3))/3)</f>
        <v xml:space="preserve"> </v>
      </c>
      <c r="AO17" s="40" t="str">
        <f>IF(COUNTIF(D17:AK17,"(1)")=0," ",COUNTIF(D17:AK17,"(1)"))</f>
        <v xml:space="preserve"> </v>
      </c>
      <c r="AP17" s="40" t="str">
        <f>IF(COUNTIF(D17:AK17,"(2)")=0," ",COUNTIF(D17:AK17,"(2)"))</f>
        <v xml:space="preserve"> </v>
      </c>
      <c r="AQ17" s="40" t="str">
        <f>IF(COUNTIF(D17:AK17,"(3)")=0," ",COUNTIF(D17:AK17,"(3)"))</f>
        <v xml:space="preserve"> </v>
      </c>
      <c r="AR17" s="41" t="str">
        <f>IF(SUM(AO17:AQ17)=0," ",SUM(AO17:AQ17))</f>
        <v xml:space="preserve"> </v>
      </c>
      <c r="AS17" s="42" t="str">
        <f>IF(AM17=0,Var!$B$8,IF(LARGE(D17:AK17,1)&gt;=200,Var!$B$4," "))</f>
        <v>---</v>
      </c>
      <c r="AT17" s="42" t="str">
        <f>IF(AM17=0,Var!$B$8,IF(LARGE(D17:AK17,1)&gt;=200,Var!$B$4," "))</f>
        <v>---</v>
      </c>
      <c r="AU17" s="42" t="str">
        <f>IF(AM17=0,Var!$B$8,IF(LARGE(D17:AK17,1)&gt;=260,Var!$B$4," "))</f>
        <v>---</v>
      </c>
      <c r="AV17" s="42" t="str">
        <f>IF(AM17=0,Var!$B$8,IF(LARGE(D17:AK17,1)&gt;=300,Var!$B$4," "))</f>
        <v>---</v>
      </c>
      <c r="AW17" s="42" t="str">
        <f>IF(AM17=0,Var!$B$8,IF(LARGE(D17:AK17,1)&gt;=340,Var!$B$4," "))</f>
        <v>---</v>
      </c>
      <c r="AX17" s="42" t="str">
        <f>IF(AM17=0,Var!$B$8,IF(LARGE(D17:AK17,1)&gt;=380,Var!$B$4," "))</f>
        <v>---</v>
      </c>
    </row>
    <row r="18" spans="2:50">
      <c r="B18" s="105"/>
      <c r="C18" s="106"/>
      <c r="D18" s="374"/>
      <c r="E18" s="353"/>
      <c r="F18" s="374"/>
      <c r="G18" s="353"/>
      <c r="H18" s="374"/>
      <c r="I18" s="353"/>
      <c r="J18" s="374"/>
      <c r="K18" s="353"/>
      <c r="L18" s="374"/>
      <c r="M18" s="353"/>
      <c r="N18" s="374"/>
      <c r="O18" s="353"/>
      <c r="P18" s="374"/>
      <c r="Q18" s="353"/>
      <c r="R18" s="374"/>
      <c r="S18" s="353"/>
      <c r="T18" s="374"/>
      <c r="U18" s="353"/>
      <c r="V18" s="374"/>
      <c r="W18" s="353"/>
      <c r="X18" s="374"/>
      <c r="Y18" s="353"/>
      <c r="Z18" s="375"/>
      <c r="AA18" s="375"/>
      <c r="AB18" s="374"/>
      <c r="AC18" s="353"/>
      <c r="AD18" s="374"/>
      <c r="AE18" s="353"/>
      <c r="AF18" s="374"/>
      <c r="AG18" s="353"/>
      <c r="AH18" s="374"/>
      <c r="AI18" s="353"/>
      <c r="AJ18" s="374"/>
      <c r="AK18" s="353"/>
      <c r="AM18" s="68">
        <f>COUNT(D18:AK18)</f>
        <v>0</v>
      </c>
      <c r="AN18" s="20" t="str">
        <f>IF(AM18&lt;3," ",(LARGE(D18:AK18,1)+LARGE(D18:AK18,2)+LARGE(D18:AK18,3))/3)</f>
        <v xml:space="preserve"> </v>
      </c>
      <c r="AO18" s="40" t="str">
        <f>IF(COUNTIF(D18:AK18,"(1)")=0," ",COUNTIF(D18:AK18,"(1)"))</f>
        <v xml:space="preserve"> </v>
      </c>
      <c r="AP18" s="40" t="str">
        <f>IF(COUNTIF(D18:AK18,"(2)")=0," ",COUNTIF(D18:AK18,"(2)"))</f>
        <v xml:space="preserve"> </v>
      </c>
      <c r="AQ18" s="40" t="str">
        <f>IF(COUNTIF(D18:AK18,"(3)")=0," ",COUNTIF(D18:AK18,"(3)"))</f>
        <v xml:space="preserve"> </v>
      </c>
      <c r="AR18" s="41" t="str">
        <f>IF(SUM(AO18:AQ18)=0," ",SUM(AO18:AQ18))</f>
        <v xml:space="preserve"> </v>
      </c>
      <c r="AS18" s="42" t="str">
        <f>IF(AM18=0,Var!$B$8,IF(LARGE(D18:AK18,1)&gt;=200,Var!$B$4," "))</f>
        <v>---</v>
      </c>
      <c r="AT18" s="42" t="str">
        <f>IF(AM18=0,Var!$B$8,IF(LARGE(D18:AK18,1)&gt;=200,Var!$B$4," "))</f>
        <v>---</v>
      </c>
      <c r="AU18" s="42" t="str">
        <f>IF(AM18=0,Var!$B$8,IF(LARGE(D18:AK18,1)&gt;=260,Var!$B$4," "))</f>
        <v>---</v>
      </c>
      <c r="AV18" s="42" t="str">
        <f>IF(AM18=0,Var!$B$8,IF(LARGE(D18:AK18,1)&gt;=300,Var!$B$4," "))</f>
        <v>---</v>
      </c>
      <c r="AW18" s="42" t="str">
        <f>IF(AM18=0,Var!$B$8,IF(LARGE(D18:AK18,1)&gt;=340,Var!$B$4," "))</f>
        <v>---</v>
      </c>
      <c r="AX18" s="42" t="str">
        <f>IF(AM18=0,Var!$B$8,IF(LARGE(D18:AK18,1)&gt;=380,Var!$B$4," "))</f>
        <v>---</v>
      </c>
    </row>
    <row r="19" spans="2:50" ht="19.899999999999999" customHeight="1">
      <c r="B19" s="30"/>
      <c r="C19" s="31" t="s">
        <v>79</v>
      </c>
      <c r="D19" s="371"/>
      <c r="E19" s="371"/>
      <c r="F19" s="372"/>
      <c r="G19" s="371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102"/>
      <c r="AM19"/>
      <c r="AN19" s="102"/>
      <c r="AO19" s="102"/>
      <c r="AP19" s="102"/>
      <c r="AQ19" s="102"/>
      <c r="AR19" s="113"/>
      <c r="AS19" s="50"/>
      <c r="AT19" s="50"/>
      <c r="AU19" s="50"/>
      <c r="AV19" s="50"/>
      <c r="AW19" s="50"/>
      <c r="AX19" s="50"/>
    </row>
    <row r="20" spans="2:50">
      <c r="B20" s="105"/>
      <c r="C20" s="106"/>
      <c r="D20" s="374"/>
      <c r="E20" s="353"/>
      <c r="F20" s="374"/>
      <c r="G20" s="353"/>
      <c r="H20" s="374"/>
      <c r="I20" s="353"/>
      <c r="J20" s="374"/>
      <c r="K20" s="353"/>
      <c r="L20" s="374"/>
      <c r="M20" s="353"/>
      <c r="N20" s="374"/>
      <c r="O20" s="353"/>
      <c r="P20" s="374"/>
      <c r="Q20" s="353"/>
      <c r="R20" s="374"/>
      <c r="S20" s="353"/>
      <c r="T20" s="374"/>
      <c r="U20" s="353"/>
      <c r="V20" s="374"/>
      <c r="W20" s="353"/>
      <c r="X20" s="374"/>
      <c r="Y20" s="353"/>
      <c r="Z20" s="375"/>
      <c r="AA20" s="375"/>
      <c r="AB20" s="374"/>
      <c r="AC20" s="353"/>
      <c r="AD20" s="374"/>
      <c r="AE20" s="353"/>
      <c r="AF20" s="374"/>
      <c r="AG20" s="353"/>
      <c r="AH20" s="374"/>
      <c r="AI20" s="353"/>
      <c r="AJ20" s="374"/>
      <c r="AK20" s="353"/>
      <c r="AM20" s="68">
        <f>COUNT(D20:AK20)</f>
        <v>0</v>
      </c>
      <c r="AN20" s="20" t="str">
        <f>IF(AM20&lt;3," ",(LARGE(D20:AK20,1)+LARGE(D20:AK20,2)+LARGE(D20:AK20,3))/3)</f>
        <v xml:space="preserve"> </v>
      </c>
      <c r="AO20" s="40" t="str">
        <f>IF(COUNTIF(D20:AK20,"(1)")=0," ",COUNTIF(D20:AK20,"(1)"))</f>
        <v xml:space="preserve"> </v>
      </c>
      <c r="AP20" s="40" t="str">
        <f>IF(COUNTIF(D20:AK20,"(2)")=0," ",COUNTIF(D20:AK20,"(2)"))</f>
        <v xml:space="preserve"> </v>
      </c>
      <c r="AQ20" s="40" t="str">
        <f>IF(COUNTIF(D20:AK20,"(3)")=0," ",COUNTIF(D20:AK20,"(3)"))</f>
        <v xml:space="preserve"> </v>
      </c>
      <c r="AR20" s="41" t="str">
        <f>IF(SUM(AO20:AQ20)=0," ",SUM(AO20:AQ20))</f>
        <v xml:space="preserve"> </v>
      </c>
      <c r="AS20" s="42" t="str">
        <f>IF(AM20=0,Var!$B$8,IF(LARGE(D20:AK20,1)&gt;=200,Var!$B$4," "))</f>
        <v>---</v>
      </c>
      <c r="AT20" s="42" t="str">
        <f>IF(AM20=0,Var!$B$8,IF(LARGE(D20:AK20,1)&gt;=200,Var!$B$4," "))</f>
        <v>---</v>
      </c>
      <c r="AU20" s="42" t="str">
        <f>IF(AM20=0,Var!$B$8,IF(LARGE(D20:AK20,1)&gt;=260,Var!$B$4," "))</f>
        <v>---</v>
      </c>
      <c r="AV20" s="42" t="str">
        <f>IF(AM20=0,Var!$B$8,IF(LARGE(D20:AK20,1)&gt;=300,Var!$B$4," "))</f>
        <v>---</v>
      </c>
      <c r="AW20" s="42" t="str">
        <f>IF(AM20=0,Var!$B$8,IF(LARGE(D20:AK20,1)&gt;=340,Var!$B$4," "))</f>
        <v>---</v>
      </c>
      <c r="AX20" s="42" t="str">
        <f>IF(AM20=0,Var!$B$8,IF(LARGE(D20:AK20,1)&gt;=380,Var!$B$4," "))</f>
        <v>---</v>
      </c>
    </row>
    <row r="21" spans="2:50">
      <c r="B21" s="105"/>
      <c r="C21" s="106"/>
      <c r="D21" s="374"/>
      <c r="E21" s="353"/>
      <c r="F21" s="374"/>
      <c r="G21" s="353"/>
      <c r="H21" s="374"/>
      <c r="I21" s="353"/>
      <c r="J21" s="374"/>
      <c r="K21" s="353"/>
      <c r="L21" s="374"/>
      <c r="M21" s="353"/>
      <c r="N21" s="374"/>
      <c r="O21" s="353"/>
      <c r="P21" s="374"/>
      <c r="Q21" s="353"/>
      <c r="R21" s="374"/>
      <c r="S21" s="353"/>
      <c r="T21" s="374"/>
      <c r="U21" s="353"/>
      <c r="V21" s="374"/>
      <c r="W21" s="353"/>
      <c r="X21" s="374"/>
      <c r="Y21" s="353"/>
      <c r="Z21" s="375"/>
      <c r="AA21" s="375"/>
      <c r="AB21" s="374"/>
      <c r="AC21" s="353"/>
      <c r="AD21" s="374"/>
      <c r="AE21" s="353"/>
      <c r="AF21" s="374"/>
      <c r="AG21" s="353"/>
      <c r="AH21" s="374"/>
      <c r="AI21" s="353"/>
      <c r="AJ21" s="374"/>
      <c r="AK21" s="353"/>
      <c r="AM21" s="68">
        <f>COUNT(D21:AK21)</f>
        <v>0</v>
      </c>
      <c r="AN21" s="20" t="str">
        <f>IF(AM21&lt;3," ",(LARGE(D21:AK21,1)+LARGE(D21:AK21,2)+LARGE(D21:AK21,3))/3)</f>
        <v xml:space="preserve"> </v>
      </c>
      <c r="AO21" s="40" t="str">
        <f>IF(COUNTIF(D21:AK21,"(1)")=0," ",COUNTIF(D21:AK21,"(1)"))</f>
        <v xml:space="preserve"> </v>
      </c>
      <c r="AP21" s="40" t="str">
        <f>IF(COUNTIF(D21:AK21,"(2)")=0," ",COUNTIF(D21:AK21,"(2)"))</f>
        <v xml:space="preserve"> </v>
      </c>
      <c r="AQ21" s="40" t="str">
        <f>IF(COUNTIF(D21:AK21,"(3)")=0," ",COUNTIF(D21:AK21,"(3)"))</f>
        <v xml:space="preserve"> </v>
      </c>
      <c r="AR21" s="41" t="str">
        <f>IF(SUM(AO21:AQ21)=0," ",SUM(AO21:AQ21))</f>
        <v xml:space="preserve"> </v>
      </c>
      <c r="AS21" s="42" t="str">
        <f>IF(AM21=0,Var!$B$8,IF(LARGE(D21:AK21,1)&gt;=200,Var!$B$4," "))</f>
        <v>---</v>
      </c>
      <c r="AT21" s="42" t="str">
        <f>IF(AM21=0,Var!$B$8,IF(LARGE(D21:AK21,1)&gt;=200,Var!$B$4," "))</f>
        <v>---</v>
      </c>
      <c r="AU21" s="42" t="str">
        <f>IF(AM21=0,Var!$B$8,IF(LARGE(D21:AK21,1)&gt;=260,Var!$B$4," "))</f>
        <v>---</v>
      </c>
      <c r="AV21" s="42" t="str">
        <f>IF(AM21=0,Var!$B$8,IF(LARGE(D21:AK21,1)&gt;=300,Var!$B$4," "))</f>
        <v>---</v>
      </c>
      <c r="AW21" s="42" t="str">
        <f>IF(AM21=0,Var!$B$8,IF(LARGE(D21:AK21,1)&gt;=340,Var!$B$4," "))</f>
        <v>---</v>
      </c>
      <c r="AX21" s="42" t="str">
        <f>IF(AM21=0,Var!$B$8,IF(LARGE(D21:AK21,1)&gt;=380,Var!$B$4," "))</f>
        <v>---</v>
      </c>
    </row>
    <row r="22" spans="2:50" ht="19.899999999999999" customHeight="1">
      <c r="B22" s="30"/>
      <c r="C22" s="31" t="s">
        <v>68</v>
      </c>
      <c r="D22" s="371"/>
      <c r="E22" s="371"/>
      <c r="F22" s="372"/>
      <c r="G22" s="371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102"/>
      <c r="AM22"/>
      <c r="AN22" s="102"/>
      <c r="AO22" s="102"/>
      <c r="AP22" s="102"/>
      <c r="AQ22" s="102"/>
      <c r="AR22" s="102"/>
      <c r="AS22" s="53"/>
      <c r="AT22" s="53"/>
      <c r="AU22" s="53"/>
      <c r="AV22" s="53"/>
      <c r="AW22" s="53"/>
      <c r="AX22" s="53"/>
    </row>
    <row r="23" spans="2:50">
      <c r="B23" s="105"/>
      <c r="C23" s="106"/>
      <c r="D23" s="374"/>
      <c r="E23" s="353"/>
      <c r="F23" s="374"/>
      <c r="G23" s="353"/>
      <c r="H23" s="374"/>
      <c r="I23" s="353"/>
      <c r="J23" s="374"/>
      <c r="K23" s="353"/>
      <c r="L23" s="374"/>
      <c r="M23" s="353"/>
      <c r="N23" s="374"/>
      <c r="O23" s="353"/>
      <c r="P23" s="374"/>
      <c r="Q23" s="353"/>
      <c r="R23" s="374"/>
      <c r="S23" s="353"/>
      <c r="T23" s="374"/>
      <c r="U23" s="353"/>
      <c r="V23" s="374"/>
      <c r="W23" s="353"/>
      <c r="X23" s="374"/>
      <c r="Y23" s="353"/>
      <c r="Z23" s="375"/>
      <c r="AA23" s="375"/>
      <c r="AB23" s="374"/>
      <c r="AC23" s="353"/>
      <c r="AD23" s="374"/>
      <c r="AE23" s="353"/>
      <c r="AF23" s="374"/>
      <c r="AG23" s="353"/>
      <c r="AH23" s="374"/>
      <c r="AI23" s="353"/>
      <c r="AJ23" s="374"/>
      <c r="AK23" s="353"/>
      <c r="AM23" s="68">
        <f>COUNT(D23:AK23)</f>
        <v>0</v>
      </c>
      <c r="AN23" s="20" t="str">
        <f>IF(AM23&lt;3," ",(LARGE(D23:AK23,1)+LARGE(D23:AK23,2)+LARGE(D23:AK23,3))/3)</f>
        <v xml:space="preserve"> </v>
      </c>
      <c r="AO23" s="40" t="str">
        <f>IF(COUNTIF(D23:AK23,"(1)")=0," ",COUNTIF(D23:AK23,"(1)"))</f>
        <v xml:space="preserve"> </v>
      </c>
      <c r="AP23" s="40" t="str">
        <f>IF(COUNTIF(D23:AK23,"(2)")=0," ",COUNTIF(D23:AK23,"(2)"))</f>
        <v xml:space="preserve"> </v>
      </c>
      <c r="AQ23" s="40" t="str">
        <f>IF(COUNTIF(D23:AK23,"(3)")=0," ",COUNTIF(D23:AK23,"(3)"))</f>
        <v xml:space="preserve"> </v>
      </c>
      <c r="AR23" s="41" t="str">
        <f>IF(SUM(AO23:AQ23)=0," ",SUM(AO23:AQ23))</f>
        <v xml:space="preserve"> </v>
      </c>
      <c r="AS23" s="42" t="str">
        <f>IF(AM23=0,Var!$B$8,IF(LARGE(D23:AK23,1)&gt;=200,Var!$B$4," "))</f>
        <v>---</v>
      </c>
      <c r="AT23" s="42" t="str">
        <f>IF(AM23=0,Var!$B$8,IF(LARGE(D23:AK23,1)&gt;=200,Var!$B$4," "))</f>
        <v>---</v>
      </c>
      <c r="AU23" s="42" t="str">
        <f>IF(AM23=0,Var!$B$8,IF(LARGE(D23:AK23,1)&gt;=260,Var!$B$4," "))</f>
        <v>---</v>
      </c>
      <c r="AV23" s="42" t="str">
        <f>IF(AM23=0,Var!$B$8,IF(LARGE(D23:AK23,1)&gt;=300,Var!$B$4," "))</f>
        <v>---</v>
      </c>
      <c r="AW23" s="42" t="str">
        <f>IF(AM23=0,Var!$B$8,IF(LARGE(D23:AK23,1)&gt;=340,Var!$B$4," "))</f>
        <v>---</v>
      </c>
      <c r="AX23" s="42" t="str">
        <f>IF(AM23=0,Var!$B$8,IF(LARGE(D23:AK23,1)&gt;=380,Var!$B$4," "))</f>
        <v>---</v>
      </c>
    </row>
    <row r="24" spans="2:50">
      <c r="B24" s="105"/>
      <c r="C24" s="106"/>
      <c r="D24" s="374"/>
      <c r="E24" s="353"/>
      <c r="F24" s="374"/>
      <c r="G24" s="353"/>
      <c r="H24" s="374"/>
      <c r="I24" s="353"/>
      <c r="J24" s="374"/>
      <c r="K24" s="353"/>
      <c r="L24" s="374"/>
      <c r="M24" s="353"/>
      <c r="N24" s="374"/>
      <c r="O24" s="353"/>
      <c r="P24" s="374"/>
      <c r="Q24" s="353"/>
      <c r="R24" s="374"/>
      <c r="S24" s="353"/>
      <c r="T24" s="374"/>
      <c r="U24" s="353"/>
      <c r="V24" s="374"/>
      <c r="W24" s="353"/>
      <c r="X24" s="374"/>
      <c r="Y24" s="353"/>
      <c r="Z24" s="375"/>
      <c r="AA24" s="375"/>
      <c r="AB24" s="374"/>
      <c r="AC24" s="353"/>
      <c r="AD24" s="374"/>
      <c r="AE24" s="353"/>
      <c r="AF24" s="374"/>
      <c r="AG24" s="353"/>
      <c r="AH24" s="374"/>
      <c r="AI24" s="353"/>
      <c r="AJ24" s="374"/>
      <c r="AK24" s="353"/>
      <c r="AM24" s="68">
        <f>COUNT(D24:AK24)</f>
        <v>0</v>
      </c>
      <c r="AN24" s="20" t="str">
        <f>IF(AM24&lt;3," ",(LARGE(D24:AK24,1)+LARGE(D24:AK24,2)+LARGE(D24:AK24,3))/3)</f>
        <v xml:space="preserve"> </v>
      </c>
      <c r="AO24" s="40" t="str">
        <f>IF(COUNTIF(D24:AK24,"(1)")=0," ",COUNTIF(D24:AK24,"(1)"))</f>
        <v xml:space="preserve"> </v>
      </c>
      <c r="AP24" s="40" t="str">
        <f>IF(COUNTIF(D24:AK24,"(2)")=0," ",COUNTIF(D24:AK24,"(2)"))</f>
        <v xml:space="preserve"> </v>
      </c>
      <c r="AQ24" s="40" t="str">
        <f>IF(COUNTIF(D24:AK24,"(3)")=0," ",COUNTIF(D24:AK24,"(3)"))</f>
        <v xml:space="preserve"> </v>
      </c>
      <c r="AR24" s="41" t="str">
        <f>IF(SUM(AO24:AQ24)=0," ",SUM(AO24:AQ24))</f>
        <v xml:space="preserve"> </v>
      </c>
      <c r="AS24" s="42" t="str">
        <f>IF(AM24=0,Var!$B$8,IF(LARGE(D24:AK24,1)&gt;=200,Var!$B$4," "))</f>
        <v>---</v>
      </c>
      <c r="AT24" s="42" t="str">
        <f>IF(AM24=0,Var!$B$8,IF(LARGE(D24:AK24,1)&gt;=200,Var!$B$4," "))</f>
        <v>---</v>
      </c>
      <c r="AU24" s="42" t="str">
        <f>IF(AM24=0,Var!$B$8,IF(LARGE(D24:AK24,1)&gt;=260,Var!$B$4," "))</f>
        <v>---</v>
      </c>
      <c r="AV24" s="42" t="str">
        <f>IF(AM24=0,Var!$B$8,IF(LARGE(D24:AK24,1)&gt;=300,Var!$B$4," "))</f>
        <v>---</v>
      </c>
      <c r="AW24" s="42" t="str">
        <f>IF(AM24=0,Var!$B$8,IF(LARGE(D24:AK24,1)&gt;=340,Var!$B$4," "))</f>
        <v>---</v>
      </c>
      <c r="AX24" s="42" t="str">
        <f>IF(AM24=0,Var!$B$8,IF(LARGE(D24:AK24,1)&gt;=380,Var!$B$4," "))</f>
        <v>---</v>
      </c>
    </row>
    <row r="25" spans="2:50" ht="9.9499999999999993" customHeight="1">
      <c r="B25" s="108"/>
      <c r="C25" s="108"/>
      <c r="D25" s="376"/>
      <c r="E25" s="376"/>
      <c r="F25" s="376"/>
      <c r="G25" s="376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M25"/>
      <c r="AN25"/>
      <c r="AO25"/>
      <c r="AP25"/>
      <c r="AQ25"/>
      <c r="AR25"/>
      <c r="AS25" s="19"/>
      <c r="AT25" s="19"/>
      <c r="AU25" s="19"/>
      <c r="AV25" s="19"/>
      <c r="AW25" s="19"/>
      <c r="AX25" s="19"/>
    </row>
    <row r="26" spans="2:50" ht="19.899999999999999" customHeight="1">
      <c r="B26" s="53"/>
      <c r="C26" s="54" t="s">
        <v>73</v>
      </c>
      <c r="D26" s="378"/>
      <c r="E26" s="378"/>
      <c r="F26" s="379"/>
      <c r="G26" s="378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102"/>
      <c r="AM26"/>
      <c r="AN26" s="102"/>
      <c r="AO26" s="102"/>
      <c r="AP26" s="102"/>
      <c r="AQ26" s="102"/>
      <c r="AR26" s="102"/>
      <c r="AS26" s="104">
        <v>220</v>
      </c>
      <c r="AT26" s="104">
        <v>260</v>
      </c>
      <c r="AU26" s="104">
        <v>280</v>
      </c>
      <c r="AV26" s="104">
        <v>320</v>
      </c>
      <c r="AW26" s="104">
        <v>360</v>
      </c>
      <c r="AX26" s="104">
        <v>400</v>
      </c>
    </row>
    <row r="27" spans="2:50">
      <c r="B27" s="105"/>
      <c r="C27" s="106" t="s">
        <v>48</v>
      </c>
      <c r="D27" s="374"/>
      <c r="E27" s="353"/>
      <c r="F27" s="374"/>
      <c r="G27" s="353"/>
      <c r="H27" s="374"/>
      <c r="I27" s="353"/>
      <c r="J27" s="374"/>
      <c r="K27" s="353"/>
      <c r="L27" s="374"/>
      <c r="M27" s="353"/>
      <c r="N27" s="374"/>
      <c r="O27" s="353"/>
      <c r="P27" s="374"/>
      <c r="Q27" s="353"/>
      <c r="R27" s="374"/>
      <c r="S27" s="353"/>
      <c r="T27" s="374"/>
      <c r="U27" s="353"/>
      <c r="V27" s="374"/>
      <c r="W27" s="353"/>
      <c r="X27" s="374"/>
      <c r="Y27" s="353"/>
      <c r="Z27" s="375"/>
      <c r="AA27" s="375"/>
      <c r="AB27" s="374"/>
      <c r="AC27" s="353"/>
      <c r="AD27" s="374"/>
      <c r="AE27" s="353"/>
      <c r="AF27" s="374"/>
      <c r="AG27" s="353"/>
      <c r="AH27" s="374"/>
      <c r="AI27" s="353"/>
      <c r="AJ27" s="374"/>
      <c r="AK27" s="353"/>
      <c r="AM27" s="68">
        <f>COUNT(D27:AK27)</f>
        <v>0</v>
      </c>
      <c r="AN27" s="20" t="str">
        <f>IF(AM27&lt;3," ",(LARGE(D27:AK27,1)+LARGE(D27:AK27,2)+LARGE(D27:AK27,3))/3)</f>
        <v xml:space="preserve"> </v>
      </c>
      <c r="AO27" s="40" t="str">
        <f>IF(COUNTIF(D27:AK27,"(1)")=0," ",COUNTIF(D27:AK27,"(1)"))</f>
        <v xml:space="preserve"> </v>
      </c>
      <c r="AP27" s="40" t="str">
        <f>IF(COUNTIF(D27:AK27,"(2)")=0," ",COUNTIF(D27:AK27,"(2)"))</f>
        <v xml:space="preserve"> </v>
      </c>
      <c r="AQ27" s="40" t="str">
        <f>IF(COUNTIF(D27:AK27,"(3)")=0," ",COUNTIF(D27:AK27,"(3)"))</f>
        <v xml:space="preserve"> </v>
      </c>
      <c r="AR27" s="41" t="str">
        <f>IF(SUM(AO27:AQ27)=0," ",SUM(AO27:AQ27))</f>
        <v xml:space="preserve"> </v>
      </c>
      <c r="AS27" s="42">
        <v>14</v>
      </c>
      <c r="AT27" s="42">
        <v>14</v>
      </c>
      <c r="AU27" s="42">
        <v>14</v>
      </c>
      <c r="AV27" s="42">
        <v>14</v>
      </c>
      <c r="AW27" s="42">
        <v>14</v>
      </c>
      <c r="AX27" s="42" t="str">
        <f>IF(AM27=0,Var!$B$8,IF(LARGE(D27:AK27,1)&gt;=400,Var!$B$4," "))</f>
        <v>---</v>
      </c>
    </row>
    <row r="28" spans="2:50">
      <c r="B28" s="105"/>
      <c r="C28" s="106"/>
      <c r="D28" s="374"/>
      <c r="E28" s="353"/>
      <c r="F28" s="374"/>
      <c r="G28" s="353"/>
      <c r="H28" s="374"/>
      <c r="I28" s="353"/>
      <c r="J28" s="374"/>
      <c r="K28" s="353"/>
      <c r="L28" s="374"/>
      <c r="M28" s="353"/>
      <c r="N28" s="374"/>
      <c r="O28" s="353"/>
      <c r="P28" s="374"/>
      <c r="Q28" s="353"/>
      <c r="R28" s="374"/>
      <c r="S28" s="353"/>
      <c r="T28" s="374"/>
      <c r="U28" s="353"/>
      <c r="V28" s="374"/>
      <c r="W28" s="353"/>
      <c r="X28" s="374"/>
      <c r="Y28" s="353"/>
      <c r="Z28" s="375"/>
      <c r="AA28" s="375"/>
      <c r="AB28" s="374"/>
      <c r="AC28" s="353"/>
      <c r="AD28" s="374"/>
      <c r="AE28" s="353"/>
      <c r="AF28" s="374"/>
      <c r="AG28" s="353"/>
      <c r="AH28" s="374"/>
      <c r="AI28" s="353"/>
      <c r="AJ28" s="374"/>
      <c r="AK28" s="353"/>
      <c r="AM28" s="68">
        <f>COUNT(D28:AK28)</f>
        <v>0</v>
      </c>
      <c r="AN28" s="20" t="str">
        <f>IF(AM28&lt;3," ",(LARGE(D28:AK28,1)+LARGE(D28:AK28,2)+LARGE(D28:AK28,3))/3)</f>
        <v xml:space="preserve"> </v>
      </c>
      <c r="AO28" s="40" t="str">
        <f>IF(COUNTIF(D28:AK28,"(1)")=0," ",COUNTIF(D28:AK28,"(1)"))</f>
        <v xml:space="preserve"> </v>
      </c>
      <c r="AP28" s="40" t="str">
        <f>IF(COUNTIF(D28:AK28,"(2)")=0," ",COUNTIF(D28:AK28,"(2)"))</f>
        <v xml:space="preserve"> </v>
      </c>
      <c r="AQ28" s="40" t="str">
        <f>IF(COUNTIF(D28:AK28,"(3)")=0," ",COUNTIF(D28:AK28,"(3)"))</f>
        <v xml:space="preserve"> </v>
      </c>
      <c r="AR28" s="41" t="str">
        <f>IF(SUM(AO28:AQ28)=0," ",SUM(AO28:AQ28))</f>
        <v xml:space="preserve"> </v>
      </c>
      <c r="AS28" s="42" t="str">
        <f>IF(AM28=0,Var!$B$8,IF(LARGE(D28:AK28,1)&gt;=220,Var!$B$4," "))</f>
        <v>---</v>
      </c>
      <c r="AT28" s="42" t="str">
        <f>IF(AM28=0,Var!$B$8,IF(LARGE(D28:AK28,1)&gt;=260,Var!$B$4," "))</f>
        <v>---</v>
      </c>
      <c r="AU28" s="42" t="str">
        <f>IF(AM28=0,Var!$B$8,IF(LARGE(D28:AK28,1)&gt;=280,Var!$B$4," "))</f>
        <v>---</v>
      </c>
      <c r="AV28" s="42" t="str">
        <f>IF(AM28=0,Var!$B$8,IF(LARGE(D28:AK28,1)&gt;=320,Var!$B$4," "))</f>
        <v>---</v>
      </c>
      <c r="AW28" s="42" t="str">
        <f>IF(AM28=0,Var!$B$8,IF(LARGE(D28:AK28,1)&gt;=360,Var!$B$4," "))</f>
        <v>---</v>
      </c>
      <c r="AX28" s="42" t="str">
        <f>IF(AM28=0,Var!$B$8,IF(LARGE(D28:AK28,1)&gt;=400,Var!$B$4," "))</f>
        <v>---</v>
      </c>
    </row>
    <row r="29" spans="2:50" ht="19.899999999999999" customHeight="1">
      <c r="B29" s="30"/>
      <c r="C29" s="31" t="s">
        <v>488</v>
      </c>
      <c r="D29" s="371"/>
      <c r="E29" s="371"/>
      <c r="F29" s="372"/>
      <c r="G29" s="371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102"/>
      <c r="AM29"/>
      <c r="AN29" s="102"/>
      <c r="AO29" s="102"/>
      <c r="AP29" s="102"/>
      <c r="AQ29" s="102"/>
      <c r="AR29" s="102"/>
      <c r="AS29" s="53"/>
      <c r="AT29" s="53"/>
      <c r="AU29" s="53"/>
      <c r="AV29" s="53"/>
      <c r="AW29" s="53"/>
      <c r="AX29" s="53"/>
    </row>
    <row r="30" spans="2:50">
      <c r="B30" s="105">
        <v>1</v>
      </c>
      <c r="C30" s="106" t="s">
        <v>99</v>
      </c>
      <c r="D30" s="374">
        <v>272</v>
      </c>
      <c r="E30" s="353" t="s">
        <v>331</v>
      </c>
      <c r="F30" s="374"/>
      <c r="G30" s="353"/>
      <c r="H30" s="374"/>
      <c r="I30" s="353"/>
      <c r="J30" s="374"/>
      <c r="K30" s="353"/>
      <c r="L30" s="374"/>
      <c r="M30" s="353"/>
      <c r="N30" s="374"/>
      <c r="O30" s="353"/>
      <c r="P30" s="374"/>
      <c r="Q30" s="353"/>
      <c r="R30" s="374"/>
      <c r="S30" s="353"/>
      <c r="T30" s="374"/>
      <c r="U30" s="353"/>
      <c r="V30" s="374"/>
      <c r="W30" s="353"/>
      <c r="X30" s="374"/>
      <c r="Y30" s="353"/>
      <c r="Z30" s="375"/>
      <c r="AA30" s="375"/>
      <c r="AB30" s="374"/>
      <c r="AC30" s="353"/>
      <c r="AD30" s="374"/>
      <c r="AE30" s="353"/>
      <c r="AF30" s="374"/>
      <c r="AG30" s="353"/>
      <c r="AH30" s="374"/>
      <c r="AI30" s="353"/>
      <c r="AJ30" s="374"/>
      <c r="AK30" s="353"/>
      <c r="AM30" s="68">
        <f>COUNT(D30:AK30)</f>
        <v>1</v>
      </c>
      <c r="AN30" s="20" t="str">
        <f>IF(AM30&lt;3," ",(LARGE(D30:AK30,1)+LARGE(D30:AK30,2)+LARGE(D30:AK30,3))/3)</f>
        <v xml:space="preserve"> </v>
      </c>
      <c r="AO30" s="40" t="str">
        <f>IF(COUNTIF(D30:AK30,"(1)")=0," ",COUNTIF(D30:AK30,"(1)"))</f>
        <v xml:space="preserve"> </v>
      </c>
      <c r="AP30" s="40" t="str">
        <f>IF(COUNTIF(D30:AK30,"(2)")=0," ",COUNTIF(D30:AK30,"(2)"))</f>
        <v xml:space="preserve"> </v>
      </c>
      <c r="AQ30" s="40" t="str">
        <f>IF(COUNTIF(D30:AK30,"(3)")=0," ",COUNTIF(D30:AK30,"(3)"))</f>
        <v xml:space="preserve"> </v>
      </c>
      <c r="AR30" s="41" t="str">
        <f>IF(SUM(AO30:AQ30)=0," ",SUM(AO30:AQ30))</f>
        <v xml:space="preserve"> </v>
      </c>
      <c r="AS30" s="42">
        <v>18</v>
      </c>
      <c r="AT30" s="42">
        <v>18</v>
      </c>
      <c r="AU30" s="42">
        <v>18</v>
      </c>
      <c r="AV30" s="42">
        <v>18</v>
      </c>
      <c r="AW30" s="42" t="str">
        <f>IF(AM30=0,Var!$B$8,IF(LARGE(D30:AK30,1)&gt;=360,Var!$B$4," "))</f>
        <v xml:space="preserve"> </v>
      </c>
      <c r="AX30" s="42" t="str">
        <f>IF(AM30=0,Var!$B$8,IF(LARGE(D30:AK30,1)&gt;=400,Var!$B$4," "))</f>
        <v xml:space="preserve"> </v>
      </c>
    </row>
    <row r="31" spans="2:50">
      <c r="B31" s="105"/>
      <c r="C31" s="106" t="s">
        <v>50</v>
      </c>
      <c r="D31" s="374"/>
      <c r="E31" s="353"/>
      <c r="F31" s="374"/>
      <c r="G31" s="353"/>
      <c r="H31" s="374"/>
      <c r="I31" s="353"/>
      <c r="J31" s="374"/>
      <c r="K31" s="353"/>
      <c r="L31" s="374"/>
      <c r="M31" s="353"/>
      <c r="N31" s="374"/>
      <c r="O31" s="353"/>
      <c r="P31" s="374"/>
      <c r="Q31" s="353"/>
      <c r="R31" s="374"/>
      <c r="S31" s="353"/>
      <c r="T31" s="374"/>
      <c r="U31" s="353"/>
      <c r="V31" s="374"/>
      <c r="W31" s="353"/>
      <c r="X31" s="374"/>
      <c r="Y31" s="353"/>
      <c r="Z31" s="375"/>
      <c r="AA31" s="375"/>
      <c r="AB31" s="374"/>
      <c r="AC31" s="353"/>
      <c r="AD31" s="374"/>
      <c r="AE31" s="353"/>
      <c r="AF31" s="374"/>
      <c r="AG31" s="353"/>
      <c r="AH31" s="374"/>
      <c r="AI31" s="353"/>
      <c r="AJ31" s="374"/>
      <c r="AK31" s="353"/>
      <c r="AM31" s="68">
        <f>COUNT(D31:AK31)</f>
        <v>0</v>
      </c>
      <c r="AN31" s="20" t="str">
        <f>IF(AM31&lt;3," ",(LARGE(D31:AK31,1)+LARGE(D31:AK31,2)+LARGE(D31:AK31,3))/3)</f>
        <v xml:space="preserve"> </v>
      </c>
      <c r="AO31" s="40" t="str">
        <f>IF(COUNTIF(D31:AK31,"(1)")=0," ",COUNTIF(D31:AK31,"(1)"))</f>
        <v xml:space="preserve"> </v>
      </c>
      <c r="AP31" s="40" t="str">
        <f>IF(COUNTIF(D31:AK31,"(2)")=0," ",COUNTIF(D31:AK31,"(2)"))</f>
        <v xml:space="preserve"> </v>
      </c>
      <c r="AQ31" s="40" t="str">
        <f>IF(COUNTIF(D31:AK31,"(3)")=0," ",COUNTIF(D31:AK31,"(3)"))</f>
        <v xml:space="preserve"> </v>
      </c>
      <c r="AR31" s="41" t="str">
        <f>IF(SUM(AO31:AQ31)=0," ",SUM(AO31:AQ31))</f>
        <v xml:space="preserve"> </v>
      </c>
      <c r="AS31" s="42">
        <v>17</v>
      </c>
      <c r="AT31" s="42">
        <v>17</v>
      </c>
      <c r="AU31" s="42">
        <v>17</v>
      </c>
      <c r="AV31" s="42">
        <v>17</v>
      </c>
      <c r="AW31" s="42" t="str">
        <f>IF(AM31=0,Var!$B$8,IF(LARGE(D31:AK31,1)&gt;=360,Var!$B$4," "))</f>
        <v>---</v>
      </c>
      <c r="AX31" s="42" t="str">
        <f>IF(AM31=0,Var!$B$8,IF(LARGE(D31:AK31,1)&gt;=400,Var!$B$4," "))</f>
        <v>---</v>
      </c>
    </row>
    <row r="32" spans="2:50">
      <c r="B32" s="105"/>
      <c r="C32" s="106" t="s">
        <v>52</v>
      </c>
      <c r="D32" s="374"/>
      <c r="E32" s="353"/>
      <c r="F32" s="374"/>
      <c r="G32" s="353"/>
      <c r="H32" s="374"/>
      <c r="I32" s="353"/>
      <c r="J32" s="374"/>
      <c r="K32" s="353"/>
      <c r="L32" s="374"/>
      <c r="M32" s="353"/>
      <c r="N32" s="374"/>
      <c r="O32" s="353"/>
      <c r="P32" s="374"/>
      <c r="Q32" s="353"/>
      <c r="R32" s="374"/>
      <c r="S32" s="353"/>
      <c r="T32" s="374"/>
      <c r="U32" s="353"/>
      <c r="V32" s="374"/>
      <c r="W32" s="353"/>
      <c r="X32" s="374"/>
      <c r="Y32" s="353"/>
      <c r="Z32" s="375"/>
      <c r="AA32" s="375"/>
      <c r="AB32" s="374"/>
      <c r="AC32" s="353"/>
      <c r="AD32" s="374"/>
      <c r="AE32" s="353"/>
      <c r="AF32" s="374"/>
      <c r="AG32" s="353"/>
      <c r="AH32" s="374"/>
      <c r="AI32" s="353"/>
      <c r="AJ32" s="374"/>
      <c r="AK32" s="353"/>
      <c r="AM32" s="68">
        <f>COUNT(D32:AK32)</f>
        <v>0</v>
      </c>
      <c r="AN32" s="20" t="str">
        <f>IF(AM32&lt;3," ",(LARGE(D32:AK32,1)+LARGE(D32:AK32,2)+LARGE(D32:AK32,3))/3)</f>
        <v xml:space="preserve"> </v>
      </c>
      <c r="AO32" s="40" t="str">
        <f>IF(COUNTIF(D32:AK32,"(1)")=0," ",COUNTIF(D32:AK32,"(1)"))</f>
        <v xml:space="preserve"> </v>
      </c>
      <c r="AP32" s="40" t="str">
        <f>IF(COUNTIF(D32:AK32,"(2)")=0," ",COUNTIF(D32:AK32,"(2)"))</f>
        <v xml:space="preserve"> </v>
      </c>
      <c r="AQ32" s="40" t="str">
        <f>IF(COUNTIF(D32:AK32,"(3)")=0," ",COUNTIF(D32:AK32,"(3)"))</f>
        <v xml:space="preserve"> </v>
      </c>
      <c r="AR32" s="41" t="str">
        <f>IF(SUM(AO32:AQ32)=0," ",SUM(AO32:AQ32))</f>
        <v xml:space="preserve"> </v>
      </c>
      <c r="AS32" s="42">
        <v>12</v>
      </c>
      <c r="AT32" s="42">
        <v>12</v>
      </c>
      <c r="AU32" s="42">
        <v>12</v>
      </c>
      <c r="AV32" s="42">
        <v>12</v>
      </c>
      <c r="AW32" s="42">
        <v>12</v>
      </c>
      <c r="AX32" s="42">
        <v>16</v>
      </c>
    </row>
    <row r="33" spans="2:50">
      <c r="B33" s="105">
        <v>2</v>
      </c>
      <c r="C33" s="106" t="s">
        <v>33</v>
      </c>
      <c r="D33" s="374"/>
      <c r="E33" s="353"/>
      <c r="F33" s="374"/>
      <c r="G33" s="353"/>
      <c r="H33" s="374"/>
      <c r="I33" s="353"/>
      <c r="J33" s="374">
        <v>388</v>
      </c>
      <c r="K33" s="353" t="s">
        <v>335</v>
      </c>
      <c r="L33" s="374"/>
      <c r="M33" s="353"/>
      <c r="N33" s="374"/>
      <c r="O33" s="353"/>
      <c r="P33" s="374">
        <v>384</v>
      </c>
      <c r="Q33" s="353" t="s">
        <v>368</v>
      </c>
      <c r="R33" s="374">
        <v>375</v>
      </c>
      <c r="S33" s="353" t="s">
        <v>368</v>
      </c>
      <c r="T33" s="374"/>
      <c r="U33" s="353"/>
      <c r="V33" s="374">
        <v>385</v>
      </c>
      <c r="W33" s="353" t="s">
        <v>15</v>
      </c>
      <c r="X33" s="374">
        <v>397</v>
      </c>
      <c r="Y33" s="353" t="s">
        <v>15</v>
      </c>
      <c r="Z33" s="375"/>
      <c r="AA33" s="375"/>
      <c r="AB33" s="374"/>
      <c r="AC33" s="353"/>
      <c r="AD33" s="374">
        <v>399</v>
      </c>
      <c r="AE33" s="353" t="s">
        <v>14</v>
      </c>
      <c r="AF33" s="374"/>
      <c r="AG33" s="353"/>
      <c r="AH33" s="374">
        <v>366</v>
      </c>
      <c r="AI33" s="353" t="s">
        <v>293</v>
      </c>
      <c r="AJ33" s="374">
        <v>384</v>
      </c>
      <c r="AK33" s="353" t="s">
        <v>293</v>
      </c>
      <c r="AM33" s="68">
        <f>COUNT(D33:AK33)</f>
        <v>8</v>
      </c>
      <c r="AN33" s="20">
        <f>IF(AM33&lt;3," ",(LARGE(D33:AK33,1)+LARGE(D33:AK33,2)+LARGE(D33:AK33,3))/3)</f>
        <v>394.66666666666669</v>
      </c>
      <c r="AO33" s="40">
        <f>IF(COUNTIF(D33:AK33,"(1)")=0," ",COUNTIF(D33:AK33,"(1)"))</f>
        <v>1</v>
      </c>
      <c r="AP33" s="40">
        <f>IF(COUNTIF(D33:AK33,"(2)")=0," ",COUNTIF(D33:AK33,"(2)"))</f>
        <v>2</v>
      </c>
      <c r="AQ33" s="40" t="str">
        <f>IF(COUNTIF(D33:AK33,"(3)")=0," ",COUNTIF(D33:AK33,"(3)"))</f>
        <v xml:space="preserve"> </v>
      </c>
      <c r="AR33" s="41">
        <f>IF(SUM(AO33:AQ33)=0," ",SUM(AO33:AQ33))</f>
        <v>3</v>
      </c>
      <c r="AS33" s="42">
        <v>3</v>
      </c>
      <c r="AT33" s="42">
        <v>4</v>
      </c>
      <c r="AU33" s="42">
        <v>4</v>
      </c>
      <c r="AV33" s="42">
        <v>4</v>
      </c>
      <c r="AW33" s="42">
        <v>6</v>
      </c>
      <c r="AX33" s="42">
        <v>7</v>
      </c>
    </row>
    <row r="34" spans="2:50">
      <c r="B34" s="105"/>
      <c r="C34" s="106" t="s">
        <v>51</v>
      </c>
      <c r="D34" s="374"/>
      <c r="E34" s="353"/>
      <c r="F34" s="374"/>
      <c r="G34" s="353"/>
      <c r="H34" s="374"/>
      <c r="I34" s="353"/>
      <c r="J34" s="374"/>
      <c r="K34" s="353"/>
      <c r="L34" s="374"/>
      <c r="M34" s="353"/>
      <c r="N34" s="374"/>
      <c r="O34" s="353"/>
      <c r="P34" s="374"/>
      <c r="Q34" s="353"/>
      <c r="R34" s="374"/>
      <c r="S34" s="353"/>
      <c r="T34" s="374"/>
      <c r="U34" s="353"/>
      <c r="V34" s="374"/>
      <c r="W34" s="353"/>
      <c r="X34" s="374"/>
      <c r="Y34" s="353"/>
      <c r="Z34" s="375"/>
      <c r="AA34" s="375"/>
      <c r="AB34" s="374"/>
      <c r="AC34" s="353"/>
      <c r="AD34" s="374"/>
      <c r="AE34" s="353"/>
      <c r="AF34" s="374"/>
      <c r="AG34" s="353"/>
      <c r="AH34" s="374"/>
      <c r="AI34" s="353"/>
      <c r="AJ34" s="374"/>
      <c r="AK34" s="353"/>
      <c r="AM34" s="68">
        <f>COUNT(D34:AK34)</f>
        <v>0</v>
      </c>
      <c r="AN34" s="20" t="str">
        <f>IF(AM34&lt;3," ",(LARGE(D34:AK34,1)+LARGE(D34:AK34,2)+LARGE(D34:AK34,3))/3)</f>
        <v xml:space="preserve"> </v>
      </c>
      <c r="AO34" s="40" t="str">
        <f>IF(COUNTIF(D34:AK34,"(1)")=0," ",COUNTIF(D34:AK34,"(1)"))</f>
        <v xml:space="preserve"> </v>
      </c>
      <c r="AP34" s="40" t="str">
        <f>IF(COUNTIF(D34:AK34,"(2)")=0," ",COUNTIF(D34:AK34,"(2)"))</f>
        <v xml:space="preserve"> </v>
      </c>
      <c r="AQ34" s="40" t="str">
        <f>IF(COUNTIF(D34:AK34,"(3)")=0," ",COUNTIF(D34:AK34,"(3)"))</f>
        <v xml:space="preserve"> </v>
      </c>
      <c r="AR34" s="41" t="str">
        <f>IF(SUM(AO34:AQ34)=0," ",SUM(AO34:AQ34))</f>
        <v xml:space="preserve"> </v>
      </c>
      <c r="AS34" s="42">
        <v>5</v>
      </c>
      <c r="AT34" s="42">
        <v>5</v>
      </c>
      <c r="AU34" s="42">
        <v>5</v>
      </c>
      <c r="AV34" s="42">
        <v>5</v>
      </c>
      <c r="AW34" s="42">
        <v>6</v>
      </c>
      <c r="AX34" s="42" t="str">
        <f>IF(AM34=0,Var!$B$8,IF(LARGE(D34:AK34,1)&gt;=400,Var!$B$4," "))</f>
        <v>---</v>
      </c>
    </row>
    <row r="35" spans="2:50" ht="19.899999999999999" customHeight="1">
      <c r="B35" s="30"/>
      <c r="C35" s="31" t="s">
        <v>305</v>
      </c>
      <c r="D35" s="371"/>
      <c r="E35" s="371"/>
      <c r="F35" s="372"/>
      <c r="G35" s="371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102"/>
      <c r="AM35"/>
      <c r="AN35" s="102"/>
      <c r="AO35" s="102"/>
      <c r="AP35" s="102"/>
      <c r="AQ35" s="102"/>
      <c r="AR35" s="102"/>
      <c r="AS35" s="113"/>
      <c r="AT35" s="113"/>
      <c r="AU35" s="113"/>
      <c r="AV35" s="113"/>
      <c r="AW35" s="113"/>
      <c r="AX35" s="50"/>
    </row>
    <row r="36" spans="2:50">
      <c r="B36" s="105">
        <v>1</v>
      </c>
      <c r="C36" s="106" t="s">
        <v>54</v>
      </c>
      <c r="D36" s="374"/>
      <c r="E36" s="353"/>
      <c r="F36" s="374"/>
      <c r="G36" s="353"/>
      <c r="H36" s="374"/>
      <c r="I36" s="353"/>
      <c r="J36" s="374"/>
      <c r="K36" s="353"/>
      <c r="L36" s="374"/>
      <c r="M36" s="353"/>
      <c r="N36" s="374"/>
      <c r="O36" s="353"/>
      <c r="P36" s="374"/>
      <c r="Q36" s="353"/>
      <c r="R36" s="374"/>
      <c r="S36" s="353"/>
      <c r="T36" s="374">
        <v>343</v>
      </c>
      <c r="U36" s="353" t="s">
        <v>344</v>
      </c>
      <c r="V36" s="374"/>
      <c r="W36" s="353"/>
      <c r="X36" s="374"/>
      <c r="Y36" s="353"/>
      <c r="Z36" s="375"/>
      <c r="AA36" s="375"/>
      <c r="AB36" s="374"/>
      <c r="AC36" s="353"/>
      <c r="AD36" s="374"/>
      <c r="AE36" s="353"/>
      <c r="AF36" s="374"/>
      <c r="AG36" s="353"/>
      <c r="AH36" s="374"/>
      <c r="AI36" s="353"/>
      <c r="AJ36" s="374"/>
      <c r="AK36" s="353"/>
      <c r="AM36" s="68">
        <f>COUNT(D36:AK36)</f>
        <v>1</v>
      </c>
      <c r="AN36" s="20" t="str">
        <f>IF(AM36&lt;3," ",(LARGE(D36:AK36,1)+LARGE(D36:AK36,2)+LARGE(D36:AK36,3))/3)</f>
        <v xml:space="preserve"> </v>
      </c>
      <c r="AO36" s="40" t="str">
        <f>IF(COUNTIF(D36:AK36,"(1)")=0," ",COUNTIF(D36:AK36,"(1)"))</f>
        <v xml:space="preserve"> </v>
      </c>
      <c r="AP36" s="40" t="str">
        <f>IF(COUNTIF(D36:AK36,"(2)")=0," ",COUNTIF(D36:AK36,"(2)"))</f>
        <v xml:space="preserve"> </v>
      </c>
      <c r="AQ36" s="40" t="str">
        <f>IF(COUNTIF(D36:AK36,"(3)")=0," ",COUNTIF(D36:AK36,"(3)"))</f>
        <v xml:space="preserve"> </v>
      </c>
      <c r="AR36" s="41" t="str">
        <f>IF(SUM(AO36:AQ36)=0," ",SUM(AO36:AQ36))</f>
        <v xml:space="preserve"> </v>
      </c>
      <c r="AS36" s="42">
        <v>17</v>
      </c>
      <c r="AT36" s="42">
        <v>17</v>
      </c>
      <c r="AU36" s="42">
        <v>17</v>
      </c>
      <c r="AV36" s="42">
        <v>17</v>
      </c>
      <c r="AW36" s="42">
        <v>17</v>
      </c>
      <c r="AX36" s="42" t="str">
        <f>IF(AM36=0,Var!$B$8,IF(LARGE(D36:AK36,1)&gt;=400,Var!$B$4," "))</f>
        <v xml:space="preserve"> </v>
      </c>
    </row>
    <row r="37" spans="2:50">
      <c r="B37" s="105">
        <v>2</v>
      </c>
      <c r="C37" s="106" t="s">
        <v>53</v>
      </c>
      <c r="D37" s="374">
        <v>363</v>
      </c>
      <c r="E37" s="353" t="s">
        <v>18</v>
      </c>
      <c r="F37" s="374"/>
      <c r="G37" s="353"/>
      <c r="H37" s="374"/>
      <c r="I37" s="380"/>
      <c r="J37" s="374">
        <v>361</v>
      </c>
      <c r="K37" s="353" t="s">
        <v>361</v>
      </c>
      <c r="L37" s="374"/>
      <c r="M37" s="353"/>
      <c r="N37" s="374">
        <v>329</v>
      </c>
      <c r="O37" s="353" t="s">
        <v>331</v>
      </c>
      <c r="P37" s="374">
        <v>376</v>
      </c>
      <c r="Q37" s="353" t="s">
        <v>433</v>
      </c>
      <c r="R37" s="374">
        <v>373</v>
      </c>
      <c r="S37" s="353" t="s">
        <v>434</v>
      </c>
      <c r="T37" s="374">
        <v>375</v>
      </c>
      <c r="U37" s="353" t="s">
        <v>15</v>
      </c>
      <c r="V37" s="374">
        <v>368</v>
      </c>
      <c r="W37" s="353" t="s">
        <v>18</v>
      </c>
      <c r="X37" s="374">
        <v>376</v>
      </c>
      <c r="Y37" s="353" t="s">
        <v>18</v>
      </c>
      <c r="Z37" s="375"/>
      <c r="AA37" s="375"/>
      <c r="AB37" s="374">
        <v>358</v>
      </c>
      <c r="AC37" s="353" t="s">
        <v>15</v>
      </c>
      <c r="AD37" s="374">
        <v>383</v>
      </c>
      <c r="AE37" s="353" t="s">
        <v>18</v>
      </c>
      <c r="AF37" s="374"/>
      <c r="AG37" s="353"/>
      <c r="AH37" s="374">
        <v>373</v>
      </c>
      <c r="AI37" s="353" t="s">
        <v>14</v>
      </c>
      <c r="AJ37" s="374">
        <v>380</v>
      </c>
      <c r="AK37" s="353" t="s">
        <v>14</v>
      </c>
      <c r="AM37" s="68">
        <f>COUNT(D37:AK37)</f>
        <v>12</v>
      </c>
      <c r="AN37" s="20">
        <f>IF(AM37&lt;3," ",(LARGE(D37:AK37,1)+LARGE(D37:AK37,2)+LARGE(D37:AK37,3))/3)</f>
        <v>379.66666666666669</v>
      </c>
      <c r="AO37" s="40">
        <f>IF(COUNTIF(D37:AK37,"(1)")=0," ",COUNTIF(D37:AK37,"(1)"))</f>
        <v>2</v>
      </c>
      <c r="AP37" s="40">
        <f>IF(COUNTIF(D37:AK37,"(2)")=0," ",COUNTIF(D37:AK37,"(2)"))</f>
        <v>2</v>
      </c>
      <c r="AQ37" s="40">
        <f>IF(COUNTIF(D37:AK37,"(3)")=0," ",COUNTIF(D37:AK37,"(3)"))</f>
        <v>4</v>
      </c>
      <c r="AR37" s="41">
        <f>IF(SUM(AO37:AQ37)=0," ",SUM(AO37:AQ37))</f>
        <v>8</v>
      </c>
      <c r="AS37" s="42">
        <v>14</v>
      </c>
      <c r="AT37" s="42">
        <v>14</v>
      </c>
      <c r="AU37" s="42">
        <v>14</v>
      </c>
      <c r="AV37" s="42">
        <v>14</v>
      </c>
      <c r="AW37" s="42">
        <v>14</v>
      </c>
      <c r="AX37" s="42">
        <v>14</v>
      </c>
    </row>
    <row r="38" spans="2:50">
      <c r="B38" s="105">
        <v>3</v>
      </c>
      <c r="C38" s="106" t="s">
        <v>99</v>
      </c>
      <c r="D38" s="374"/>
      <c r="E38" s="353"/>
      <c r="F38" s="374"/>
      <c r="G38" s="353"/>
      <c r="H38" s="374"/>
      <c r="I38" s="353"/>
      <c r="J38" s="374"/>
      <c r="K38" s="353"/>
      <c r="L38" s="374"/>
      <c r="M38" s="353"/>
      <c r="N38" s="374">
        <v>190</v>
      </c>
      <c r="O38" s="353" t="s">
        <v>413</v>
      </c>
      <c r="P38" s="374"/>
      <c r="Q38" s="353"/>
      <c r="R38" s="374"/>
      <c r="S38" s="353"/>
      <c r="T38" s="374"/>
      <c r="U38" s="353"/>
      <c r="V38" s="374"/>
      <c r="W38" s="353"/>
      <c r="X38" s="374"/>
      <c r="Y38" s="353"/>
      <c r="Z38" s="375"/>
      <c r="AA38" s="375"/>
      <c r="AB38" s="374">
        <v>237</v>
      </c>
      <c r="AC38" s="353" t="s">
        <v>434</v>
      </c>
      <c r="AD38" s="374">
        <v>242</v>
      </c>
      <c r="AE38" s="353" t="s">
        <v>361</v>
      </c>
      <c r="AF38" s="374"/>
      <c r="AG38" s="353"/>
      <c r="AH38" s="374"/>
      <c r="AI38" s="353"/>
      <c r="AJ38" s="374"/>
      <c r="AK38" s="353"/>
      <c r="AM38" s="68">
        <f>COUNT(D38:AK38)</f>
        <v>3</v>
      </c>
      <c r="AN38" s="20">
        <f>IF(AM38&lt;3," ",(LARGE(D38:AK38,1)+LARGE(D38:AK38,2)+LARGE(D38:AK38,3))/3)</f>
        <v>223</v>
      </c>
      <c r="AO38" s="40" t="str">
        <f>IF(COUNTIF(D38:AK38,"(1)")=0," ",COUNTIF(D38:AK38,"(1)"))</f>
        <v xml:space="preserve"> </v>
      </c>
      <c r="AP38" s="40" t="str">
        <f>IF(COUNTIF(D38:AK38,"(2)")=0," ",COUNTIF(D38:AK38,"(2)"))</f>
        <v xml:space="preserve"> </v>
      </c>
      <c r="AQ38" s="40" t="str">
        <f>IF(COUNTIF(D38:AK38,"(3)")=0," ",COUNTIF(D38:AK38,"(3)"))</f>
        <v xml:space="preserve"> </v>
      </c>
      <c r="AR38" s="41" t="str">
        <f>IF(SUM(AO38:AQ38)=0," ",SUM(AO38:AQ38))</f>
        <v xml:space="preserve"> </v>
      </c>
      <c r="AS38" s="42">
        <f>IF(AM38=0,Var!$B$8,IF(LARGE(D38:AK38,1)&gt;=220,Var!$B$4," "))</f>
        <v>19</v>
      </c>
      <c r="AT38" s="42" t="str">
        <f>IF(AM38=0,Var!$B$8,IF(LARGE(D38:AK38,1)&gt;=260,Var!$B$4," "))</f>
        <v xml:space="preserve"> </v>
      </c>
      <c r="AU38" s="42" t="str">
        <f>IF(AM38=0,Var!$B$8,IF(LARGE(D38:AK38,1)&gt;=280,Var!$B$4," "))</f>
        <v xml:space="preserve"> </v>
      </c>
      <c r="AV38" s="42" t="str">
        <f>IF(AM38=0,Var!$B$8,IF(LARGE(D38:AK38,1)&gt;=320,Var!$B$4," "))</f>
        <v xml:space="preserve"> </v>
      </c>
      <c r="AW38" s="42" t="str">
        <f>IF(AM38=0,Var!$B$8,IF(LARGE(D38:AK38,1)&gt;=360,Var!$B$4," "))</f>
        <v xml:space="preserve"> </v>
      </c>
      <c r="AX38" s="42" t="str">
        <f>IF(AM38=0,Var!$B$8,IF(LARGE(D38:AK38,1)&gt;=400,Var!$B$4," "))</f>
        <v xml:space="preserve"> </v>
      </c>
    </row>
    <row r="39" spans="2:50">
      <c r="B39" s="105">
        <v>4</v>
      </c>
      <c r="C39" s="106" t="s">
        <v>50</v>
      </c>
      <c r="D39" s="374"/>
      <c r="E39" s="353"/>
      <c r="F39" s="374"/>
      <c r="G39" s="353"/>
      <c r="H39" s="374"/>
      <c r="I39" s="353"/>
      <c r="J39" s="374"/>
      <c r="K39" s="353"/>
      <c r="L39" s="374"/>
      <c r="M39" s="353"/>
      <c r="N39" s="374"/>
      <c r="O39" s="353"/>
      <c r="P39" s="374"/>
      <c r="Q39" s="353"/>
      <c r="R39" s="374"/>
      <c r="S39" s="353"/>
      <c r="T39" s="374">
        <v>342</v>
      </c>
      <c r="U39" s="353" t="s">
        <v>293</v>
      </c>
      <c r="V39" s="374"/>
      <c r="W39" s="353"/>
      <c r="X39" s="374"/>
      <c r="Y39" s="353"/>
      <c r="Z39" s="375"/>
      <c r="AA39" s="375"/>
      <c r="AB39" s="374"/>
      <c r="AC39" s="353"/>
      <c r="AD39" s="374"/>
      <c r="AE39" s="353"/>
      <c r="AF39" s="374"/>
      <c r="AG39" s="353"/>
      <c r="AH39" s="374"/>
      <c r="AI39" s="353"/>
      <c r="AJ39" s="374"/>
      <c r="AK39" s="353"/>
      <c r="AM39" s="68">
        <f>COUNT(D39:AK39)</f>
        <v>1</v>
      </c>
      <c r="AN39" s="20" t="str">
        <f>IF(AM39&lt;3," ",(LARGE(D39:AK39,1)+LARGE(D39:AK39,2)+LARGE(D39:AK39,3))/3)</f>
        <v xml:space="preserve"> </v>
      </c>
      <c r="AO39" s="40" t="str">
        <f>IF(COUNTIF(D39:AK39,"(1)")=0," ",COUNTIF(D39:AK39,"(1)"))</f>
        <v xml:space="preserve"> </v>
      </c>
      <c r="AP39" s="40" t="str">
        <f>IF(COUNTIF(D39:AK39,"(2)")=0," ",COUNTIF(D39:AK39,"(2)"))</f>
        <v xml:space="preserve"> </v>
      </c>
      <c r="AQ39" s="40" t="str">
        <f>IF(COUNTIF(D39:AK39,"(3)")=0," ",COUNTIF(D39:AK39,"(3)"))</f>
        <v xml:space="preserve"> </v>
      </c>
      <c r="AR39" s="41" t="str">
        <f>IF(SUM(AO39:AQ39)=0," ",SUM(AO39:AQ39))</f>
        <v xml:space="preserve"> </v>
      </c>
      <c r="AS39" s="42">
        <f>IF(AM39=0,Var!$B$8,IF(LARGE(D39:AK39,1)&gt;=220,Var!$B$4," "))</f>
        <v>19</v>
      </c>
      <c r="AT39" s="42">
        <f>IF(AM39=0,Var!$B$8,IF(LARGE(D39:AK39,1)&gt;=260,Var!$B$4," "))</f>
        <v>19</v>
      </c>
      <c r="AU39" s="42">
        <f>IF(AM39=0,Var!$B$8,IF(LARGE(D39:AK39,1)&gt;=280,Var!$B$4," "))</f>
        <v>19</v>
      </c>
      <c r="AV39" s="42">
        <f>IF(AM39=0,Var!$B$8,IF(LARGE(D39:AK39,1)&gt;=320,Var!$B$4," "))</f>
        <v>19</v>
      </c>
      <c r="AW39" s="42" t="str">
        <f>IF(AM39=0,Var!$B$8,IF(LARGE(D39:AK39,1)&gt;=360,Var!$B$4," "))</f>
        <v xml:space="preserve"> </v>
      </c>
      <c r="AX39" s="42" t="str">
        <f>IF(AM39=0,Var!$B$8,IF(LARGE(D39:AK39,1)&gt;=400,Var!$B$4," "))</f>
        <v xml:space="preserve"> </v>
      </c>
    </row>
    <row r="40" spans="2:50" ht="9.9499999999999993" customHeight="1">
      <c r="B40" s="108"/>
      <c r="C40" s="108"/>
      <c r="D40" s="376"/>
      <c r="E40" s="376"/>
      <c r="F40" s="376"/>
      <c r="G40" s="376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M40"/>
      <c r="AN40"/>
      <c r="AO40"/>
      <c r="AP40"/>
      <c r="AQ40"/>
      <c r="AR40"/>
      <c r="AS40" s="19"/>
      <c r="AT40" s="19"/>
      <c r="AU40" s="29"/>
      <c r="AV40" s="29"/>
      <c r="AW40" s="19"/>
      <c r="AX40" s="19"/>
    </row>
    <row r="41" spans="2:50" ht="19.899999999999999" customHeight="1">
      <c r="B41" s="53"/>
      <c r="C41" s="54" t="s">
        <v>405</v>
      </c>
      <c r="D41" s="378"/>
      <c r="E41" s="378"/>
      <c r="F41" s="379"/>
      <c r="G41" s="378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102"/>
      <c r="AM41"/>
      <c r="AN41" s="102"/>
      <c r="AO41" s="102"/>
      <c r="AP41" s="102"/>
      <c r="AQ41" s="102"/>
      <c r="AR41" s="102"/>
      <c r="AS41" s="104">
        <v>180</v>
      </c>
      <c r="AT41" s="104">
        <v>220</v>
      </c>
      <c r="AU41" s="104">
        <v>240</v>
      </c>
      <c r="AV41" s="104">
        <v>280</v>
      </c>
      <c r="AW41" s="104">
        <v>320</v>
      </c>
      <c r="AX41" s="104">
        <v>360</v>
      </c>
    </row>
    <row r="42" spans="2:50">
      <c r="B42" s="105"/>
      <c r="C42" s="106" t="s">
        <v>33</v>
      </c>
      <c r="D42" s="374"/>
      <c r="E42" s="353"/>
      <c r="F42" s="374"/>
      <c r="G42" s="353"/>
      <c r="H42" s="374"/>
      <c r="I42" s="353"/>
      <c r="J42" s="374"/>
      <c r="K42" s="353"/>
      <c r="L42" s="374"/>
      <c r="M42" s="353"/>
      <c r="N42" s="374"/>
      <c r="O42" s="353"/>
      <c r="P42" s="374"/>
      <c r="Q42" s="353"/>
      <c r="R42" s="374"/>
      <c r="S42" s="353"/>
      <c r="T42" s="374"/>
      <c r="U42" s="353"/>
      <c r="V42" s="374"/>
      <c r="W42" s="353"/>
      <c r="X42" s="374"/>
      <c r="Y42" s="353"/>
      <c r="Z42" s="375"/>
      <c r="AA42" s="375"/>
      <c r="AB42" s="374"/>
      <c r="AC42" s="353"/>
      <c r="AD42" s="374"/>
      <c r="AE42" s="353"/>
      <c r="AF42" s="374"/>
      <c r="AG42" s="353"/>
      <c r="AH42" s="374"/>
      <c r="AI42" s="353"/>
      <c r="AJ42" s="374"/>
      <c r="AK42" s="353"/>
      <c r="AM42" s="68">
        <f>COUNT(D42:AK42)</f>
        <v>0</v>
      </c>
      <c r="AN42" s="20" t="str">
        <f>IF(AM42&lt;3," ",(LARGE(D42:AK42,1)+LARGE(D42:AK42,2)+LARGE(D42:AK42,3))/3)</f>
        <v xml:space="preserve"> </v>
      </c>
      <c r="AO42" s="40" t="str">
        <f>IF(COUNTIF(D42:AK42,"(1)")=0," ",COUNTIF(D42:AK42,"(1)"))</f>
        <v xml:space="preserve"> </v>
      </c>
      <c r="AP42" s="40" t="str">
        <f>IF(COUNTIF(D42:AK42,"(2)")=0," ",COUNTIF(D42:AK42,"(2)"))</f>
        <v xml:space="preserve"> </v>
      </c>
      <c r="AQ42" s="40" t="str">
        <f>IF(COUNTIF(D42:AK42,"(3)")=0," ",COUNTIF(D42:AK42,"(3)"))</f>
        <v xml:space="preserve"> </v>
      </c>
      <c r="AR42" s="41" t="str">
        <f>IF(SUM(AO42:AQ42)=0," ",SUM(AO42:AQ42))</f>
        <v xml:space="preserve"> </v>
      </c>
      <c r="AS42" s="42">
        <v>15</v>
      </c>
      <c r="AT42" s="42">
        <v>15</v>
      </c>
      <c r="AU42" s="42">
        <v>15</v>
      </c>
      <c r="AV42" s="42" t="str">
        <f>IF(AM42=0,Var!$B$8,IF(LARGE(D42:AK42,1)&gt;=280,Var!$B$4," "))</f>
        <v>---</v>
      </c>
      <c r="AW42" s="42" t="str">
        <f>IF(AM42=0,Var!$B$8,IF(LARGE(D42:AK42,1)&gt;=320,Var!$B$4," "))</f>
        <v>---</v>
      </c>
      <c r="AX42" s="42" t="str">
        <f>IF(AM42=0,Var!$B$8,IF(LARGE(D42:AK42,1)&gt;=360,Var!$B$4," "))</f>
        <v>---</v>
      </c>
    </row>
    <row r="43" spans="2:50" ht="19.899999999999999" customHeight="1">
      <c r="B43" s="30"/>
      <c r="C43" s="31" t="s">
        <v>310</v>
      </c>
      <c r="D43" s="371"/>
      <c r="E43" s="371"/>
      <c r="F43" s="372"/>
      <c r="G43" s="371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102"/>
      <c r="AM43"/>
      <c r="AN43" s="102"/>
      <c r="AO43" s="102"/>
      <c r="AP43" s="102"/>
      <c r="AQ43" s="102"/>
      <c r="AR43" s="102"/>
      <c r="AS43" s="53"/>
      <c r="AT43" s="53"/>
      <c r="AU43" s="53"/>
      <c r="AV43" s="53"/>
      <c r="AW43" s="53"/>
      <c r="AX43" s="53"/>
    </row>
    <row r="44" spans="2:50">
      <c r="B44" s="105"/>
      <c r="C44" s="106" t="s">
        <v>34</v>
      </c>
      <c r="D44" s="374"/>
      <c r="E44" s="353"/>
      <c r="F44" s="374"/>
      <c r="G44" s="353"/>
      <c r="H44" s="374"/>
      <c r="I44" s="353"/>
      <c r="J44" s="374"/>
      <c r="K44" s="353"/>
      <c r="L44" s="374"/>
      <c r="M44" s="353"/>
      <c r="N44" s="374"/>
      <c r="O44" s="353"/>
      <c r="P44" s="374"/>
      <c r="Q44" s="353"/>
      <c r="R44" s="374"/>
      <c r="S44" s="353"/>
      <c r="T44" s="374"/>
      <c r="U44" s="353"/>
      <c r="V44" s="374"/>
      <c r="W44" s="353"/>
      <c r="X44" s="374"/>
      <c r="Y44" s="353"/>
      <c r="Z44" s="375"/>
      <c r="AA44" s="375"/>
      <c r="AB44" s="374"/>
      <c r="AC44" s="353"/>
      <c r="AD44" s="374"/>
      <c r="AE44" s="353"/>
      <c r="AF44" s="374"/>
      <c r="AG44" s="353"/>
      <c r="AH44" s="374"/>
      <c r="AI44" s="353"/>
      <c r="AJ44" s="374"/>
      <c r="AK44" s="353"/>
      <c r="AM44" s="68">
        <f>COUNT(D44:AK44)</f>
        <v>0</v>
      </c>
      <c r="AN44" s="20" t="str">
        <f>IF(AM44&lt;3," ",(LARGE(D44:AK44,1)+LARGE(D44:AK44,2)+LARGE(D44:AK44,3))/3)</f>
        <v xml:space="preserve"> </v>
      </c>
      <c r="AO44" s="40" t="str">
        <f>IF(COUNTIF(D44:AK44,"(1)")=0," ",COUNTIF(D44:AK44,"(1)"))</f>
        <v xml:space="preserve"> </v>
      </c>
      <c r="AP44" s="40" t="str">
        <f>IF(COUNTIF(D44:AK44,"(2)")=0," ",COUNTIF(D44:AK44,"(2)"))</f>
        <v xml:space="preserve"> </v>
      </c>
      <c r="AQ44" s="40" t="str">
        <f>IF(COUNTIF(D44:AK44,"(3)")=0," ",COUNTIF(D44:AK44,"(3)"))</f>
        <v xml:space="preserve"> </v>
      </c>
      <c r="AR44" s="41" t="str">
        <f>IF(SUM(AO44:AQ44)=0," ",SUM(AO44:AQ44))</f>
        <v xml:space="preserve"> </v>
      </c>
      <c r="AS44" s="42">
        <v>4</v>
      </c>
      <c r="AT44" s="42">
        <v>4</v>
      </c>
      <c r="AU44" s="42">
        <v>4</v>
      </c>
      <c r="AV44" s="42">
        <v>12</v>
      </c>
      <c r="AW44" s="42" t="str">
        <f>IF(AM44=0,Var!$B$8,IF(LARGE(D44:AK44,1)&gt;=320,Var!$B$4," "))</f>
        <v>---</v>
      </c>
      <c r="AX44" s="42" t="str">
        <f>IF(AM44=0,Var!$B$8,IF(LARGE(D44:AK44,1)&gt;=360,Var!$B$4," "))</f>
        <v>---</v>
      </c>
    </row>
    <row r="45" spans="2:50" ht="9.9499999999999993" customHeight="1">
      <c r="B45" s="108"/>
      <c r="C45" s="108"/>
      <c r="D45" s="376"/>
      <c r="E45" s="376"/>
      <c r="F45" s="376"/>
      <c r="G45" s="376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M45"/>
      <c r="AN45"/>
      <c r="AO45"/>
      <c r="AP45"/>
      <c r="AQ45"/>
      <c r="AR45"/>
      <c r="AS45" s="19"/>
      <c r="AT45" s="19"/>
      <c r="AU45" s="19"/>
      <c r="AV45" s="19"/>
      <c r="AW45" s="19"/>
      <c r="AX45" s="19"/>
    </row>
    <row r="46" spans="2:50" ht="19.899999999999999" customHeight="1">
      <c r="B46" s="53"/>
      <c r="C46" s="54" t="s">
        <v>302</v>
      </c>
      <c r="D46" s="378"/>
      <c r="E46" s="378"/>
      <c r="F46" s="379"/>
      <c r="G46" s="378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102"/>
      <c r="AM46"/>
      <c r="AN46" s="102"/>
      <c r="AO46" s="102"/>
      <c r="AP46" s="102"/>
      <c r="AQ46" s="102"/>
      <c r="AR46" s="102"/>
      <c r="AS46" s="104">
        <v>200</v>
      </c>
      <c r="AT46" s="104">
        <v>240</v>
      </c>
      <c r="AU46" s="104">
        <v>260</v>
      </c>
      <c r="AV46" s="104">
        <v>300</v>
      </c>
      <c r="AW46" s="104">
        <v>340</v>
      </c>
      <c r="AX46" s="104">
        <v>380</v>
      </c>
    </row>
    <row r="47" spans="2:50">
      <c r="B47" s="105"/>
      <c r="C47" s="106" t="s">
        <v>35</v>
      </c>
      <c r="D47" s="374"/>
      <c r="E47" s="353"/>
      <c r="F47" s="374"/>
      <c r="G47" s="353"/>
      <c r="H47" s="374"/>
      <c r="I47" s="353"/>
      <c r="J47" s="374"/>
      <c r="K47" s="353"/>
      <c r="L47" s="374"/>
      <c r="M47" s="353"/>
      <c r="N47" s="374"/>
      <c r="O47" s="353"/>
      <c r="P47" s="374"/>
      <c r="Q47" s="353"/>
      <c r="R47" s="374"/>
      <c r="S47" s="353"/>
      <c r="T47" s="374"/>
      <c r="U47" s="353"/>
      <c r="V47" s="374"/>
      <c r="W47" s="353"/>
      <c r="X47" s="374"/>
      <c r="Y47" s="353"/>
      <c r="Z47" s="375"/>
      <c r="AA47" s="375"/>
      <c r="AB47" s="374"/>
      <c r="AC47" s="353"/>
      <c r="AD47" s="374"/>
      <c r="AE47" s="353"/>
      <c r="AF47" s="374"/>
      <c r="AG47" s="353"/>
      <c r="AH47" s="374"/>
      <c r="AI47" s="353"/>
      <c r="AJ47" s="374"/>
      <c r="AK47" s="353"/>
      <c r="AM47" s="68">
        <f>COUNT(D47:AK47)</f>
        <v>0</v>
      </c>
      <c r="AN47" s="20" t="str">
        <f>IF(AM47&lt;3," ",(LARGE(D47:AK47,1)+LARGE(D47:AK47,2)+LARGE(D47:AK47,3))/3)</f>
        <v xml:space="preserve"> </v>
      </c>
      <c r="AO47" s="40" t="str">
        <f>IF(COUNTIF(D47:AK47,"(1)")=0," ",COUNTIF(D47:AK47,"(1)"))</f>
        <v xml:space="preserve"> </v>
      </c>
      <c r="AP47" s="40" t="str">
        <f>IF(COUNTIF(D47:AK47,"(2)")=0," ",COUNTIF(D47:AK47,"(2)"))</f>
        <v xml:space="preserve"> </v>
      </c>
      <c r="AQ47" s="40" t="str">
        <f>IF(COUNTIF(D47:AK47,"(3)")=0," ",COUNTIF(D47:AK47,"(3)"))</f>
        <v xml:space="preserve"> </v>
      </c>
      <c r="AR47" s="41" t="str">
        <f>IF(SUM(AO47:AQ47)=0," ",SUM(AO47:AQ47))</f>
        <v xml:space="preserve"> </v>
      </c>
      <c r="AS47" s="42">
        <v>6</v>
      </c>
      <c r="AT47" s="42">
        <v>6</v>
      </c>
      <c r="AU47" s="42" t="str">
        <f>IF(AM47=0,Var!$B$8,IF(LARGE(D47:AK47,1)&gt;=260,Var!$B$4," "))</f>
        <v>---</v>
      </c>
      <c r="AV47" s="42" t="str">
        <f>IF(AM47=0,Var!$B$8,IF(LARGE(D47:AK47,1)&gt;=300,Var!$B$4," "))</f>
        <v>---</v>
      </c>
      <c r="AW47" s="42" t="str">
        <f>IF(AM47=0,Var!$B$8,IF(LARGE(D47:AK47,1)&gt;=340,Var!$B$4," "))</f>
        <v>---</v>
      </c>
      <c r="AX47" s="42" t="str">
        <f>IF(AM47=0,Var!$B$8,IF(LARGE(D47:AK47,1)&gt;=380,Var!$B$4," "))</f>
        <v>---</v>
      </c>
    </row>
    <row r="48" spans="2:50" ht="19.899999999999999" customHeight="1">
      <c r="B48" s="30"/>
      <c r="C48" s="31" t="s">
        <v>307</v>
      </c>
      <c r="D48" s="371"/>
      <c r="E48" s="371"/>
      <c r="F48" s="372"/>
      <c r="G48" s="371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102"/>
      <c r="AM48"/>
      <c r="AN48" s="102"/>
      <c r="AO48" s="102"/>
      <c r="AP48" s="102"/>
      <c r="AQ48" s="102"/>
      <c r="AR48" s="102"/>
      <c r="AS48" s="53"/>
      <c r="AT48" s="53"/>
      <c r="AU48" s="53"/>
      <c r="AV48" s="53"/>
      <c r="AW48" s="53"/>
      <c r="AX48" s="53"/>
    </row>
    <row r="49" spans="1:252">
      <c r="B49" s="105">
        <v>1</v>
      </c>
      <c r="C49" s="106" t="s">
        <v>76</v>
      </c>
      <c r="D49" s="374">
        <v>299</v>
      </c>
      <c r="E49" s="353" t="s">
        <v>330</v>
      </c>
      <c r="F49" s="374">
        <v>309</v>
      </c>
      <c r="G49" s="380" t="s">
        <v>14</v>
      </c>
      <c r="H49" s="374">
        <v>305</v>
      </c>
      <c r="I49" s="401" t="s">
        <v>330</v>
      </c>
      <c r="J49" s="374"/>
      <c r="K49" s="381"/>
      <c r="L49" s="374">
        <v>313</v>
      </c>
      <c r="M49" s="353" t="s">
        <v>15</v>
      </c>
      <c r="N49" s="374">
        <v>310</v>
      </c>
      <c r="O49" s="353" t="s">
        <v>15</v>
      </c>
      <c r="P49" s="374">
        <v>310</v>
      </c>
      <c r="Q49" s="353" t="s">
        <v>18</v>
      </c>
      <c r="R49" s="374">
        <v>300</v>
      </c>
      <c r="S49" s="353" t="s">
        <v>18</v>
      </c>
      <c r="T49" s="374"/>
      <c r="U49" s="353"/>
      <c r="V49" s="374"/>
      <c r="W49" s="353"/>
      <c r="X49" s="374"/>
      <c r="Y49" s="353"/>
      <c r="Z49" s="375" t="s">
        <v>458</v>
      </c>
      <c r="AA49" s="375" t="s">
        <v>15</v>
      </c>
      <c r="AB49" s="374"/>
      <c r="AC49" s="353"/>
      <c r="AD49" s="374"/>
      <c r="AE49" s="353"/>
      <c r="AF49" s="374">
        <v>287</v>
      </c>
      <c r="AG49" s="353" t="s">
        <v>510</v>
      </c>
      <c r="AH49" s="374"/>
      <c r="AI49" s="353"/>
      <c r="AJ49" s="374"/>
      <c r="AK49" s="353"/>
      <c r="AM49" s="68">
        <f>COUNT(D49:AK49)</f>
        <v>8</v>
      </c>
      <c r="AN49" s="20">
        <f>IF(AM49&lt;3," ",(LARGE(D49:AK49,1)+LARGE(D49:AK49,2)+LARGE(D49:AK49,3))/3)</f>
        <v>311</v>
      </c>
      <c r="AO49" s="40">
        <f>IF(COUNTIF(D49:AK49,"(1)")=0," ",COUNTIF(D49:AK49,"(1)"))</f>
        <v>1</v>
      </c>
      <c r="AP49" s="40">
        <f>IF(COUNTIF(D49:AK49,"(2)")=0," ",COUNTIF(D49:AK49,"(2)"))</f>
        <v>3</v>
      </c>
      <c r="AQ49" s="40">
        <f>IF(COUNTIF(D49:AK49,"(3)")=0," ",COUNTIF(D49:AK49,"(3)"))</f>
        <v>2</v>
      </c>
      <c r="AR49" s="41">
        <f>IF(SUM(AO49:AQ49)=0," ",SUM(AO49:AQ49))</f>
        <v>6</v>
      </c>
      <c r="AS49" s="42">
        <v>95</v>
      </c>
      <c r="AT49" s="42">
        <v>95</v>
      </c>
      <c r="AU49" s="42">
        <v>95</v>
      </c>
      <c r="AV49" s="42">
        <v>95</v>
      </c>
      <c r="AW49" s="42">
        <v>0</v>
      </c>
      <c r="AX49" s="42">
        <v>12</v>
      </c>
    </row>
    <row r="50" spans="1:252" ht="19.899999999999999" customHeight="1">
      <c r="B50" s="30"/>
      <c r="C50" s="31" t="s">
        <v>308</v>
      </c>
      <c r="D50" s="371"/>
      <c r="E50" s="371"/>
      <c r="F50" s="372"/>
      <c r="G50" s="371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102"/>
      <c r="AM50"/>
      <c r="AN50" s="102"/>
      <c r="AO50" s="102"/>
      <c r="AP50" s="102"/>
      <c r="AQ50" s="102"/>
      <c r="AR50" s="102"/>
      <c r="AS50" s="50"/>
      <c r="AT50" s="50"/>
      <c r="AU50" s="50"/>
      <c r="AV50" s="50"/>
      <c r="AW50" s="50"/>
      <c r="AX50" s="50"/>
    </row>
    <row r="51" spans="1:252">
      <c r="B51" s="105"/>
      <c r="C51" s="106" t="s">
        <v>34</v>
      </c>
      <c r="D51" s="374"/>
      <c r="E51" s="353"/>
      <c r="F51" s="374"/>
      <c r="G51" s="353"/>
      <c r="H51" s="374"/>
      <c r="I51" s="353"/>
      <c r="J51" s="374"/>
      <c r="K51" s="353"/>
      <c r="L51" s="374"/>
      <c r="M51" s="353"/>
      <c r="N51" s="374"/>
      <c r="O51" s="353"/>
      <c r="P51" s="374"/>
      <c r="Q51" s="353"/>
      <c r="R51" s="374"/>
      <c r="S51" s="353"/>
      <c r="T51" s="374"/>
      <c r="U51" s="353"/>
      <c r="V51" s="374"/>
      <c r="W51" s="353"/>
      <c r="X51" s="374"/>
      <c r="Y51" s="353"/>
      <c r="Z51" s="375"/>
      <c r="AA51" s="375"/>
      <c r="AB51" s="374"/>
      <c r="AC51" s="353"/>
      <c r="AD51" s="374"/>
      <c r="AE51" s="353"/>
      <c r="AF51" s="374"/>
      <c r="AG51" s="353"/>
      <c r="AH51" s="374"/>
      <c r="AI51" s="353"/>
      <c r="AJ51" s="374"/>
      <c r="AK51" s="353"/>
      <c r="AM51" s="68">
        <f>COUNT(D51:AK51)</f>
        <v>0</v>
      </c>
      <c r="AN51" s="20" t="str">
        <f>IF(AM51&lt;3," ",(LARGE(D51:AK51,1)+LARGE(D51:AK51,2)+LARGE(D51:AK51,3))/3)</f>
        <v xml:space="preserve"> </v>
      </c>
      <c r="AO51" s="40" t="str">
        <f>IF(COUNTIF(D51:AK51,"(1)")=0," ",COUNTIF(D51:AK51,"(1)"))</f>
        <v xml:space="preserve"> </v>
      </c>
      <c r="AP51" s="40" t="str">
        <f>IF(COUNTIF(D51:AK51,"(2)")=0," ",COUNTIF(D51:AK51,"(2)"))</f>
        <v xml:space="preserve"> </v>
      </c>
      <c r="AQ51" s="40" t="str">
        <f>IF(COUNTIF(D51:AK51,"(3)")=0," ",COUNTIF(D51:AK51,"(3)"))</f>
        <v xml:space="preserve"> </v>
      </c>
      <c r="AR51" s="41" t="str">
        <f>IF(SUM(AO51:AQ51)=0," ",SUM(AO51:AQ51))</f>
        <v xml:space="preserve"> </v>
      </c>
      <c r="AS51" s="42">
        <v>4</v>
      </c>
      <c r="AT51" s="42">
        <v>4</v>
      </c>
      <c r="AU51" s="42">
        <v>4</v>
      </c>
      <c r="AV51" s="42" t="str">
        <f>IF(AM51=0,Var!$B$8,IF(LARGE(D51:AK51,1)&gt;=300,Var!$B$4," "))</f>
        <v>---</v>
      </c>
      <c r="AW51" s="42" t="str">
        <f>IF(AM51=0,Var!$B$8,IF(LARGE(D51:AK51,1)&gt;=340,Var!$B$4," "))</f>
        <v>---</v>
      </c>
      <c r="AX51" s="42" t="str">
        <f>IF(AM51=0,Var!$B$8,IF(LARGE(D51:AK51,1)&gt;=380,Var!$B$4," "))</f>
        <v>---</v>
      </c>
    </row>
    <row r="52" spans="1:252">
      <c r="B52" s="105"/>
      <c r="C52" s="106"/>
      <c r="D52" s="107"/>
      <c r="E52" s="39"/>
      <c r="F52" s="107"/>
      <c r="G52" s="39"/>
      <c r="H52" s="107"/>
      <c r="I52" s="39"/>
      <c r="J52" s="107"/>
      <c r="K52" s="39"/>
      <c r="L52" s="107"/>
      <c r="M52" s="39"/>
      <c r="N52" s="107"/>
      <c r="O52" s="39"/>
      <c r="P52" s="107"/>
      <c r="Q52" s="39"/>
      <c r="R52" s="107"/>
      <c r="S52" s="39"/>
      <c r="T52" s="107"/>
      <c r="U52" s="39"/>
      <c r="V52" s="107"/>
      <c r="W52" s="39"/>
      <c r="X52" s="107"/>
      <c r="Y52" s="39"/>
      <c r="Z52" s="3"/>
      <c r="AA52" s="3"/>
      <c r="AB52" s="107"/>
      <c r="AC52" s="39"/>
      <c r="AD52" s="107"/>
      <c r="AE52" s="39"/>
      <c r="AF52" s="107"/>
      <c r="AG52" s="39"/>
      <c r="AH52" s="107"/>
      <c r="AI52" s="39"/>
      <c r="AJ52" s="107"/>
      <c r="AK52" s="39"/>
      <c r="AM52" s="68">
        <f>COUNT(D52:AK52)</f>
        <v>0</v>
      </c>
      <c r="AN52" s="20" t="str">
        <f>IF(AM52&lt;3," ",(LARGE(D52:AK52,1)+LARGE(D52:AK52,2)+LARGE(D52:AK52,3))/3)</f>
        <v xml:space="preserve"> </v>
      </c>
      <c r="AO52" s="40" t="str">
        <f>IF(COUNTIF(D52:AK52,"(1)")=0," ",COUNTIF(D52:AK52,"(1)"))</f>
        <v xml:space="preserve"> </v>
      </c>
      <c r="AP52" s="40" t="str">
        <f>IF(COUNTIF(D52:AK52,"(2)")=0," ",COUNTIF(D52:AK52,"(2)"))</f>
        <v xml:space="preserve"> </v>
      </c>
      <c r="AQ52" s="40" t="str">
        <f>IF(COUNTIF(D52:AK52,"(3)")=0," ",COUNTIF(D52:AK52,"(3)"))</f>
        <v xml:space="preserve"> </v>
      </c>
      <c r="AR52" s="41" t="str">
        <f>IF(SUM(AO52:AQ52)=0," ",SUM(AO52:AQ52))</f>
        <v xml:space="preserve"> </v>
      </c>
      <c r="AS52" s="42" t="str">
        <f>IF(AM52=0,Var!$B$8,IF(LARGE(D52:AK52,1)&gt;=200,Var!$B$4," "))</f>
        <v>---</v>
      </c>
      <c r="AT52" s="42" t="str">
        <f>IF(AM52=0,Var!$B$8,IF(LARGE(D52:AK52,1)&gt;=240,Var!$B$4," "))</f>
        <v>---</v>
      </c>
      <c r="AU52" s="42" t="str">
        <f>IF(AM52=0,Var!$B$8,IF(LARGE(D52:AK52,1)&gt;=260,Var!$B$4," "))</f>
        <v>---</v>
      </c>
      <c r="AV52" s="42" t="str">
        <f>IF(AM52=0,Var!$B$8,IF(LARGE(D52:AK52,1)&gt;=300,Var!$B$4," "))</f>
        <v>---</v>
      </c>
      <c r="AW52" s="42" t="str">
        <f>IF(AM52=0,Var!$B$8,IF(LARGE(D52:AK52,1)&gt;=340,Var!$B$4," "))</f>
        <v>---</v>
      </c>
      <c r="AX52" s="42" t="str">
        <f>IF(AM52=0,Var!$B$8,IF(LARGE(D52:AK52,1)&gt;=380,Var!$B$4," "))</f>
        <v>---</v>
      </c>
    </row>
    <row r="53" spans="1:252" ht="9.9499999999999993" customHeight="1">
      <c r="B53" s="108"/>
      <c r="C53" s="108"/>
      <c r="D53" s="109"/>
      <c r="E53" s="109"/>
      <c r="F53" s="109"/>
      <c r="G53" s="109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M53"/>
      <c r="AN53"/>
      <c r="AO53"/>
      <c r="AP53"/>
      <c r="AQ53"/>
      <c r="AR53"/>
      <c r="AS53" s="114"/>
      <c r="AT53" s="114"/>
      <c r="AU53" s="114"/>
      <c r="AV53" s="114"/>
      <c r="AW53" s="114"/>
      <c r="AX53" s="114"/>
    </row>
    <row r="54" spans="1:252" ht="19.899999999999999" customHeight="1">
      <c r="B54" s="53"/>
      <c r="C54" s="54" t="s">
        <v>309</v>
      </c>
      <c r="D54" s="111"/>
      <c r="E54" s="111"/>
      <c r="F54" s="112"/>
      <c r="G54" s="111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102"/>
      <c r="AM54"/>
      <c r="AN54" s="102"/>
      <c r="AO54" s="102"/>
      <c r="AP54" s="102"/>
      <c r="AQ54" s="102"/>
      <c r="AR54" s="102"/>
      <c r="AS54" s="115">
        <v>220</v>
      </c>
      <c r="AT54" s="115">
        <v>260</v>
      </c>
      <c r="AU54" s="115">
        <v>280</v>
      </c>
      <c r="AV54" s="115">
        <v>320</v>
      </c>
      <c r="AW54" s="115">
        <v>360</v>
      </c>
      <c r="AX54" s="115">
        <v>400</v>
      </c>
    </row>
    <row r="55" spans="1:252">
      <c r="B55" s="105"/>
      <c r="C55" s="106" t="s">
        <v>34</v>
      </c>
      <c r="D55" s="374"/>
      <c r="E55" s="353"/>
      <c r="F55" s="374"/>
      <c r="G55" s="353"/>
      <c r="H55" s="374"/>
      <c r="I55" s="353"/>
      <c r="J55" s="374"/>
      <c r="K55" s="353"/>
      <c r="L55" s="374"/>
      <c r="M55" s="353"/>
      <c r="N55" s="374"/>
      <c r="O55" s="353"/>
      <c r="P55" s="374"/>
      <c r="Q55" s="353"/>
      <c r="R55" s="374"/>
      <c r="S55" s="353"/>
      <c r="T55" s="374"/>
      <c r="U55" s="353"/>
      <c r="V55" s="374"/>
      <c r="W55" s="353"/>
      <c r="X55" s="374"/>
      <c r="Y55" s="353"/>
      <c r="Z55" s="375"/>
      <c r="AA55" s="375"/>
      <c r="AB55" s="374"/>
      <c r="AC55" s="353"/>
      <c r="AD55" s="374"/>
      <c r="AE55" s="353"/>
      <c r="AF55" s="374"/>
      <c r="AG55" s="353"/>
      <c r="AH55" s="374"/>
      <c r="AI55" s="353"/>
      <c r="AJ55" s="374"/>
      <c r="AK55" s="353"/>
      <c r="AM55" s="68">
        <f>COUNT(D55:AK55)</f>
        <v>0</v>
      </c>
      <c r="AN55" s="20" t="str">
        <f>IF(AM55&lt;3," ",(LARGE(D55:AK55,1)+LARGE(D55:AK55,2)+LARGE(D55:AK55,3))/3)</f>
        <v xml:space="preserve"> </v>
      </c>
      <c r="AO55" s="40" t="str">
        <f>IF(COUNTIF(D55:AK55,"(1)")=0," ",COUNTIF(D55:AK55,"(1)"))</f>
        <v xml:space="preserve"> </v>
      </c>
      <c r="AP55" s="40" t="str">
        <f>IF(COUNTIF(D55:AK55,"(2)")=0," ",COUNTIF(D55:AK55,"(2)"))</f>
        <v xml:space="preserve"> </v>
      </c>
      <c r="AQ55" s="40" t="str">
        <f>IF(COUNTIF(D55:AK55,"(3)")=0," ",COUNTIF(D55:AK55,"(3)"))</f>
        <v xml:space="preserve"> </v>
      </c>
      <c r="AR55" s="41" t="str">
        <f>IF(SUM(AO55:AQ55)=0," ",SUM(AO55:AQ55))</f>
        <v xml:space="preserve"> </v>
      </c>
      <c r="AS55" s="42">
        <v>4</v>
      </c>
      <c r="AT55" s="42">
        <v>4</v>
      </c>
      <c r="AU55" s="42">
        <v>4</v>
      </c>
      <c r="AV55" s="42">
        <v>12</v>
      </c>
      <c r="AW55" s="42" t="str">
        <f>IF(AM55=0,Var!$B$8,IF(LARGE(D55:AK55,1)&gt;=320,Var!$B$4," "))</f>
        <v>---</v>
      </c>
      <c r="AX55" s="42" t="str">
        <f>IF(AM55=0,Var!$B$8,IF(LARGE(D55:AK55,1)&gt;=360,Var!$B$4," "))</f>
        <v>---</v>
      </c>
    </row>
    <row r="56" spans="1:252">
      <c r="B56" s="105"/>
      <c r="C56" s="106"/>
      <c r="D56" s="107"/>
      <c r="E56" s="39"/>
      <c r="F56" s="107"/>
      <c r="G56" s="39"/>
      <c r="H56" s="107"/>
      <c r="I56" s="39"/>
      <c r="J56" s="107"/>
      <c r="K56" s="39"/>
      <c r="L56" s="107"/>
      <c r="M56" s="39"/>
      <c r="N56" s="107"/>
      <c r="O56" s="39"/>
      <c r="P56" s="107"/>
      <c r="Q56" s="39"/>
      <c r="R56" s="107"/>
      <c r="S56" s="39"/>
      <c r="T56" s="107"/>
      <c r="U56" s="39"/>
      <c r="V56" s="107"/>
      <c r="W56" s="39"/>
      <c r="X56" s="107"/>
      <c r="Y56" s="39"/>
      <c r="Z56" s="3"/>
      <c r="AA56" s="3"/>
      <c r="AB56" s="107"/>
      <c r="AC56" s="39"/>
      <c r="AD56" s="107"/>
      <c r="AE56" s="39"/>
      <c r="AF56" s="107"/>
      <c r="AG56" s="39"/>
      <c r="AH56" s="107"/>
      <c r="AI56" s="39"/>
      <c r="AJ56" s="107"/>
      <c r="AK56" s="39"/>
      <c r="AM56" s="68">
        <f>COUNT(D56:AK56)</f>
        <v>0</v>
      </c>
      <c r="AN56" s="20" t="str">
        <f>IF(AM56&lt;3," ",(LARGE(D56:AK56,1)+LARGE(D56:AK56,2)+LARGE(D56:AK56,3))/3)</f>
        <v xml:space="preserve"> </v>
      </c>
      <c r="AO56" s="400" t="str">
        <f>IF(COUNTIF(D56:AK56,"(1)")=0," ",COUNTIF(D56:AK56,"(1)"))</f>
        <v xml:space="preserve"> </v>
      </c>
      <c r="AP56" s="400" t="str">
        <f>IF(COUNTIF(D56:AK56,"(2)")=0," ",COUNTIF(D56:AK56,"(2)"))</f>
        <v xml:space="preserve"> </v>
      </c>
      <c r="AQ56" s="400" t="str">
        <f>IF(COUNTIF(D56:AK56,"(3)")=0," ",COUNTIF(D56:AK56,"(3)"))</f>
        <v xml:space="preserve"> </v>
      </c>
      <c r="AR56" s="41" t="str">
        <f>IF(SUM(AO56:AQ56)=0," ",SUM(AO56:AQ56))</f>
        <v xml:space="preserve"> </v>
      </c>
      <c r="AS56" s="42" t="str">
        <f>IF(AM56=0,Var!$B$8,IF(LARGE(D56:AK56,1)&gt;=220,Var!$B$4," "))</f>
        <v>---</v>
      </c>
      <c r="AT56" s="42" t="str">
        <f>IF(AM56=0,Var!$B$8,IF(LARGE(D56:AK56,1)&gt;=260,Var!$B$4," "))</f>
        <v>---</v>
      </c>
      <c r="AU56" s="42" t="str">
        <f>IF(AM56=0,Var!$B$8,IF(LARGE(D56:AK56,1)&gt;=280,Var!$B$4," "))</f>
        <v>---</v>
      </c>
      <c r="AV56" s="42" t="str">
        <f>IF(AM56=0,Var!$B$8,IF(LARGE(D56:AK56,1)&gt;=320,Var!$B$4," "))</f>
        <v>---</v>
      </c>
      <c r="AW56" s="42" t="str">
        <f>IF(AM56=0,Var!$B$8,IF(LARGE(D56:AK56,1)&gt;=360,Var!$B$4," "))</f>
        <v>---</v>
      </c>
      <c r="AX56" s="42" t="str">
        <f>IF(AM56=0,Var!$B$8,IF(LARGE(D56:AK56,1)&gt;=400,Var!$B$4," "))</f>
        <v>---</v>
      </c>
    </row>
    <row r="57" spans="1:252">
      <c r="B57" s="105"/>
      <c r="C57" s="106"/>
      <c r="D57" s="107"/>
      <c r="E57" s="39"/>
      <c r="F57" s="107"/>
      <c r="G57" s="39"/>
      <c r="H57" s="107"/>
      <c r="I57" s="39"/>
      <c r="J57" s="107"/>
      <c r="K57" s="39"/>
      <c r="L57" s="107"/>
      <c r="M57" s="39"/>
      <c r="N57" s="107"/>
      <c r="O57" s="39"/>
      <c r="P57" s="107"/>
      <c r="Q57" s="39"/>
      <c r="R57" s="107"/>
      <c r="S57" s="39"/>
      <c r="T57" s="107"/>
      <c r="U57" s="39"/>
      <c r="V57" s="107"/>
      <c r="W57" s="39"/>
      <c r="X57" s="107"/>
      <c r="Y57" s="39"/>
      <c r="Z57" s="3"/>
      <c r="AA57" s="3"/>
      <c r="AB57" s="107"/>
      <c r="AC57" s="39"/>
      <c r="AD57" s="107"/>
      <c r="AE57" s="39"/>
      <c r="AF57" s="107"/>
      <c r="AG57" s="39"/>
      <c r="AH57" s="107"/>
      <c r="AI57" s="39"/>
      <c r="AJ57" s="107"/>
      <c r="AK57" s="39"/>
      <c r="AM57" s="68">
        <f>COUNT(D57:AK57)</f>
        <v>0</v>
      </c>
      <c r="AN57" s="20" t="str">
        <f>IF(AM57&lt;3," ",(LARGE(D57:AK57,1)+LARGE(D57:AK57,2)+LARGE(D57:AK57,3))/3)</f>
        <v xml:space="preserve"> </v>
      </c>
      <c r="AO57" s="40" t="str">
        <f>IF(COUNTIF(D57:AK57,"(1)")=0," ",COUNTIF(D57:AK57,"(1)"))</f>
        <v xml:space="preserve"> </v>
      </c>
      <c r="AP57" s="40" t="str">
        <f>IF(COUNTIF(D57:AK57,"(2)")=0," ",COUNTIF(D57:AK57,"(2)"))</f>
        <v xml:space="preserve"> </v>
      </c>
      <c r="AQ57" s="40" t="str">
        <f>IF(COUNTIF(D57:AK57,"(3)")=0," ",COUNTIF(D57:AK57,"(3)"))</f>
        <v xml:space="preserve"> </v>
      </c>
      <c r="AR57" s="41" t="str">
        <f>IF(SUM(AO57:AQ57)=0," ",SUM(AO57:AQ57))</f>
        <v xml:space="preserve"> </v>
      </c>
      <c r="AS57" s="42" t="str">
        <f>IF(AM57=0,Var!$B$8,IF(LARGE(D57:AK57,1)&gt;=220,Var!$B$4," "))</f>
        <v>---</v>
      </c>
      <c r="AT57" s="42" t="str">
        <f>IF(AM57=0,Var!$B$8,IF(LARGE(D57:AK57,1)&gt;=260,Var!$B$4," "))</f>
        <v>---</v>
      </c>
      <c r="AU57" s="42" t="str">
        <f>IF(AM57=0,Var!$B$8,IF(LARGE(D57:AK57,1)&gt;=280,Var!$B$4," "))</f>
        <v>---</v>
      </c>
      <c r="AV57" s="42" t="str">
        <f>IF(AM57=0,Var!$B$8,IF(LARGE(D57:AK57,1)&gt;=320,Var!$B$4," "))</f>
        <v>---</v>
      </c>
      <c r="AW57" s="42" t="str">
        <f>IF(AM57=0,Var!$B$8,IF(LARGE(D57:AK57,1)&gt;=360,Var!$B$4," "))</f>
        <v>---</v>
      </c>
      <c r="AX57" s="42" t="str">
        <f>IF(AM57=0,Var!$B$8,IF(LARGE(D57:AK57,1)&gt;=400,Var!$B$4," "))</f>
        <v>---</v>
      </c>
    </row>
    <row r="58" spans="1:252">
      <c r="B58" s="108"/>
      <c r="C58" s="108"/>
      <c r="D58" s="109"/>
      <c r="E58" s="109"/>
      <c r="F58" s="109"/>
      <c r="G58" s="109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M58" s="68"/>
    </row>
    <row r="59" spans="1:252">
      <c r="A59"/>
      <c r="B59"/>
      <c r="C59" s="116" t="s">
        <v>59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555">
        <f>COUNT(B4:B58)</f>
        <v>7</v>
      </c>
      <c r="U59" s="555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M59" s="69">
        <f>SUM(AM4:AM58)</f>
        <v>34</v>
      </c>
      <c r="AN59" s="116"/>
      <c r="AO59" s="70">
        <f>SUM(AO4:AO58)</f>
        <v>4</v>
      </c>
      <c r="AP59" s="75">
        <f>SUM(AP4:AP58)</f>
        <v>7</v>
      </c>
      <c r="AQ59" s="76">
        <f>SUM(AQ4:AQ58)</f>
        <v>6</v>
      </c>
      <c r="AR59" s="77">
        <f>SUM(AR4:AR58)</f>
        <v>17</v>
      </c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>
      <c r="AM62" s="68"/>
    </row>
    <row r="70" spans="2:37">
      <c r="B70" s="11"/>
      <c r="H70" s="1"/>
      <c r="I70" s="1"/>
      <c r="J70" s="1"/>
      <c r="K70" s="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2:37">
      <c r="B71" s="11"/>
      <c r="H71" s="1"/>
      <c r="I71" s="1"/>
      <c r="J71" s="1"/>
      <c r="K71" s="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2:37">
      <c r="B72" s="11"/>
      <c r="H72" s="1"/>
      <c r="I72" s="1"/>
      <c r="J72" s="1"/>
      <c r="K72" s="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2:37">
      <c r="B73" s="11"/>
      <c r="H73" s="1"/>
      <c r="I73" s="1"/>
      <c r="J73" s="1"/>
      <c r="K73" s="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2:37">
      <c r="B74" s="11"/>
      <c r="H74" s="1"/>
      <c r="I74" s="1"/>
      <c r="J74" s="1"/>
      <c r="K74" s="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</sheetData>
  <sheetProtection selectLockedCells="1" selectUnlockedCells="1"/>
  <sortState ref="C57:AX61">
    <sortCondition ref="C57:C61"/>
  </sortState>
  <mergeCells count="88">
    <mergeCell ref="D1:E1"/>
    <mergeCell ref="F1:G1"/>
    <mergeCell ref="H1:I1"/>
    <mergeCell ref="J1:K1"/>
    <mergeCell ref="L1:M1"/>
    <mergeCell ref="N1:O1"/>
    <mergeCell ref="P1:Q1"/>
    <mergeCell ref="AJ2:AK2"/>
    <mergeCell ref="AF2:AG2"/>
    <mergeCell ref="AH2:AI2"/>
    <mergeCell ref="AD2:AE2"/>
    <mergeCell ref="R1:S1"/>
    <mergeCell ref="T1:U1"/>
    <mergeCell ref="V1:W1"/>
    <mergeCell ref="X1:Y1"/>
    <mergeCell ref="Z1:AA1"/>
    <mergeCell ref="V2:W2"/>
    <mergeCell ref="X2:Y2"/>
    <mergeCell ref="AB2:AC2"/>
    <mergeCell ref="AD1:AE1"/>
    <mergeCell ref="AF1:AG1"/>
    <mergeCell ref="AH1:AI1"/>
    <mergeCell ref="AJ1:AK1"/>
    <mergeCell ref="AB1:AC1"/>
    <mergeCell ref="P3:Q3"/>
    <mergeCell ref="R3:S3"/>
    <mergeCell ref="T3:U3"/>
    <mergeCell ref="V3:W3"/>
    <mergeCell ref="X3:Y3"/>
    <mergeCell ref="Z2:AA2"/>
    <mergeCell ref="Z3:AA3"/>
    <mergeCell ref="AD3:AE3"/>
    <mergeCell ref="AF3:AG3"/>
    <mergeCell ref="AH3:AI3"/>
    <mergeCell ref="AJ3:AK3"/>
    <mergeCell ref="AB3:AC3"/>
    <mergeCell ref="D2:E2"/>
    <mergeCell ref="F2:G2"/>
    <mergeCell ref="T2:U2"/>
    <mergeCell ref="H2:I2"/>
    <mergeCell ref="J2:K2"/>
    <mergeCell ref="L2:M2"/>
    <mergeCell ref="N2:O2"/>
    <mergeCell ref="P2:Q2"/>
    <mergeCell ref="R2:S2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P4:Q4"/>
    <mergeCell ref="R4:S4"/>
    <mergeCell ref="T4:U4"/>
    <mergeCell ref="AO4:AR4"/>
    <mergeCell ref="AS4:AX4"/>
    <mergeCell ref="V4:W4"/>
    <mergeCell ref="X4:Y4"/>
    <mergeCell ref="AB4:AC4"/>
    <mergeCell ref="AD4:AE4"/>
    <mergeCell ref="AF4:AG4"/>
    <mergeCell ref="AH4:AI4"/>
    <mergeCell ref="AJ4:AK4"/>
    <mergeCell ref="Z4:AA4"/>
    <mergeCell ref="T59:U59"/>
    <mergeCell ref="AD5:AE5"/>
    <mergeCell ref="AF5:AG5"/>
    <mergeCell ref="AH5:AI5"/>
    <mergeCell ref="AJ5:AK5"/>
    <mergeCell ref="AB5:AC5"/>
    <mergeCell ref="Z5:AA5"/>
    <mergeCell ref="V5:W5"/>
    <mergeCell ref="X5:Y5"/>
    <mergeCell ref="N5:O5"/>
    <mergeCell ref="P5:Q5"/>
    <mergeCell ref="R5:S5"/>
    <mergeCell ref="T5:U5"/>
    <mergeCell ref="D5:E5"/>
    <mergeCell ref="F5:G5"/>
    <mergeCell ref="H5:I5"/>
    <mergeCell ref="J5:K5"/>
    <mergeCell ref="L5:M5"/>
  </mergeCells>
  <conditionalFormatting sqref="AS7:AV8 AS10:AV11 AS17:AX18 AS27:AX28 AS36:AX39 AS42:AX42 AS44:AX44 AS47:AX47 AS49:AV49 AS51:AX52 AS55:AX55 AX49 AS30:AX34 AS13:AV14 AS20:AX21 AS57:AX57 AS23:AX24">
    <cfRule type="cellIs" dxfId="166" priority="12" stopIfTrue="1" operator="greaterThan">
      <formula>0</formula>
    </cfRule>
  </conditionalFormatting>
  <conditionalFormatting sqref="AS6:AW6">
    <cfRule type="cellIs" priority="13" stopIfTrue="1" operator="equal">
      <formula>#N/A</formula>
    </cfRule>
  </conditionalFormatting>
  <conditionalFormatting sqref="AS9:AX9 AS12:AX12 AS15:AV16 AS19:AX19 AS22:AX22 AS26:AX26 AS29:AX29 AS43:AX43 AS46:AX46 AS48:AX48 AS50:AX50 AS54:AY54 AW7:AX12 AW14:AX16 AX25:AX26 AX45:AX46">
    <cfRule type="cellIs" priority="14" stopIfTrue="1" operator="equal">
      <formula>"03"</formula>
    </cfRule>
  </conditionalFormatting>
  <conditionalFormatting sqref="AS25:AW25 AS45:AW45 AV53:AX53 AW35:AX35">
    <cfRule type="cellIs" priority="15" stopIfTrue="1" operator="equal">
      <formula>"04"</formula>
    </cfRule>
  </conditionalFormatting>
  <conditionalFormatting sqref="AS35:AV35 AS53:AU53">
    <cfRule type="cellIs" priority="16" stopIfTrue="1" operator="equal">
      <formula>"04"</formula>
    </cfRule>
  </conditionalFormatting>
  <conditionalFormatting sqref="AS40:AT40">
    <cfRule type="cellIs" priority="17" stopIfTrue="1" operator="equal">
      <formula>"04"</formula>
    </cfRule>
  </conditionalFormatting>
  <conditionalFormatting sqref="AS41:AX41">
    <cfRule type="cellIs" priority="18" stopIfTrue="1" operator="equal">
      <formula>"03"</formula>
    </cfRule>
  </conditionalFormatting>
  <conditionalFormatting sqref="AU40:AX40">
    <cfRule type="cellIs" priority="19" stopIfTrue="1" operator="equal">
      <formula>"04"</formula>
    </cfRule>
  </conditionalFormatting>
  <conditionalFormatting sqref="AW13:AX13">
    <cfRule type="cellIs" priority="20" stopIfTrue="1" operator="equal">
      <formula>"03"</formula>
    </cfRule>
  </conditionalFormatting>
  <conditionalFormatting sqref="AW49">
    <cfRule type="cellIs" dxfId="165" priority="22" stopIfTrue="1" operator="greaterThanOrEqual">
      <formula>0</formula>
    </cfRule>
  </conditionalFormatting>
  <conditionalFormatting sqref="AV56:AX56">
    <cfRule type="cellIs" dxfId="164" priority="7" stopIfTrue="1" operator="greaterThan">
      <formula>0</formula>
    </cfRule>
  </conditionalFormatting>
  <conditionalFormatting sqref="AS56:AU56">
    <cfRule type="cellIs" dxfId="163" priority="2" stopIfTrue="1" operator="greaterThan">
      <formula>0</formula>
    </cfRule>
  </conditionalFormatting>
  <pageMargins left="0.2361111111111111" right="0.2361111111111111" top="0.2361111111111111" bottom="0.2361111111111111" header="0.51180555555555551" footer="0.51180555555555551"/>
  <pageSetup paperSize="9" scale="62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equal" id="{3A50BB53-1385-4BED-A3FA-C0CB1514762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5F3A56CB-524E-4351-AD4C-B7F10D6022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42EB9AA0-9F69-4C59-A5B7-42A82D388B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E7:E8 E10:E11 E13:E14 E17:E18 E20:E21 E27:E28 E30:E34 E36:E39 E42 E44 E47 E49 E51:E52 E55 G7:G8 G10:G11 G13:G14 G17:G18 G20:G21 G27:G28 G30:G34 G36:G39 G42 G44 G47 G49 G51:G52 G55 I7:I8 I10:I11 I13:I14 I17:I18 I20:I21 I27:I28 I30:I34 I36:I39 I42 I44 I47 I49 I51:I52 I55 K7:K8 K10:K11 K13:K14 K17:K18 K20:K21 K27:K28 K30:K34 K36:K39 K42 K44 K47 K49 K51:K52 K55 M7:M8 M10:M11 M13:M14 M17:M18 M20:M21 M27:M28 M30:M34 M36:M39 M42 M44 M47 M49 M51:M52 M55 O7:O8 O10:O11 O13:O14 O17:O18 O20:O21 O27:O28 O30:O34 O36:O39 O42 O44 O47 O49 O51:O52 O55 Q7:Q8 Q10:Q11 Q13:Q14 Q17:Q18 Q20:Q21 Q27:Q28 Q30:Q34 Q36:Q39 Q42 Q44 Q47 Q49 Q51:Q52 Q55 S7:S8 S10:S11 S13:S14 S17:S18 S20:S21 S27:S28 S30:S34 S36:S39 S42 S44 S47 S49 S51:S52 S55 U7:U8 U10:U11 U13:U14 U17:U18 U20:U21 U27:U28 U30:U34 U36:U39 U42 U44 U47 U49 U51:U52 U55 W7:W8 W10:W11 W13:W14 W17:W18 W20:W21 W27:W28 W30:W34 W36:W39 W42 W44 W47 W49 W51:W52 W55 Y7:AA8 Y10:AA11 Y13:AA14 Y17:AA18 Y20:AA21 Y27:AA28 Y30:AA34 Y36:AA39 Y42:AA42 Y44:AA44 Y47:AA47 Y49:AA49 Y51:AA52 Y55:AA55 AC7:AC8 AC10:AC11 AC13:AC14 AC17:AC18 AC20:AC21 AC27:AC28 AC30:AC34 AC36:AC39 AC42 AC44 AC47 AC49 AC51:AC52 AC55 AE7:AE8 AE10:AE11 AE13:AE14 AE17:AE18 AE20:AE21 AE27:AE28 AE30:AE34 AE36:AE39 AE42 AE44 AE47 AE49 AE51:AE52 AE55 AG7:AG8 AG10:AG11 AG13:AG14 AG17:AG18 AG20:AG21 AG27:AG28 AG30:AG34 AG36:AG39 AG42 AG44 AG47 AG49 AG51:AG52 AG55 AI7:AI8 AI10:AI11 AI13:AI14 AI17:AI18 AI20:AI21 AI27:AI28 AI30:AI34 AI36:AI39 AI42 AI44 AI47 AI49 AI51:AI52 AI55 AK7:AK8 AK10:AK11 AK13:AK14 AK17:AK18 AK20:AK21 AK27:AK28 AK30:AK34 AK36:AK39 AK42 AK44 AK47 AK49 AK51:AK52 AK55 AK57 AI57 AG57 AE57 AC57 Y57:AA57 W57 U57 S57 Q57 O57 M57 K57 I57 G57 E57 E23:E24 G23:G24 I23:I24 K23:K24 M23:M24 O23:O24 Q23:Q24 S23:S24 U23:U24 W23:W24 Y23:AA24 AC23:AC24 AE23:AE24 AG23:AG24 AI23:AI24 AK23:AK24</xm:sqref>
        </x14:conditionalFormatting>
        <x14:conditionalFormatting xmlns:xm="http://schemas.microsoft.com/office/excel/2006/main">
          <x14:cfRule type="cellIs" priority="11" stopIfTrue="1" operator="equal" id="{5D7A18F7-87C4-4D92-BF29-41A91A1FF8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AS7:AV8 AS10:AV11 AS17:AX18 AS27:AX28 AS36:AX39 AS42:AX42 AS44:AX44 AS47:AX47 AS49:AV49 AS51:AX52 AS55:AX55 AX49 AS30:AX34 AS13:AV14 AS20:AX21 AS57:AX57 AS23:AX24</xm:sqref>
        </x14:conditionalFormatting>
        <x14:conditionalFormatting xmlns:xm="http://schemas.microsoft.com/office/excel/2006/main">
          <x14:cfRule type="cellIs" priority="21" stopIfTrue="1" operator="equal" id="{C1F76DF3-91C0-4C50-82DF-CEC968F982A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AW49</xm:sqref>
        </x14:conditionalFormatting>
        <x14:conditionalFormatting xmlns:xm="http://schemas.microsoft.com/office/excel/2006/main">
          <x14:cfRule type="cellIs" priority="3" stopIfTrue="1" operator="equal" id="{DAE64FB8-A51F-4BF8-A6AA-224DD0E026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C8AA0F8D-7CA3-4337-BBCA-4C7EBA082B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3DEDFD67-322E-4DF5-9DD8-97C2E85734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E56 G56 I56 K56 M56 O56 Q56 S56 U56 W56 Y56:AA56 AC56 AE56 AG56 AI56 AK56</xm:sqref>
        </x14:conditionalFormatting>
        <x14:conditionalFormatting xmlns:xm="http://schemas.microsoft.com/office/excel/2006/main">
          <x14:cfRule type="cellIs" priority="6" stopIfTrue="1" operator="equal" id="{F115F4E3-FD4C-4889-AB01-EB39B370D63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AV56:AX56</xm:sqref>
        </x14:conditionalFormatting>
        <x14:conditionalFormatting xmlns:xm="http://schemas.microsoft.com/office/excel/2006/main">
          <x14:cfRule type="cellIs" priority="1" stopIfTrue="1" operator="equal" id="{F227FD54-0582-485F-9F34-F9795669EA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AS56:AU56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139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44" sqref="M44"/>
    </sheetView>
  </sheetViews>
  <sheetFormatPr baseColWidth="10" defaultRowHeight="12.75"/>
  <cols>
    <col min="1" max="1" width="2" style="116" customWidth="1"/>
    <col min="2" max="2" width="2.85546875" style="116" customWidth="1"/>
    <col min="3" max="3" width="26.140625" style="116" customWidth="1"/>
    <col min="4" max="5" width="3.5703125" style="124" customWidth="1"/>
    <col min="6" max="6" width="4.5703125" style="124" customWidth="1"/>
    <col min="7" max="9" width="3.5703125" style="124" customWidth="1"/>
    <col min="10" max="10" width="4.5703125" style="124" customWidth="1"/>
    <col min="11" max="11" width="3.5703125" style="124" customWidth="1"/>
    <col min="12" max="12" width="4.5703125" style="409" customWidth="1"/>
    <col min="13" max="17" width="3.5703125" style="124" customWidth="1"/>
    <col min="18" max="18" width="4.5703125" style="124" customWidth="1"/>
    <col min="19" max="22" width="3.5703125" style="124" customWidth="1"/>
    <col min="23" max="23" width="3.85546875" style="124" customWidth="1"/>
    <col min="24" max="25" width="3.5703125" style="124" customWidth="1"/>
    <col min="26" max="26" width="4.5703125" style="124" customWidth="1"/>
    <col min="27" max="27" width="3.5703125" style="124" customWidth="1"/>
    <col min="28" max="29" width="3" style="116" customWidth="1"/>
    <col min="30" max="30" width="2.7109375" style="116" customWidth="1"/>
    <col min="31" max="31" width="3.28515625" style="116" customWidth="1"/>
    <col min="32" max="32" width="2.85546875" style="116" customWidth="1"/>
    <col min="33" max="33" width="4.140625" style="116" customWidth="1"/>
    <col min="34" max="34" width="4.85546875" style="125" customWidth="1"/>
    <col min="35" max="37" width="5.140625" style="125" customWidth="1"/>
    <col min="38" max="38" width="4" style="116" customWidth="1"/>
    <col min="39" max="16384" width="11.42578125" style="116"/>
  </cols>
  <sheetData>
    <row r="1" spans="2:38" s="441" customFormat="1">
      <c r="D1" s="442"/>
      <c r="E1" s="442"/>
      <c r="F1" s="442"/>
      <c r="G1" s="442"/>
      <c r="H1" s="442"/>
      <c r="I1" s="442"/>
      <c r="J1" s="442"/>
      <c r="K1" s="442"/>
      <c r="L1" s="443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H1" s="444"/>
      <c r="AI1" s="444"/>
      <c r="AJ1" s="444"/>
      <c r="AK1" s="444"/>
    </row>
    <row r="2" spans="2:38" s="441" customFormat="1">
      <c r="B2" s="445"/>
      <c r="C2" s="446"/>
      <c r="D2" s="644" t="s">
        <v>415</v>
      </c>
      <c r="E2" s="644"/>
      <c r="F2" s="644"/>
      <c r="G2" s="644"/>
      <c r="H2" s="644" t="s">
        <v>426</v>
      </c>
      <c r="I2" s="644"/>
      <c r="J2" s="644"/>
      <c r="K2" s="644"/>
      <c r="L2" s="642" t="s">
        <v>367</v>
      </c>
      <c r="M2" s="642"/>
      <c r="N2" s="642"/>
      <c r="O2" s="642"/>
      <c r="P2" s="644" t="s">
        <v>526</v>
      </c>
      <c r="Q2" s="644"/>
      <c r="R2" s="644"/>
      <c r="S2" s="644"/>
      <c r="T2" s="642" t="s">
        <v>367</v>
      </c>
      <c r="U2" s="642"/>
      <c r="V2" s="642"/>
      <c r="W2" s="642"/>
      <c r="X2" s="680" t="s">
        <v>569</v>
      </c>
      <c r="Y2" s="680"/>
      <c r="Z2" s="680"/>
      <c r="AA2" s="680"/>
      <c r="AH2" s="444"/>
      <c r="AI2" s="444"/>
      <c r="AJ2" s="444"/>
      <c r="AK2" s="444"/>
    </row>
    <row r="3" spans="2:38" s="441" customFormat="1">
      <c r="B3" s="447"/>
      <c r="C3" s="446"/>
      <c r="D3" s="643" t="s">
        <v>404</v>
      </c>
      <c r="E3" s="637"/>
      <c r="F3" s="637"/>
      <c r="G3" s="637"/>
      <c r="H3" s="643" t="s">
        <v>422</v>
      </c>
      <c r="I3" s="637"/>
      <c r="J3" s="637"/>
      <c r="K3" s="637"/>
      <c r="L3" s="643"/>
      <c r="M3" s="637"/>
      <c r="N3" s="637"/>
      <c r="O3" s="637"/>
      <c r="P3" s="641" t="s">
        <v>367</v>
      </c>
      <c r="Q3" s="640"/>
      <c r="R3" s="640"/>
      <c r="S3" s="640"/>
      <c r="T3" s="643"/>
      <c r="U3" s="637"/>
      <c r="V3" s="637"/>
      <c r="W3" s="637"/>
      <c r="X3" s="643" t="s">
        <v>453</v>
      </c>
      <c r="Y3" s="637"/>
      <c r="Z3" s="637"/>
      <c r="AA3" s="637"/>
      <c r="AH3" s="444"/>
      <c r="AI3" s="444"/>
      <c r="AJ3" s="444"/>
      <c r="AK3" s="444"/>
    </row>
    <row r="4" spans="2:38" s="441" customFormat="1" ht="13.5">
      <c r="B4" s="448"/>
      <c r="C4" s="446"/>
      <c r="D4" s="637" t="s">
        <v>399</v>
      </c>
      <c r="E4" s="637"/>
      <c r="F4" s="637"/>
      <c r="G4" s="637"/>
      <c r="H4" s="637" t="s">
        <v>423</v>
      </c>
      <c r="I4" s="637"/>
      <c r="J4" s="637"/>
      <c r="K4" s="637"/>
      <c r="L4" s="637" t="s">
        <v>440</v>
      </c>
      <c r="M4" s="637"/>
      <c r="N4" s="637"/>
      <c r="O4" s="637"/>
      <c r="P4" s="641" t="s">
        <v>527</v>
      </c>
      <c r="Q4" s="640"/>
      <c r="R4" s="640"/>
      <c r="S4" s="640"/>
      <c r="T4" s="637" t="s">
        <v>440</v>
      </c>
      <c r="U4" s="637"/>
      <c r="V4" s="637"/>
      <c r="W4" s="637"/>
      <c r="X4" s="681" t="s">
        <v>333</v>
      </c>
      <c r="Y4" s="681"/>
      <c r="Z4" s="681"/>
      <c r="AA4" s="681"/>
      <c r="AD4" s="638" t="s">
        <v>2</v>
      </c>
      <c r="AE4" s="638"/>
      <c r="AF4" s="638"/>
      <c r="AG4" s="638"/>
      <c r="AH4" s="639" t="s">
        <v>3</v>
      </c>
      <c r="AI4" s="639"/>
      <c r="AJ4" s="639"/>
      <c r="AK4" s="639"/>
      <c r="AL4" s="336"/>
    </row>
    <row r="5" spans="2:38" s="441" customFormat="1" ht="13.5">
      <c r="B5" s="448"/>
      <c r="C5" s="449"/>
      <c r="D5" s="640">
        <v>2019</v>
      </c>
      <c r="E5" s="640"/>
      <c r="F5" s="640"/>
      <c r="G5" s="640"/>
      <c r="H5" s="640">
        <v>2019</v>
      </c>
      <c r="I5" s="640"/>
      <c r="J5" s="640"/>
      <c r="K5" s="640"/>
      <c r="L5" s="640">
        <v>2019</v>
      </c>
      <c r="M5" s="640"/>
      <c r="N5" s="640"/>
      <c r="O5" s="640"/>
      <c r="P5" s="641">
        <v>2019</v>
      </c>
      <c r="Q5" s="640"/>
      <c r="R5" s="640"/>
      <c r="S5" s="640"/>
      <c r="T5" s="640">
        <v>2019</v>
      </c>
      <c r="U5" s="640"/>
      <c r="V5" s="640"/>
      <c r="W5" s="640"/>
      <c r="X5" s="640">
        <v>2019</v>
      </c>
      <c r="Y5" s="640"/>
      <c r="Z5" s="640"/>
      <c r="AA5" s="640"/>
      <c r="AD5" s="450" t="s">
        <v>5</v>
      </c>
      <c r="AE5" s="451" t="s">
        <v>6</v>
      </c>
      <c r="AF5" s="452" t="s">
        <v>7</v>
      </c>
      <c r="AG5" s="453" t="s">
        <v>8</v>
      </c>
      <c r="AH5" s="454">
        <v>32</v>
      </c>
      <c r="AI5" s="454">
        <v>35</v>
      </c>
      <c r="AJ5" s="454">
        <v>38</v>
      </c>
      <c r="AK5" s="454">
        <v>40</v>
      </c>
      <c r="AL5" s="336"/>
    </row>
    <row r="6" spans="2:38" s="441" customFormat="1">
      <c r="B6" s="447"/>
      <c r="C6" s="449"/>
      <c r="D6" s="629"/>
      <c r="E6" s="629"/>
      <c r="F6" s="629"/>
      <c r="G6" s="629"/>
      <c r="H6" s="630"/>
      <c r="I6" s="631"/>
      <c r="J6" s="631"/>
      <c r="K6" s="632"/>
      <c r="L6" s="633" t="s">
        <v>385</v>
      </c>
      <c r="M6" s="634"/>
      <c r="N6" s="634"/>
      <c r="O6" s="635"/>
      <c r="P6" s="636" t="s">
        <v>461</v>
      </c>
      <c r="Q6" s="636"/>
      <c r="R6" s="636"/>
      <c r="S6" s="636"/>
      <c r="T6" s="636" t="s">
        <v>495</v>
      </c>
      <c r="U6" s="636"/>
      <c r="V6" s="636"/>
      <c r="W6" s="636"/>
      <c r="X6" s="636" t="s">
        <v>553</v>
      </c>
      <c r="Y6" s="636"/>
      <c r="Z6" s="636"/>
      <c r="AA6" s="636"/>
      <c r="AB6" s="444" t="s">
        <v>80</v>
      </c>
      <c r="AC6" s="444"/>
      <c r="AD6" s="336"/>
      <c r="AE6" s="336"/>
      <c r="AF6" s="336"/>
      <c r="AG6" s="336"/>
      <c r="AH6" s="336"/>
      <c r="AI6" s="336"/>
      <c r="AJ6" s="336"/>
      <c r="AK6" s="336"/>
      <c r="AL6" s="336"/>
    </row>
    <row r="7" spans="2:38" s="441" customFormat="1">
      <c r="B7" s="455"/>
      <c r="C7" s="456"/>
      <c r="D7" s="457"/>
      <c r="E7" s="458"/>
      <c r="F7" s="459"/>
      <c r="G7" s="460"/>
      <c r="H7" s="457"/>
      <c r="I7" s="458"/>
      <c r="J7" s="459"/>
      <c r="K7" s="460"/>
      <c r="L7" s="461"/>
      <c r="M7" s="458"/>
      <c r="N7" s="462"/>
      <c r="O7" s="462"/>
      <c r="P7" s="457"/>
      <c r="Q7" s="458"/>
      <c r="R7" s="459"/>
      <c r="S7" s="460"/>
      <c r="T7" s="457"/>
      <c r="U7" s="458"/>
      <c r="V7" s="459"/>
      <c r="W7" s="460"/>
      <c r="X7" s="457"/>
      <c r="Y7" s="458"/>
      <c r="Z7" s="459"/>
      <c r="AA7" s="460"/>
      <c r="AD7" s="455"/>
      <c r="AE7" s="455"/>
      <c r="AF7" s="455"/>
      <c r="AG7" s="463"/>
      <c r="AH7" s="455"/>
      <c r="AI7" s="455"/>
      <c r="AJ7" s="455"/>
      <c r="AK7" s="455"/>
      <c r="AL7" s="464"/>
    </row>
    <row r="8" spans="2:38" s="441" customFormat="1" ht="22.7" customHeight="1">
      <c r="B8" s="465"/>
      <c r="C8" s="117" t="s">
        <v>11</v>
      </c>
      <c r="D8" s="118"/>
      <c r="E8" s="118"/>
      <c r="F8" s="118"/>
      <c r="G8" s="118"/>
      <c r="H8" s="118"/>
      <c r="I8" s="118"/>
      <c r="J8" s="118"/>
      <c r="K8" s="118"/>
      <c r="L8" s="403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D8" s="444"/>
      <c r="AE8" s="444"/>
      <c r="AF8" s="444"/>
      <c r="AG8" s="466"/>
      <c r="AH8" s="388"/>
      <c r="AI8" s="388"/>
      <c r="AJ8" s="388"/>
      <c r="AK8" s="388"/>
    </row>
    <row r="9" spans="2:38" s="441" customFormat="1">
      <c r="B9" s="467"/>
      <c r="C9" s="468"/>
      <c r="D9" s="119"/>
      <c r="E9" s="120"/>
      <c r="F9" s="121"/>
      <c r="G9" s="343"/>
      <c r="H9" s="119"/>
      <c r="I9" s="120"/>
      <c r="J9" s="121"/>
      <c r="K9" s="343"/>
      <c r="L9" s="409"/>
      <c r="M9" s="120"/>
      <c r="N9" s="342"/>
      <c r="O9" s="342"/>
      <c r="P9" s="119"/>
      <c r="Q9" s="120"/>
      <c r="R9" s="121"/>
      <c r="S9" s="343"/>
      <c r="T9" s="342"/>
      <c r="U9" s="120"/>
      <c r="V9" s="342"/>
      <c r="W9" s="342"/>
      <c r="X9" s="119"/>
      <c r="Y9" s="120"/>
      <c r="Z9" s="121"/>
      <c r="AA9" s="343"/>
      <c r="AB9" s="125">
        <f>COUNT(D9:AA9)</f>
        <v>0</v>
      </c>
      <c r="AC9" s="125"/>
      <c r="AD9" s="469" t="str">
        <f>IF(COUNTIF(D9:AA9,"(1)")=0," ",COUNTIF(D9:AA9,"(1)"))</f>
        <v xml:space="preserve"> </v>
      </c>
      <c r="AE9" s="469" t="str">
        <f>IF(COUNTIF(D9:AA9,"(2)")=0," ",COUNTIF(D9:AA9,"(2)"))</f>
        <v xml:space="preserve"> </v>
      </c>
      <c r="AF9" s="469" t="str">
        <f>IF(COUNTIF(D9:AA9,"(3)")=0," ",COUNTIF(D9:AA9,"(3)"))</f>
        <v xml:space="preserve"> </v>
      </c>
      <c r="AG9" s="470" t="str">
        <f>IF(SUM(AD9:AF9)=0," ",SUM(AD9:AF9))</f>
        <v xml:space="preserve"> </v>
      </c>
      <c r="AH9" s="390" t="str">
        <f>IF(AB9=0,Var!$B$8,IF(LARGE(D9:AA9,1)&gt;=32,Var!$B$4," "))</f>
        <v>---</v>
      </c>
      <c r="AI9" s="390" t="str">
        <f>IF(AB9=0,Var!$B$8,IF(LARGE(D9:AA9,1)&gt;=35,Var!$B$4," "))</f>
        <v>---</v>
      </c>
      <c r="AJ9" s="390" t="str">
        <f>IF(AB9=0,Var!$B$8,IF(LARGE(D9:AA9,1)&gt;=38,Var!$B$4," "))</f>
        <v>---</v>
      </c>
      <c r="AK9" s="390" t="str">
        <f>IF(AB9=0,Var!$B$8,IF(LARGE(D9:AA9,1)=40,Var!$B$4," "))</f>
        <v>---</v>
      </c>
      <c r="AL9" s="464"/>
    </row>
    <row r="10" spans="2:38" s="441" customFormat="1" ht="22.7" customHeight="1">
      <c r="B10" s="465"/>
      <c r="C10" s="117" t="s">
        <v>12</v>
      </c>
      <c r="D10" s="118"/>
      <c r="E10" s="118"/>
      <c r="F10" s="118"/>
      <c r="G10" s="118"/>
      <c r="H10" s="118"/>
      <c r="I10" s="118"/>
      <c r="J10" s="118"/>
      <c r="K10" s="118"/>
      <c r="L10" s="403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336"/>
      <c r="AC10" s="336"/>
      <c r="AD10" s="444"/>
      <c r="AE10" s="444"/>
      <c r="AF10" s="444"/>
      <c r="AG10" s="466"/>
      <c r="AH10" s="388"/>
      <c r="AI10" s="388"/>
      <c r="AJ10" s="388"/>
      <c r="AK10" s="388"/>
    </row>
    <row r="11" spans="2:38" s="441" customFormat="1">
      <c r="B11" s="467"/>
      <c r="C11" s="468"/>
      <c r="D11" s="119"/>
      <c r="E11" s="120"/>
      <c r="F11" s="121"/>
      <c r="G11" s="343"/>
      <c r="H11" s="119"/>
      <c r="I11" s="120"/>
      <c r="J11" s="121"/>
      <c r="K11" s="343"/>
      <c r="L11" s="409"/>
      <c r="M11" s="120"/>
      <c r="N11" s="342"/>
      <c r="O11" s="342"/>
      <c r="P11" s="119"/>
      <c r="Q11" s="120"/>
      <c r="R11" s="121"/>
      <c r="S11" s="343"/>
      <c r="T11" s="342"/>
      <c r="U11" s="120"/>
      <c r="V11" s="342"/>
      <c r="W11" s="342"/>
      <c r="X11" s="119"/>
      <c r="Y11" s="120"/>
      <c r="Z11" s="121"/>
      <c r="AA11" s="343"/>
      <c r="AB11" s="125">
        <f>COUNT(D11:AA11)</f>
        <v>0</v>
      </c>
      <c r="AC11" s="125"/>
      <c r="AD11" s="469" t="str">
        <f>IF(COUNTIF(D11:AA11,"(1)")=0," ",COUNTIF(D11:AA11,"(1)"))</f>
        <v xml:space="preserve"> </v>
      </c>
      <c r="AE11" s="469" t="str">
        <f>IF(COUNTIF(D11:AA11,"(2)")=0," ",COUNTIF(D11:AA11,"(2)"))</f>
        <v xml:space="preserve"> </v>
      </c>
      <c r="AF11" s="469" t="str">
        <f>IF(COUNTIF(D11:AA11,"(3)")=0," ",COUNTIF(D11:AA11,"(3)"))</f>
        <v xml:space="preserve"> </v>
      </c>
      <c r="AG11" s="470" t="str">
        <f>IF(SUM(AD11:AF11)=0," ",SUM(AD11:AF11))</f>
        <v xml:space="preserve"> </v>
      </c>
      <c r="AH11" s="390" t="str">
        <f>IF(AB11=0,Var!$B$8,IF(LARGE(D11:AA11,1)&gt;=32,Var!$B$4," "))</f>
        <v>---</v>
      </c>
      <c r="AI11" s="390" t="str">
        <f>IF(AB11=0,Var!$B$8,IF(LARGE(D11:AA11,1)&gt;=35,Var!$B$4," "))</f>
        <v>---</v>
      </c>
      <c r="AJ11" s="390" t="str">
        <f>IF(AB11=0,Var!$B$8,IF(LARGE(D11:AA11,1)&gt;=38,Var!$B$4," "))</f>
        <v>---</v>
      </c>
      <c r="AK11" s="390" t="str">
        <f>IF(AB11=0,Var!$B$8,IF(LARGE(D11:AA11,1)=40,Var!$B$4," "))</f>
        <v>---</v>
      </c>
      <c r="AL11" s="464"/>
    </row>
    <row r="12" spans="2:38" s="441" customFormat="1" ht="22.7" customHeight="1">
      <c r="B12" s="465"/>
      <c r="C12" s="117" t="s">
        <v>81</v>
      </c>
      <c r="D12" s="118"/>
      <c r="E12" s="118"/>
      <c r="F12" s="118"/>
      <c r="G12" s="118"/>
      <c r="H12" s="118"/>
      <c r="I12" s="118"/>
      <c r="J12" s="118"/>
      <c r="K12" s="118"/>
      <c r="L12" s="403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336"/>
      <c r="AC12" s="336"/>
      <c r="AD12" s="471"/>
      <c r="AE12" s="471"/>
      <c r="AF12" s="471"/>
      <c r="AG12" s="472"/>
      <c r="AH12" s="388"/>
      <c r="AI12" s="388"/>
      <c r="AJ12" s="388"/>
      <c r="AK12" s="388"/>
      <c r="AL12" s="444"/>
    </row>
    <row r="13" spans="2:38" s="441" customFormat="1">
      <c r="B13" s="467"/>
      <c r="C13" s="468"/>
      <c r="D13" s="119"/>
      <c r="E13" s="120"/>
      <c r="F13" s="121"/>
      <c r="G13" s="343"/>
      <c r="H13" s="119"/>
      <c r="I13" s="120"/>
      <c r="J13" s="121"/>
      <c r="K13" s="343"/>
      <c r="L13" s="409"/>
      <c r="M13" s="120"/>
      <c r="N13" s="342"/>
      <c r="O13" s="342"/>
      <c r="P13" s="119"/>
      <c r="Q13" s="120"/>
      <c r="R13" s="121"/>
      <c r="S13" s="343"/>
      <c r="T13" s="342"/>
      <c r="U13" s="120"/>
      <c r="V13" s="342"/>
      <c r="W13" s="342"/>
      <c r="X13" s="119"/>
      <c r="Y13" s="120"/>
      <c r="Z13" s="121"/>
      <c r="AA13" s="343"/>
      <c r="AB13" s="125">
        <f>COUNT(D13:AA13)</f>
        <v>0</v>
      </c>
      <c r="AC13" s="125"/>
      <c r="AD13" s="469" t="str">
        <f>IF(COUNTIF(D13:AA13,"(1)")=0," ",COUNTIF(D13:AA13,"(1)"))</f>
        <v xml:space="preserve"> </v>
      </c>
      <c r="AE13" s="469" t="str">
        <f>IF(COUNTIF(D13:AA13,"(2)")=0," ",COUNTIF(D13:AA13,"(2)"))</f>
        <v xml:space="preserve"> </v>
      </c>
      <c r="AF13" s="469" t="str">
        <f>IF(COUNTIF(D13:AA13,"(3)")=0," ",COUNTIF(D13:AA13,"(3)"))</f>
        <v xml:space="preserve"> </v>
      </c>
      <c r="AG13" s="470" t="str">
        <f>IF(SUM(AD13:AF13)=0," ",SUM(AD13:AF13))</f>
        <v xml:space="preserve"> </v>
      </c>
      <c r="AH13" s="390" t="str">
        <f>IF(AB13=0,Var!$B$8,IF(LARGE(D13:AA13,1)&gt;=32,Var!$B$4," "))</f>
        <v>---</v>
      </c>
      <c r="AI13" s="390" t="str">
        <f>IF(AB13=0,Var!$B$8,IF(LARGE(D13:AA13,1)&gt;=35,Var!$B$4," "))</f>
        <v>---</v>
      </c>
      <c r="AJ13" s="390" t="str">
        <f>IF(AB13=0,Var!$B$8,IF(LARGE(D13:AA13,1)&gt;=38,Var!$B$4," "))</f>
        <v>---</v>
      </c>
      <c r="AK13" s="390" t="str">
        <f>IF(AB13=0,Var!$B$8,IF(LARGE(D13:AA13,1)=40,Var!$B$4," "))</f>
        <v>---</v>
      </c>
      <c r="AL13" s="455"/>
    </row>
    <row r="14" spans="2:38" s="441" customFormat="1" ht="22.7" customHeight="1">
      <c r="B14" s="465"/>
      <c r="C14" s="117" t="s">
        <v>420</v>
      </c>
      <c r="D14" s="118"/>
      <c r="E14" s="118"/>
      <c r="F14" s="118"/>
      <c r="G14" s="118"/>
      <c r="H14" s="118"/>
      <c r="I14" s="118"/>
      <c r="J14" s="118"/>
      <c r="K14" s="118"/>
      <c r="L14" s="403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336"/>
      <c r="AC14" s="336"/>
      <c r="AD14" s="444"/>
      <c r="AE14" s="444"/>
      <c r="AF14" s="444"/>
      <c r="AG14" s="466"/>
      <c r="AH14" s="388"/>
      <c r="AI14" s="388"/>
      <c r="AJ14" s="388"/>
      <c r="AK14" s="388"/>
      <c r="AL14" s="444"/>
    </row>
    <row r="15" spans="2:38" s="441" customFormat="1">
      <c r="B15" s="467">
        <v>1</v>
      </c>
      <c r="C15" s="468" t="s">
        <v>25</v>
      </c>
      <c r="D15" s="119"/>
      <c r="E15" s="120"/>
      <c r="F15" s="121"/>
      <c r="G15" s="343"/>
      <c r="H15" s="119"/>
      <c r="I15" s="120"/>
      <c r="J15" s="121"/>
      <c r="K15" s="343"/>
      <c r="L15" s="409">
        <v>35</v>
      </c>
      <c r="M15" s="120" t="s">
        <v>453</v>
      </c>
      <c r="N15" s="342" t="s">
        <v>516</v>
      </c>
      <c r="O15" s="342" t="s">
        <v>14</v>
      </c>
      <c r="P15" s="119">
        <v>40</v>
      </c>
      <c r="Q15" s="120" t="s">
        <v>416</v>
      </c>
      <c r="R15" s="121" t="s">
        <v>468</v>
      </c>
      <c r="S15" s="343" t="s">
        <v>330</v>
      </c>
      <c r="T15" s="342"/>
      <c r="U15" s="120"/>
      <c r="V15" s="342"/>
      <c r="W15" s="342"/>
      <c r="X15" s="119">
        <v>38</v>
      </c>
      <c r="Y15" s="120" t="s">
        <v>427</v>
      </c>
      <c r="Z15" s="121" t="s">
        <v>522</v>
      </c>
      <c r="AA15" s="343" t="s">
        <v>427</v>
      </c>
      <c r="AB15" s="125">
        <f>COUNT(D15:AA15)</f>
        <v>3</v>
      </c>
      <c r="AC15" s="125"/>
      <c r="AD15" s="469">
        <f>IF(COUNTIF(D15:AA15,"(1)")=0," ",COUNTIF(D15:AA15,"(1)"))</f>
        <v>1</v>
      </c>
      <c r="AE15" s="469" t="str">
        <f>IF(COUNTIF(D15:AA15,"(2)")=0," ",COUNTIF(D15:AA15,"(2)"))</f>
        <v xml:space="preserve"> </v>
      </c>
      <c r="AF15" s="469" t="str">
        <f>IF(COUNTIF(D15:AA15,"(3)")=0," ",COUNTIF(D15:AA15,"(3)"))</f>
        <v xml:space="preserve"> </v>
      </c>
      <c r="AG15" s="470">
        <f>IF(SUM(AD15:AF15)=0," ",SUM(AD15:AF15))</f>
        <v>1</v>
      </c>
      <c r="AH15" s="390">
        <v>16</v>
      </c>
      <c r="AI15" s="390">
        <v>16</v>
      </c>
      <c r="AJ15" s="390">
        <v>16</v>
      </c>
      <c r="AK15" s="390">
        <f>IF(AB15=0,Var!$B$8,IF(LARGE(D15:AA15,1)=40,Var!$B$4," "))</f>
        <v>19</v>
      </c>
      <c r="AL15" s="455"/>
    </row>
    <row r="16" spans="2:38" s="441" customFormat="1">
      <c r="B16" s="467"/>
      <c r="C16" s="468"/>
      <c r="D16" s="119"/>
      <c r="E16" s="120"/>
      <c r="F16" s="121"/>
      <c r="G16" s="343"/>
      <c r="H16" s="119"/>
      <c r="I16" s="120"/>
      <c r="J16" s="121"/>
      <c r="K16" s="343"/>
      <c r="L16" s="409"/>
      <c r="M16" s="120"/>
      <c r="N16" s="342"/>
      <c r="O16" s="342"/>
      <c r="P16" s="119"/>
      <c r="Q16" s="120"/>
      <c r="R16" s="121"/>
      <c r="S16" s="343"/>
      <c r="T16" s="342"/>
      <c r="U16" s="120"/>
      <c r="V16" s="342"/>
      <c r="W16" s="342"/>
      <c r="X16" s="119"/>
      <c r="Y16" s="120"/>
      <c r="Z16" s="121"/>
      <c r="AA16" s="343"/>
      <c r="AB16" s="125">
        <f>COUNT(D16:AA16)</f>
        <v>0</v>
      </c>
      <c r="AC16" s="125"/>
      <c r="AD16" s="469" t="str">
        <f>IF(COUNTIF(D16:AA16,"(1)")=0," ",COUNTIF(D16:AA16,"(1)"))</f>
        <v xml:space="preserve"> </v>
      </c>
      <c r="AE16" s="469" t="str">
        <f>IF(COUNTIF(D16:AA16,"(2)")=0," ",COUNTIF(D16:AA16,"(2)"))</f>
        <v xml:space="preserve"> </v>
      </c>
      <c r="AF16" s="469" t="str">
        <f>IF(COUNTIF(D16:AA16,"(3)")=0," ",COUNTIF(D16:AA16,"(3)"))</f>
        <v xml:space="preserve"> </v>
      </c>
      <c r="AG16" s="470" t="str">
        <f>IF(SUM(AD16:AF16)=0," ",SUM(AD16:AF16))</f>
        <v xml:space="preserve"> </v>
      </c>
      <c r="AH16" s="390" t="str">
        <f>IF(AB16=0,Var!$B$8,IF(LARGE(D16:AA16,1)&gt;=32,Var!$B$4," "))</f>
        <v>---</v>
      </c>
      <c r="AI16" s="390" t="str">
        <f>IF(AB16=0,Var!$B$8,IF(LARGE(D16:AA16,1)&gt;=35,Var!$B$4," "))</f>
        <v>---</v>
      </c>
      <c r="AJ16" s="390" t="str">
        <f>IF(AB16=0,Var!$B$8,IF(LARGE(D16:AA16,1)&gt;=38,Var!$B$4," "))</f>
        <v>---</v>
      </c>
      <c r="AK16" s="390" t="str">
        <f>IF(AB16=0,Var!$B$8,IF(LARGE(D16:AA16,1)=40,Var!$B$4," "))</f>
        <v>---</v>
      </c>
      <c r="AL16" s="455"/>
    </row>
    <row r="17" spans="2:64" s="441" customFormat="1" ht="22.7" customHeight="1">
      <c r="B17" s="465"/>
      <c r="C17" s="117" t="s">
        <v>82</v>
      </c>
      <c r="D17" s="118"/>
      <c r="E17" s="118"/>
      <c r="F17" s="118"/>
      <c r="G17" s="118"/>
      <c r="H17" s="118"/>
      <c r="I17" s="118"/>
      <c r="J17" s="118"/>
      <c r="K17" s="118"/>
      <c r="L17" s="403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336"/>
      <c r="AC17" s="336"/>
      <c r="AD17" s="444"/>
      <c r="AE17" s="444"/>
      <c r="AF17" s="444"/>
      <c r="AG17" s="466"/>
      <c r="AH17" s="472"/>
      <c r="AI17" s="472"/>
      <c r="AJ17" s="471"/>
      <c r="AK17" s="471"/>
      <c r="AL17" s="444"/>
    </row>
    <row r="18" spans="2:64" s="441" customFormat="1">
      <c r="B18" s="467"/>
      <c r="C18" s="468"/>
      <c r="D18" s="119"/>
      <c r="E18" s="120"/>
      <c r="F18" s="121"/>
      <c r="G18" s="343"/>
      <c r="H18" s="119"/>
      <c r="I18" s="120"/>
      <c r="J18" s="121"/>
      <c r="K18" s="343"/>
      <c r="L18" s="409"/>
      <c r="M18" s="120"/>
      <c r="N18" s="342"/>
      <c r="O18" s="342"/>
      <c r="P18" s="119"/>
      <c r="Q18" s="120"/>
      <c r="R18" s="121"/>
      <c r="S18" s="343"/>
      <c r="T18" s="342"/>
      <c r="U18" s="120"/>
      <c r="V18" s="342"/>
      <c r="W18" s="342"/>
      <c r="X18" s="119"/>
      <c r="Y18" s="120"/>
      <c r="Z18" s="121"/>
      <c r="AA18" s="343"/>
      <c r="AB18" s="125">
        <f t="shared" ref="AB18:AB24" si="0">COUNT(D18:AA18)</f>
        <v>0</v>
      </c>
      <c r="AC18" s="125"/>
      <c r="AD18" s="469" t="str">
        <f>IF(COUNTIF(D18:AA18,"(1)")=0," ",COUNTIF(D18:AA18,"(1)"))</f>
        <v xml:space="preserve"> </v>
      </c>
      <c r="AE18" s="469" t="str">
        <f>IF(COUNTIF(D18:AA18,"(2)")=0," ",COUNTIF(D18:AA18,"(2)"))</f>
        <v xml:space="preserve"> </v>
      </c>
      <c r="AF18" s="469" t="str">
        <f>IF(COUNTIF(D18:AA18,"(3)")=0," ",COUNTIF(D18:AA18,"(3)"))</f>
        <v xml:space="preserve"> </v>
      </c>
      <c r="AG18" s="470" t="str">
        <f>IF(SUM(AD18:AF18)=0," ",SUM(AD18:AF18))</f>
        <v xml:space="preserve"> </v>
      </c>
      <c r="AH18" s="390" t="str">
        <f>IF(AB18=0,Var!$B$8,IF(LARGE(D18:AA18,1)&gt;=32,Var!$B$4," "))</f>
        <v>---</v>
      </c>
      <c r="AI18" s="390" t="str">
        <f>IF(AB18=0,Var!$B$8,IF(LARGE(D18:AA18,1)&gt;=35,Var!$B$4," "))</f>
        <v>---</v>
      </c>
      <c r="AJ18" s="390" t="str">
        <f>IF(AB18=0,Var!$B$8,IF(LARGE(D18:AA18,1)&gt;=38,Var!$B$4," "))</f>
        <v>---</v>
      </c>
      <c r="AK18" s="390" t="str">
        <f>IF(AB18=0,Var!$B$8,IF(LARGE(D18:AA18,1)=40,Var!$B$4," "))</f>
        <v>---</v>
      </c>
      <c r="AL18" s="455"/>
    </row>
    <row r="19" spans="2:64" s="441" customFormat="1" ht="22.7" customHeight="1">
      <c r="B19" s="465"/>
      <c r="C19" s="117" t="s">
        <v>418</v>
      </c>
      <c r="D19" s="118"/>
      <c r="E19" s="118"/>
      <c r="F19" s="118"/>
      <c r="G19" s="118"/>
      <c r="H19" s="118"/>
      <c r="I19" s="118"/>
      <c r="J19" s="118"/>
      <c r="K19" s="118"/>
      <c r="L19" s="403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25">
        <f t="shared" si="0"/>
        <v>0</v>
      </c>
      <c r="AC19" s="125"/>
      <c r="AD19" s="444"/>
      <c r="AE19" s="444"/>
      <c r="AF19" s="444"/>
      <c r="AG19" s="466"/>
      <c r="AH19" s="466"/>
      <c r="AI19" s="466"/>
      <c r="AJ19" s="444"/>
      <c r="AK19" s="444"/>
      <c r="AL19" s="444"/>
    </row>
    <row r="20" spans="2:64" s="441" customFormat="1">
      <c r="B20" s="467"/>
      <c r="C20" s="468" t="s">
        <v>52</v>
      </c>
      <c r="D20" s="119"/>
      <c r="E20" s="120"/>
      <c r="F20" s="121"/>
      <c r="G20" s="343"/>
      <c r="H20" s="119"/>
      <c r="I20" s="120"/>
      <c r="J20" s="121"/>
      <c r="K20" s="343"/>
      <c r="L20" s="409"/>
      <c r="M20" s="120"/>
      <c r="N20" s="342"/>
      <c r="O20" s="342"/>
      <c r="P20" s="119"/>
      <c r="Q20" s="120"/>
      <c r="R20" s="121"/>
      <c r="S20" s="343"/>
      <c r="T20" s="342"/>
      <c r="U20" s="120"/>
      <c r="V20" s="342"/>
      <c r="W20" s="342"/>
      <c r="X20" s="119"/>
      <c r="Y20" s="120"/>
      <c r="Z20" s="121"/>
      <c r="AA20" s="343"/>
      <c r="AB20" s="125">
        <f t="shared" si="0"/>
        <v>0</v>
      </c>
      <c r="AC20" s="125"/>
      <c r="AD20" s="469" t="str">
        <f>IF(COUNTIF(D20:AA20,"(1)")=0," ",COUNTIF(D20:AA20,"(1)"))</f>
        <v xml:space="preserve"> </v>
      </c>
      <c r="AE20" s="469" t="str">
        <f>IF(COUNTIF(D20:AA20,"(2)")=0," ",COUNTIF(D20:AA20,"(2)"))</f>
        <v xml:space="preserve"> </v>
      </c>
      <c r="AF20" s="469" t="str">
        <f>IF(COUNTIF(D20:AA20,"(3)")=0," ",COUNTIF(D20:AA20,"(3)"))</f>
        <v xml:space="preserve"> </v>
      </c>
      <c r="AG20" s="470" t="str">
        <f>IF(SUM(AD20:AF20)=0," ",SUM(AD20:AF20))</f>
        <v xml:space="preserve"> </v>
      </c>
      <c r="AH20" s="390">
        <v>12</v>
      </c>
      <c r="AI20" s="390">
        <v>12</v>
      </c>
      <c r="AJ20" s="390">
        <v>12</v>
      </c>
      <c r="AK20" s="390">
        <v>12</v>
      </c>
      <c r="AL20" s="455"/>
    </row>
    <row r="21" spans="2:64" s="441" customFormat="1">
      <c r="B21" s="467">
        <v>1</v>
      </c>
      <c r="C21" s="468" t="s">
        <v>33</v>
      </c>
      <c r="D21" s="119"/>
      <c r="E21" s="120"/>
      <c r="F21" s="121"/>
      <c r="G21" s="343"/>
      <c r="H21" s="119"/>
      <c r="I21" s="120"/>
      <c r="J21" s="121"/>
      <c r="K21" s="343"/>
      <c r="L21" s="409">
        <v>40</v>
      </c>
      <c r="M21" s="120" t="s">
        <v>470</v>
      </c>
      <c r="N21" s="342" t="s">
        <v>521</v>
      </c>
      <c r="O21" s="342" t="s">
        <v>14</v>
      </c>
      <c r="P21" s="119">
        <v>40</v>
      </c>
      <c r="Q21" s="120" t="s">
        <v>491</v>
      </c>
      <c r="R21" s="121" t="s">
        <v>518</v>
      </c>
      <c r="S21" s="343" t="s">
        <v>341</v>
      </c>
      <c r="T21" s="342"/>
      <c r="U21" s="120"/>
      <c r="V21" s="342"/>
      <c r="W21" s="342"/>
      <c r="X21" s="119">
        <v>40</v>
      </c>
      <c r="Y21" s="120" t="s">
        <v>490</v>
      </c>
      <c r="Z21" s="121" t="s">
        <v>571</v>
      </c>
      <c r="AA21" s="343" t="s">
        <v>532</v>
      </c>
      <c r="AB21" s="125">
        <f t="shared" si="0"/>
        <v>3</v>
      </c>
      <c r="AC21" s="125"/>
      <c r="AD21" s="469">
        <f>IF(COUNTIF(D21:AA21,"(1)")=0," ",COUNTIF(D21:AA21,"(1)"))</f>
        <v>1</v>
      </c>
      <c r="AE21" s="469" t="str">
        <f>IF(COUNTIF(D21:AA21,"(2)")=0," ",COUNTIF(D21:AA21,"(2)"))</f>
        <v xml:space="preserve"> </v>
      </c>
      <c r="AF21" s="469" t="str">
        <f>IF(COUNTIF(D21:AA21,"(3)")=0," ",COUNTIF(D21:AA21,"(3)"))</f>
        <v xml:space="preserve"> </v>
      </c>
      <c r="AG21" s="470">
        <f>IF(SUM(AD21:AF21)=0," ",SUM(AD21:AF21))</f>
        <v>1</v>
      </c>
      <c r="AH21" s="390">
        <v>4</v>
      </c>
      <c r="AI21" s="390">
        <v>4</v>
      </c>
      <c r="AJ21" s="390">
        <v>4</v>
      </c>
      <c r="AK21" s="390">
        <v>6</v>
      </c>
      <c r="AL21" s="455"/>
    </row>
    <row r="22" spans="2:64" s="441" customFormat="1">
      <c r="B22" s="467"/>
      <c r="C22" s="468" t="s">
        <v>51</v>
      </c>
      <c r="D22" s="119"/>
      <c r="E22" s="120"/>
      <c r="F22" s="121"/>
      <c r="G22" s="343"/>
      <c r="H22" s="119"/>
      <c r="I22" s="120"/>
      <c r="J22" s="121"/>
      <c r="K22" s="343"/>
      <c r="L22" s="409"/>
      <c r="M22" s="120"/>
      <c r="N22" s="342"/>
      <c r="O22" s="342"/>
      <c r="P22" s="119"/>
      <c r="Q22" s="120"/>
      <c r="R22" s="121"/>
      <c r="S22" s="343"/>
      <c r="T22" s="342"/>
      <c r="U22" s="120"/>
      <c r="V22" s="342"/>
      <c r="W22" s="342"/>
      <c r="X22" s="119"/>
      <c r="Y22" s="120"/>
      <c r="Z22" s="121"/>
      <c r="AA22" s="343"/>
      <c r="AB22" s="125">
        <f t="shared" si="0"/>
        <v>0</v>
      </c>
      <c r="AC22" s="125"/>
      <c r="AD22" s="469" t="str">
        <f>IF(COUNTIF(D22:AA22,"(1)")=0," ",COUNTIF(D22:AA22,"(1)"))</f>
        <v xml:space="preserve"> </v>
      </c>
      <c r="AE22" s="469" t="str">
        <f>IF(COUNTIF(D22:AA22,"(2)")=0," ",COUNTIF(D22:AA22,"(2)"))</f>
        <v xml:space="preserve"> </v>
      </c>
      <c r="AF22" s="469" t="str">
        <f>IF(COUNTIF(D22:AA22,"(3)")=0," ",COUNTIF(D22:AA22,"(3)"))</f>
        <v xml:space="preserve"> </v>
      </c>
      <c r="AG22" s="470" t="str">
        <f>IF(SUM(AD22:AF22)=0," ",SUM(AD22:AF22))</f>
        <v xml:space="preserve"> </v>
      </c>
      <c r="AH22" s="390">
        <v>4</v>
      </c>
      <c r="AI22" s="390">
        <v>4</v>
      </c>
      <c r="AJ22" s="390">
        <v>4</v>
      </c>
      <c r="AK22" s="390">
        <v>4</v>
      </c>
      <c r="AL22" s="455"/>
    </row>
    <row r="23" spans="2:64" s="441" customFormat="1">
      <c r="B23" s="467"/>
      <c r="C23" s="468"/>
      <c r="D23" s="119"/>
      <c r="E23" s="120"/>
      <c r="F23" s="121"/>
      <c r="G23" s="343"/>
      <c r="H23" s="119"/>
      <c r="I23" s="120"/>
      <c r="J23" s="121"/>
      <c r="K23" s="343"/>
      <c r="L23" s="409"/>
      <c r="M23" s="120"/>
      <c r="N23" s="342"/>
      <c r="O23" s="342"/>
      <c r="P23" s="119"/>
      <c r="Q23" s="120"/>
      <c r="R23" s="121"/>
      <c r="S23" s="343"/>
      <c r="T23" s="342"/>
      <c r="U23" s="120"/>
      <c r="V23" s="342"/>
      <c r="W23" s="342"/>
      <c r="X23" s="119"/>
      <c r="Y23" s="120"/>
      <c r="Z23" s="121"/>
      <c r="AA23" s="343"/>
      <c r="AB23" s="125">
        <f t="shared" si="0"/>
        <v>0</v>
      </c>
      <c r="AC23" s="125"/>
      <c r="AD23" s="469" t="str">
        <f>IF(COUNTIF(D23:AA23,"(1)")=0," ",COUNTIF(D23:AA23,"(1)"))</f>
        <v xml:space="preserve"> </v>
      </c>
      <c r="AE23" s="469" t="str">
        <f>IF(COUNTIF(D23:AA23,"(2)")=0," ",COUNTIF(D23:AA23,"(2)"))</f>
        <v xml:space="preserve"> </v>
      </c>
      <c r="AF23" s="469" t="str">
        <f>IF(COUNTIF(D23:AA23,"(3)")=0," ",COUNTIF(D23:AA23,"(3)"))</f>
        <v xml:space="preserve"> </v>
      </c>
      <c r="AG23" s="470" t="str">
        <f>IF(SUM(AD23:AF23)=0," ",SUM(AD23:AF23))</f>
        <v xml:space="preserve"> </v>
      </c>
      <c r="AH23" s="390" t="str">
        <f>IF(AB23=0,Var!$B$8,IF(LARGE(D23:AA23,1)&gt;=32,Var!$B$4," "))</f>
        <v>---</v>
      </c>
      <c r="AI23" s="390" t="str">
        <f>IF(AB23=0,Var!$B$8,IF(LARGE(D23:AA23,1)&gt;=35,Var!$B$4," "))</f>
        <v>---</v>
      </c>
      <c r="AJ23" s="390" t="str">
        <f>IF(AB23=0,Var!$B$8,IF(LARGE(D23:AA23,1)&gt;=38,Var!$B$4," "))</f>
        <v>---</v>
      </c>
      <c r="AK23" s="390" t="str">
        <f>IF(AB23=0,Var!$B$8,IF(LARGE(D23:AA23,1)=40,Var!$B$4," "))</f>
        <v>---</v>
      </c>
      <c r="AL23" s="455"/>
    </row>
    <row r="24" spans="2:64" s="441" customFormat="1" ht="22.7" customHeight="1">
      <c r="B24" s="465"/>
      <c r="C24" s="117" t="s">
        <v>419</v>
      </c>
      <c r="D24" s="118"/>
      <c r="E24" s="118"/>
      <c r="F24" s="118"/>
      <c r="G24" s="118"/>
      <c r="H24" s="118"/>
      <c r="I24" s="118"/>
      <c r="J24" s="118"/>
      <c r="K24" s="118"/>
      <c r="L24" s="403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25">
        <f t="shared" si="0"/>
        <v>0</v>
      </c>
      <c r="AC24" s="125"/>
      <c r="AD24" s="444"/>
      <c r="AE24" s="444"/>
      <c r="AF24" s="444"/>
      <c r="AG24" s="466"/>
      <c r="AH24" s="388"/>
      <c r="AI24" s="388"/>
      <c r="AJ24" s="388"/>
      <c r="AK24" s="388"/>
      <c r="AL24" s="444"/>
    </row>
    <row r="25" spans="2:64" s="441" customFormat="1">
      <c r="B25" s="467">
        <v>1</v>
      </c>
      <c r="C25" s="468" t="s">
        <v>355</v>
      </c>
      <c r="D25" s="119"/>
      <c r="E25" s="120"/>
      <c r="F25" s="121"/>
      <c r="G25" s="343"/>
      <c r="H25" s="119"/>
      <c r="I25" s="120"/>
      <c r="J25" s="121"/>
      <c r="K25" s="343"/>
      <c r="L25" s="409">
        <v>38</v>
      </c>
      <c r="M25" s="120" t="s">
        <v>517</v>
      </c>
      <c r="N25" s="342" t="s">
        <v>518</v>
      </c>
      <c r="O25" s="342" t="s">
        <v>15</v>
      </c>
      <c r="P25" s="119"/>
      <c r="Q25" s="120"/>
      <c r="R25" s="121"/>
      <c r="S25" s="343"/>
      <c r="T25" s="342"/>
      <c r="U25" s="120"/>
      <c r="V25" s="342"/>
      <c r="W25" s="342"/>
      <c r="X25" s="119"/>
      <c r="Y25" s="120"/>
      <c r="Z25" s="121"/>
      <c r="AA25" s="343"/>
      <c r="AB25" s="125">
        <f>COUNT(D25:AA25)</f>
        <v>1</v>
      </c>
      <c r="AC25" s="125"/>
      <c r="AD25" s="469" t="str">
        <f>IF(COUNTIF(D25:AA25,"(1)")=0," ",COUNTIF(D25:AA25,"(1)"))</f>
        <v xml:space="preserve"> </v>
      </c>
      <c r="AE25" s="469">
        <f>IF(COUNTIF(D25:AA25,"(2)")=0," ",COUNTIF(D25:AA25,"(2)"))</f>
        <v>1</v>
      </c>
      <c r="AF25" s="469" t="str">
        <f>IF(COUNTIF(D25:AA25,"(3)")=0," ",COUNTIF(D25:AA25,"(3)"))</f>
        <v xml:space="preserve"> </v>
      </c>
      <c r="AG25" s="470">
        <f>IF(SUM(AD25:AF25)=0," ",SUM(AD25:AF25))</f>
        <v>1</v>
      </c>
      <c r="AH25" s="390">
        <f>IF(AB25=0,Var!$B$8,IF(LARGE(D25:AA25,1)&gt;=32,Var!$B$4," "))</f>
        <v>19</v>
      </c>
      <c r="AI25" s="390">
        <f>IF(AB25=0,Var!$B$8,IF(LARGE(D25:AA25,1)&gt;=35,Var!$B$4," "))</f>
        <v>19</v>
      </c>
      <c r="AJ25" s="390">
        <f>IF(AB25=0,Var!$B$8,IF(LARGE(D25:AA25,1)&gt;=38,Var!$B$4," "))</f>
        <v>19</v>
      </c>
      <c r="AK25" s="390" t="str">
        <f>IF(AB25=0,Var!$B$8,IF(LARGE(D25:AA25,1)=40,Var!$B$4," "))</f>
        <v xml:space="preserve"> </v>
      </c>
      <c r="AL25" s="455"/>
    </row>
    <row r="26" spans="2:64" s="441" customFormat="1">
      <c r="B26" s="467">
        <v>2</v>
      </c>
      <c r="C26" s="468" t="s">
        <v>28</v>
      </c>
      <c r="D26" s="119"/>
      <c r="E26" s="120"/>
      <c r="F26" s="121"/>
      <c r="G26" s="343"/>
      <c r="H26" s="119"/>
      <c r="I26" s="120"/>
      <c r="J26" s="121"/>
      <c r="K26" s="343"/>
      <c r="L26" s="409"/>
      <c r="M26" s="120"/>
      <c r="N26" s="342"/>
      <c r="O26" s="342"/>
      <c r="P26" s="119">
        <v>25</v>
      </c>
      <c r="Q26" s="120" t="s">
        <v>530</v>
      </c>
      <c r="R26" s="121" t="s">
        <v>529</v>
      </c>
      <c r="S26" s="343" t="s">
        <v>534</v>
      </c>
      <c r="T26" s="342"/>
      <c r="U26" s="120"/>
      <c r="V26" s="342"/>
      <c r="W26" s="342"/>
      <c r="X26" s="119"/>
      <c r="Y26" s="120"/>
      <c r="Z26" s="121"/>
      <c r="AA26" s="343"/>
      <c r="AB26" s="125">
        <f>COUNT(D26:AA26)</f>
        <v>1</v>
      </c>
      <c r="AC26" s="125"/>
      <c r="AD26" s="469" t="str">
        <f>IF(COUNTIF(D26:AA26,"(1)")=0," ",COUNTIF(D26:AA26,"(1)"))</f>
        <v xml:space="preserve"> </v>
      </c>
      <c r="AE26" s="469" t="str">
        <f>IF(COUNTIF(D26:AA26,"(2)")=0," ",COUNTIF(D26:AA26,"(2)"))</f>
        <v xml:space="preserve"> </v>
      </c>
      <c r="AF26" s="469" t="str">
        <f>IF(COUNTIF(D26:AA26,"(3)")=0," ",COUNTIF(D26:AA26,"(3)"))</f>
        <v xml:space="preserve"> </v>
      </c>
      <c r="AG26" s="470" t="str">
        <f>IF(SUM(AD26:AF26)=0," ",SUM(AD26:AF26))</f>
        <v xml:space="preserve"> </v>
      </c>
      <c r="AH26" s="390" t="str">
        <f>IF(AB26=0,Var!$B$8,IF(LARGE(D26:AA26,1)&gt;=32,Var!$B$4," "))</f>
        <v xml:space="preserve"> </v>
      </c>
      <c r="AI26" s="390" t="str">
        <f>IF(AB26=0,Var!$B$8,IF(LARGE(D26:AA26,1)&gt;=35,Var!$B$4," "))</f>
        <v xml:space="preserve"> </v>
      </c>
      <c r="AJ26" s="390" t="str">
        <f>IF(AB26=0,Var!$B$8,IF(LARGE(D26:AA26,1)&gt;=38,Var!$B$4," "))</f>
        <v xml:space="preserve"> </v>
      </c>
      <c r="AK26" s="390" t="str">
        <f>IF(AB26=0,Var!$B$8,IF(LARGE(D26:AA26,1)=40,Var!$B$4," "))</f>
        <v xml:space="preserve"> </v>
      </c>
      <c r="AL26" s="455"/>
    </row>
    <row r="27" spans="2:64" s="441" customFormat="1">
      <c r="B27" s="467">
        <v>3</v>
      </c>
      <c r="C27" s="468" t="s">
        <v>343</v>
      </c>
      <c r="D27" s="119"/>
      <c r="E27" s="120"/>
      <c r="F27" s="121"/>
      <c r="G27" s="343"/>
      <c r="H27" s="119"/>
      <c r="I27" s="120"/>
      <c r="J27" s="121"/>
      <c r="K27" s="343"/>
      <c r="L27" s="409">
        <v>30</v>
      </c>
      <c r="M27" s="120" t="s">
        <v>453</v>
      </c>
      <c r="N27" s="342" t="s">
        <v>454</v>
      </c>
      <c r="O27" s="342" t="s">
        <v>351</v>
      </c>
      <c r="P27" s="119">
        <v>37</v>
      </c>
      <c r="Q27" s="120" t="s">
        <v>453</v>
      </c>
      <c r="R27" s="121" t="s">
        <v>528</v>
      </c>
      <c r="S27" s="343" t="s">
        <v>555</v>
      </c>
      <c r="T27" s="342"/>
      <c r="U27" s="120"/>
      <c r="V27" s="342"/>
      <c r="W27" s="342"/>
      <c r="X27" s="119"/>
      <c r="Y27" s="120"/>
      <c r="Z27" s="121"/>
      <c r="AA27" s="343"/>
      <c r="AB27" s="125">
        <f>COUNT(D27:AA27)</f>
        <v>2</v>
      </c>
      <c r="AC27" s="125"/>
      <c r="AD27" s="469" t="str">
        <f>IF(COUNTIF(D27:AA27,"(1)")=0," ",COUNTIF(D27:AA27,"(1)"))</f>
        <v xml:space="preserve"> </v>
      </c>
      <c r="AE27" s="469" t="str">
        <f>IF(COUNTIF(D27:AA27,"(2)")=0," ",COUNTIF(D27:AA27,"(2)"))</f>
        <v xml:space="preserve"> </v>
      </c>
      <c r="AF27" s="469" t="str">
        <f>IF(COUNTIF(D27:AA27,"(3)")=0," ",COUNTIF(D27:AA27,"(3)"))</f>
        <v xml:space="preserve"> </v>
      </c>
      <c r="AG27" s="470" t="str">
        <f>IF(SUM(AD27:AF27)=0," ",SUM(AD27:AF27))</f>
        <v xml:space="preserve"> </v>
      </c>
      <c r="AH27" s="390">
        <f>IF(AB27=0,Var!$B$8,IF(LARGE(D27:AA27,1)&gt;=32,Var!$B$4," "))</f>
        <v>19</v>
      </c>
      <c r="AI27" s="390">
        <f>IF(AB27=0,Var!$B$8,IF(LARGE(D27:AA27,1)&gt;=35,Var!$B$4," "))</f>
        <v>19</v>
      </c>
      <c r="AJ27" s="390" t="str">
        <f>IF(AB27=0,Var!$B$8,IF(LARGE(D27:AA27,1)&gt;=38,Var!$B$4," "))</f>
        <v xml:space="preserve"> </v>
      </c>
      <c r="AK27" s="390" t="str">
        <f>IF(AB27=0,Var!$B$8,IF(LARGE(D27:AA27,1)=40,Var!$B$4," "))</f>
        <v xml:space="preserve"> </v>
      </c>
      <c r="AL27" s="455"/>
    </row>
    <row r="28" spans="2:64" s="441" customFormat="1">
      <c r="B28" s="467">
        <v>4</v>
      </c>
      <c r="C28" s="468" t="s">
        <v>464</v>
      </c>
      <c r="D28" s="119"/>
      <c r="E28" s="120"/>
      <c r="F28" s="121"/>
      <c r="G28" s="343"/>
      <c r="H28" s="119"/>
      <c r="I28" s="120"/>
      <c r="J28" s="121"/>
      <c r="K28" s="343"/>
      <c r="L28" s="409"/>
      <c r="M28" s="120"/>
      <c r="N28" s="342"/>
      <c r="O28" s="342"/>
      <c r="P28" s="119">
        <v>20</v>
      </c>
      <c r="Q28" s="120" t="s">
        <v>465</v>
      </c>
      <c r="R28" s="121" t="s">
        <v>466</v>
      </c>
      <c r="S28" s="343" t="s">
        <v>558</v>
      </c>
      <c r="T28" s="342"/>
      <c r="U28" s="120"/>
      <c r="V28" s="342"/>
      <c r="W28" s="342"/>
      <c r="X28" s="119"/>
      <c r="Y28" s="120"/>
      <c r="Z28" s="121"/>
      <c r="AA28" s="343"/>
      <c r="AB28" s="125">
        <f>COUNT(D28:AA28)</f>
        <v>1</v>
      </c>
      <c r="AC28" s="125"/>
      <c r="AD28" s="469" t="str">
        <f>IF(COUNTIF(D28:AA28,"(1)")=0," ",COUNTIF(D28:AA28,"(1)"))</f>
        <v xml:space="preserve"> </v>
      </c>
      <c r="AE28" s="469" t="str">
        <f>IF(COUNTIF(D28:AA28,"(2)")=0," ",COUNTIF(D28:AA28,"(2)"))</f>
        <v xml:space="preserve"> </v>
      </c>
      <c r="AF28" s="469" t="str">
        <f>IF(COUNTIF(D28:AA28,"(3)")=0," ",COUNTIF(D28:AA28,"(3)"))</f>
        <v xml:space="preserve"> </v>
      </c>
      <c r="AG28" s="470" t="str">
        <f>IF(SUM(AD28:AF28)=0," ",SUM(AD28:AF28))</f>
        <v xml:space="preserve"> </v>
      </c>
      <c r="AH28" s="390" t="str">
        <f>IF(AB28=0,Var!$B$8,IF(LARGE(D28:AA28,1)&gt;=32,Var!$B$4," "))</f>
        <v xml:space="preserve"> </v>
      </c>
      <c r="AI28" s="390" t="str">
        <f>IF(AB28=0,Var!$B$8,IF(LARGE(D28:AA28,1)&gt;=35,Var!$B$4," "))</f>
        <v xml:space="preserve"> </v>
      </c>
      <c r="AJ28" s="390" t="str">
        <f>IF(AB28=0,Var!$B$8,IF(LARGE(D28:AA28,1)&gt;=38,Var!$B$4," "))</f>
        <v xml:space="preserve"> </v>
      </c>
      <c r="AK28" s="390" t="str">
        <f>IF(AB28=0,Var!$B$8,IF(LARGE(D28:AA28,1)=40,Var!$B$4," "))</f>
        <v xml:space="preserve"> </v>
      </c>
      <c r="AL28" s="455"/>
    </row>
    <row r="29" spans="2:64" s="441" customFormat="1" ht="22.7" customHeight="1">
      <c r="B29" s="465"/>
      <c r="C29" s="117" t="s">
        <v>435</v>
      </c>
      <c r="D29" s="118"/>
      <c r="E29" s="118"/>
      <c r="F29" s="118"/>
      <c r="G29" s="118"/>
      <c r="H29" s="118"/>
      <c r="I29" s="118"/>
      <c r="J29" s="118"/>
      <c r="K29" s="118"/>
      <c r="L29" s="403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25"/>
      <c r="AC29" s="125"/>
      <c r="AD29" s="444"/>
      <c r="AE29" s="444"/>
      <c r="AF29" s="444"/>
      <c r="AG29" s="466"/>
      <c r="AH29" s="388"/>
      <c r="AI29" s="388"/>
      <c r="AJ29" s="388"/>
      <c r="AK29" s="388"/>
      <c r="AL29" s="444"/>
      <c r="AM29" s="444"/>
      <c r="AN29" s="444"/>
      <c r="AO29" s="444"/>
      <c r="AP29" s="444"/>
      <c r="AQ29" s="444"/>
      <c r="AR29" s="473"/>
      <c r="AS29" s="444"/>
      <c r="AT29" s="444"/>
      <c r="AU29" s="444"/>
      <c r="AV29" s="444"/>
      <c r="AW29" s="444"/>
      <c r="AX29" s="444"/>
      <c r="AY29" s="444"/>
      <c r="AZ29" s="444"/>
      <c r="BA29" s="444"/>
      <c r="BC29" s="444"/>
      <c r="BD29" s="474"/>
      <c r="BE29" s="444"/>
      <c r="BF29" s="444"/>
      <c r="BG29" s="444"/>
      <c r="BH29" s="466"/>
      <c r="BI29" s="444"/>
      <c r="BJ29" s="444"/>
      <c r="BK29" s="444"/>
      <c r="BL29" s="444"/>
    </row>
    <row r="30" spans="2:64" s="441" customFormat="1">
      <c r="B30" s="467">
        <v>1</v>
      </c>
      <c r="C30" s="468" t="s">
        <v>39</v>
      </c>
      <c r="D30" s="119"/>
      <c r="E30" s="120"/>
      <c r="F30" s="121"/>
      <c r="G30" s="343"/>
      <c r="H30" s="119"/>
      <c r="I30" s="120"/>
      <c r="J30" s="121"/>
      <c r="K30" s="343"/>
      <c r="L30" s="409">
        <v>8</v>
      </c>
      <c r="M30" s="120" t="s">
        <v>439</v>
      </c>
      <c r="N30" s="342" t="s">
        <v>404</v>
      </c>
      <c r="O30" s="342"/>
      <c r="P30" s="119"/>
      <c r="Q30" s="120"/>
      <c r="R30" s="121"/>
      <c r="S30" s="343"/>
      <c r="T30" s="342"/>
      <c r="U30" s="120"/>
      <c r="V30" s="342"/>
      <c r="W30" s="342"/>
      <c r="X30" s="119"/>
      <c r="Y30" s="120"/>
      <c r="Z30" s="121"/>
      <c r="AA30" s="343"/>
      <c r="AB30" s="125">
        <f>COUNT(D30:AA30)</f>
        <v>1</v>
      </c>
      <c r="AC30" s="125"/>
      <c r="AD30" s="469" t="str">
        <f>IF(COUNTIF(D30:AA30,"(1)")=0," ",COUNTIF(D30:AA30,"(1)"))</f>
        <v xml:space="preserve"> </v>
      </c>
      <c r="AE30" s="469" t="str">
        <f>IF(COUNTIF(D30:AA30,"(2)")=0," ",COUNTIF(D30:AA30,"(2)"))</f>
        <v xml:space="preserve"> </v>
      </c>
      <c r="AF30" s="469" t="str">
        <f>IF(COUNTIF(D30:AA30,"(3)")=0," ",COUNTIF(D30:AA30,"(3)"))</f>
        <v xml:space="preserve"> </v>
      </c>
      <c r="AG30" s="470" t="str">
        <f>IF(SUM(AD30:AF30)=0," ",SUM(AD30:AF30))</f>
        <v xml:space="preserve"> </v>
      </c>
      <c r="AH30" s="390">
        <v>6</v>
      </c>
      <c r="AI30" s="390">
        <v>6</v>
      </c>
      <c r="AJ30" s="390">
        <v>6</v>
      </c>
      <c r="AK30" s="390">
        <v>7</v>
      </c>
      <c r="AL30" s="455"/>
    </row>
    <row r="31" spans="2:64" s="441" customFormat="1">
      <c r="B31" s="467"/>
      <c r="C31" s="468"/>
      <c r="D31" s="119"/>
      <c r="E31" s="120"/>
      <c r="F31" s="121"/>
      <c r="G31" s="343"/>
      <c r="H31" s="119"/>
      <c r="I31" s="120"/>
      <c r="J31" s="121"/>
      <c r="K31" s="343"/>
      <c r="L31" s="409"/>
      <c r="M31" s="120"/>
      <c r="N31" s="342"/>
      <c r="O31" s="342"/>
      <c r="P31" s="119"/>
      <c r="Q31" s="120"/>
      <c r="R31" s="121"/>
      <c r="S31" s="343"/>
      <c r="T31" s="342"/>
      <c r="U31" s="120"/>
      <c r="V31" s="342"/>
      <c r="W31" s="342"/>
      <c r="X31" s="119"/>
      <c r="Y31" s="120"/>
      <c r="Z31" s="121"/>
      <c r="AA31" s="343"/>
      <c r="AB31" s="125">
        <f>COUNT(D31:AA31)</f>
        <v>0</v>
      </c>
      <c r="AC31" s="125"/>
      <c r="AD31" s="469" t="str">
        <f>IF(COUNTIF(D31:AA31,"(1)")=0," ",COUNTIF(D31:AA31,"(1)"))</f>
        <v xml:space="preserve"> </v>
      </c>
      <c r="AE31" s="469" t="str">
        <f>IF(COUNTIF(D31:AA31,"(2)")=0," ",COUNTIF(D31:AA31,"(2)"))</f>
        <v xml:space="preserve"> </v>
      </c>
      <c r="AF31" s="469" t="str">
        <f>IF(COUNTIF(D31:AA31,"(3)")=0," ",COUNTIF(D31:AA31,"(3)"))</f>
        <v xml:space="preserve"> </v>
      </c>
      <c r="AG31" s="470" t="str">
        <f>IF(SUM(AD31:AF31)=0," ",SUM(AD31:AF31))</f>
        <v xml:space="preserve"> </v>
      </c>
      <c r="AH31" s="390" t="str">
        <f>IF(AB31=0,Var!$B$8,IF(LARGE(D31:AA31,1)&gt;=32,Var!$B$4," "))</f>
        <v>---</v>
      </c>
      <c r="AI31" s="390" t="str">
        <f>IF(AB31=0,Var!$B$8,IF(LARGE(D31:AA31,1)&gt;=35,Var!$B$4," "))</f>
        <v>---</v>
      </c>
      <c r="AJ31" s="390" t="str">
        <f>IF(AB31=0,Var!$B$8,IF(LARGE(D31:AA31,1)&gt;=38,Var!$B$4," "))</f>
        <v>---</v>
      </c>
      <c r="AK31" s="390" t="str">
        <f>IF(AB31=0,Var!$B$8,IF(LARGE(D31:AA31,1)=40,Var!$B$4," "))</f>
        <v>---</v>
      </c>
      <c r="AL31" s="455"/>
    </row>
    <row r="32" spans="2:64" s="441" customFormat="1" ht="22.7" customHeight="1">
      <c r="B32" s="465"/>
      <c r="C32" s="117" t="s">
        <v>436</v>
      </c>
      <c r="D32" s="118"/>
      <c r="E32" s="118"/>
      <c r="F32" s="118"/>
      <c r="G32" s="118"/>
      <c r="H32" s="118"/>
      <c r="I32" s="118"/>
      <c r="J32" s="118"/>
      <c r="K32" s="118"/>
      <c r="L32" s="403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25"/>
      <c r="AC32" s="125"/>
      <c r="AD32" s="444"/>
      <c r="AE32" s="444"/>
      <c r="AF32" s="444"/>
      <c r="AG32" s="466"/>
      <c r="AH32" s="388"/>
      <c r="AI32" s="388"/>
      <c r="AJ32" s="388"/>
      <c r="AK32" s="388"/>
      <c r="AL32" s="444"/>
      <c r="AM32" s="444"/>
      <c r="AN32" s="444"/>
      <c r="AO32" s="444"/>
      <c r="AP32" s="444"/>
      <c r="AQ32" s="444"/>
      <c r="AR32" s="473"/>
      <c r="AS32" s="444"/>
      <c r="AT32" s="444"/>
      <c r="AU32" s="444"/>
      <c r="AV32" s="444"/>
      <c r="AW32" s="444"/>
      <c r="AX32" s="444"/>
      <c r="AY32" s="444"/>
      <c r="AZ32" s="444"/>
      <c r="BA32" s="444"/>
      <c r="BC32" s="444"/>
      <c r="BD32" s="474"/>
      <c r="BE32" s="444"/>
      <c r="BF32" s="444"/>
      <c r="BG32" s="444"/>
      <c r="BH32" s="466"/>
      <c r="BI32" s="444"/>
      <c r="BJ32" s="444"/>
      <c r="BK32" s="444"/>
      <c r="BL32" s="444"/>
    </row>
    <row r="33" spans="2:64" s="441" customFormat="1">
      <c r="B33" s="467"/>
      <c r="C33" s="468"/>
      <c r="D33" s="119"/>
      <c r="E33" s="120"/>
      <c r="F33" s="121"/>
      <c r="G33" s="343"/>
      <c r="H33" s="119"/>
      <c r="I33" s="120"/>
      <c r="J33" s="121"/>
      <c r="K33" s="343"/>
      <c r="L33" s="409"/>
      <c r="M33" s="120"/>
      <c r="N33" s="342"/>
      <c r="O33" s="342"/>
      <c r="P33" s="119"/>
      <c r="Q33" s="120"/>
      <c r="R33" s="121"/>
      <c r="S33" s="343"/>
      <c r="T33" s="342"/>
      <c r="U33" s="120"/>
      <c r="V33" s="342"/>
      <c r="W33" s="342"/>
      <c r="X33" s="119"/>
      <c r="Y33" s="120"/>
      <c r="Z33" s="121"/>
      <c r="AA33" s="343"/>
      <c r="AB33" s="125">
        <f>COUNT(D33:AA33)</f>
        <v>0</v>
      </c>
      <c r="AC33" s="125"/>
      <c r="AD33" s="469" t="str">
        <f>IF(COUNTIF(D33:AA33,"(1)")=0," ",COUNTIF(D33:AA33,"(1)"))</f>
        <v xml:space="preserve"> </v>
      </c>
      <c r="AE33" s="469" t="str">
        <f>IF(COUNTIF(D33:AA33,"(2)")=0," ",COUNTIF(D33:AA33,"(2)"))</f>
        <v xml:space="preserve"> </v>
      </c>
      <c r="AF33" s="469" t="str">
        <f>IF(COUNTIF(D33:AA33,"(3)")=0," ",COUNTIF(D33:AA33,"(3)"))</f>
        <v xml:space="preserve"> </v>
      </c>
      <c r="AG33" s="470" t="str">
        <f>IF(SUM(AD33:AF33)=0," ",SUM(AD33:AF33))</f>
        <v xml:space="preserve"> </v>
      </c>
      <c r="AH33" s="390" t="str">
        <f>IF(AB33=0,Var!$B$8,IF(LARGE(D33:AA33,1)&gt;=32,Var!$B$4," "))</f>
        <v>---</v>
      </c>
      <c r="AI33" s="390" t="str">
        <f>IF(AB33=0,Var!$B$8,IF(LARGE(D33:AA33,1)&gt;=35,Var!$B$4," "))</f>
        <v>---</v>
      </c>
      <c r="AJ33" s="390" t="str">
        <f>IF(AB33=0,Var!$B$8,IF(LARGE(D33:AA33,1)&gt;=38,Var!$B$4," "))</f>
        <v>---</v>
      </c>
      <c r="AK33" s="390" t="str">
        <f>IF(AB33=0,Var!$B$8,IF(LARGE(D33:AA33,1)=40,Var!$B$4," "))</f>
        <v>---</v>
      </c>
      <c r="AL33" s="455"/>
    </row>
    <row r="34" spans="2:64" s="441" customFormat="1" ht="22.7" customHeight="1">
      <c r="B34" s="465"/>
      <c r="C34" s="117" t="s">
        <v>437</v>
      </c>
      <c r="D34" s="118"/>
      <c r="E34" s="118"/>
      <c r="F34" s="118"/>
      <c r="G34" s="118"/>
      <c r="H34" s="118"/>
      <c r="I34" s="118"/>
      <c r="J34" s="118"/>
      <c r="K34" s="118"/>
      <c r="L34" s="403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25"/>
      <c r="AC34" s="125"/>
      <c r="AD34" s="444"/>
      <c r="AE34" s="444"/>
      <c r="AF34" s="444"/>
      <c r="AG34" s="466"/>
      <c r="AH34" s="388"/>
      <c r="AI34" s="388"/>
      <c r="AJ34" s="388"/>
      <c r="AK34" s="388"/>
      <c r="AL34" s="444"/>
      <c r="AM34" s="444"/>
      <c r="AN34" s="444"/>
      <c r="AO34" s="444"/>
      <c r="AP34" s="444"/>
      <c r="AQ34" s="444"/>
      <c r="AR34" s="473"/>
      <c r="AS34" s="444"/>
      <c r="AT34" s="444"/>
      <c r="AU34" s="444"/>
      <c r="AV34" s="444"/>
      <c r="AW34" s="444"/>
      <c r="AX34" s="444"/>
      <c r="AY34" s="444"/>
      <c r="AZ34" s="444"/>
      <c r="BA34" s="444"/>
      <c r="BC34" s="444"/>
      <c r="BD34" s="474"/>
      <c r="BE34" s="444"/>
      <c r="BF34" s="444"/>
      <c r="BG34" s="444"/>
      <c r="BH34" s="466"/>
      <c r="BI34" s="444"/>
      <c r="BJ34" s="444"/>
      <c r="BK34" s="444"/>
      <c r="BL34" s="444"/>
    </row>
    <row r="35" spans="2:64" s="441" customFormat="1">
      <c r="B35" s="467">
        <v>1</v>
      </c>
      <c r="C35" s="468" t="s">
        <v>35</v>
      </c>
      <c r="D35" s="119"/>
      <c r="E35" s="120"/>
      <c r="F35" s="121"/>
      <c r="G35" s="343"/>
      <c r="H35" s="119"/>
      <c r="I35" s="120"/>
      <c r="J35" s="121"/>
      <c r="K35" s="343"/>
      <c r="L35" s="409">
        <v>23</v>
      </c>
      <c r="M35" s="120" t="s">
        <v>439</v>
      </c>
      <c r="N35" s="342" t="s">
        <v>463</v>
      </c>
      <c r="O35" s="342" t="s">
        <v>15</v>
      </c>
      <c r="P35" s="119">
        <v>25</v>
      </c>
      <c r="Q35" s="120" t="s">
        <v>439</v>
      </c>
      <c r="R35" s="121" t="s">
        <v>490</v>
      </c>
      <c r="S35" s="343" t="s">
        <v>559</v>
      </c>
      <c r="T35" s="342"/>
      <c r="U35" s="120"/>
      <c r="V35" s="342"/>
      <c r="W35" s="342"/>
      <c r="X35" s="119"/>
      <c r="Y35" s="120"/>
      <c r="Z35" s="121"/>
      <c r="AA35" s="343"/>
      <c r="AB35" s="125">
        <f>COUNT(D35:AA35)</f>
        <v>2</v>
      </c>
      <c r="AC35" s="125"/>
      <c r="AD35" s="469" t="str">
        <f>IF(COUNTIF(D35:AA35,"(1)")=0," ",COUNTIF(D35:AA35,"(1)"))</f>
        <v xml:space="preserve"> </v>
      </c>
      <c r="AE35" s="469">
        <f>IF(COUNTIF(D35:AA35,"(2)")=0," ",COUNTIF(D35:AA35,"(2)"))</f>
        <v>1</v>
      </c>
      <c r="AF35" s="469" t="str">
        <f>IF(COUNTIF(D35:AA35,"(3)")=0," ",COUNTIF(D35:AA35,"(3)"))</f>
        <v xml:space="preserve"> </v>
      </c>
      <c r="AG35" s="470">
        <f>IF(SUM(AD35:AF35)=0," ",SUM(AD35:AF35))</f>
        <v>1</v>
      </c>
      <c r="AH35" s="390">
        <v>99</v>
      </c>
      <c r="AI35" s="390">
        <v>99</v>
      </c>
      <c r="AJ35" s="390">
        <v>99</v>
      </c>
      <c r="AK35" s="390" t="str">
        <f>IF(AB35=0,Var!$B$8,IF(LARGE(D35:AA35,1)=40,Var!$B$4," "))</f>
        <v xml:space="preserve"> </v>
      </c>
      <c r="AL35" s="455"/>
    </row>
    <row r="36" spans="2:64" s="441" customFormat="1" ht="22.7" customHeight="1">
      <c r="B36" s="465"/>
      <c r="C36" s="117" t="s">
        <v>438</v>
      </c>
      <c r="D36" s="118"/>
      <c r="E36" s="118"/>
      <c r="F36" s="118"/>
      <c r="G36" s="118"/>
      <c r="H36" s="118"/>
      <c r="I36" s="118"/>
      <c r="J36" s="118"/>
      <c r="K36" s="118"/>
      <c r="L36" s="403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25"/>
      <c r="AC36" s="125"/>
      <c r="AD36" s="471"/>
      <c r="AE36" s="471"/>
      <c r="AF36" s="471"/>
      <c r="AG36" s="472"/>
      <c r="AH36" s="388"/>
      <c r="AI36" s="388"/>
      <c r="AJ36" s="388"/>
      <c r="AK36" s="388"/>
      <c r="AL36" s="444"/>
      <c r="AM36" s="444"/>
      <c r="AN36" s="444"/>
      <c r="AO36" s="444"/>
      <c r="AP36" s="444"/>
      <c r="AQ36" s="444"/>
      <c r="AR36" s="473"/>
      <c r="AS36" s="444"/>
      <c r="AT36" s="444"/>
      <c r="AU36" s="444"/>
      <c r="AV36" s="444"/>
      <c r="AW36" s="444"/>
      <c r="AX36" s="444"/>
      <c r="AY36" s="444"/>
      <c r="AZ36" s="444"/>
      <c r="BA36" s="444"/>
      <c r="BC36" s="444"/>
      <c r="BD36" s="474"/>
      <c r="BE36" s="444"/>
      <c r="BF36" s="444"/>
      <c r="BG36" s="444"/>
      <c r="BH36" s="466"/>
      <c r="BI36" s="444"/>
      <c r="BJ36" s="444"/>
      <c r="BK36" s="444"/>
      <c r="BL36" s="444"/>
    </row>
    <row r="37" spans="2:64" s="441" customFormat="1">
      <c r="B37" s="467">
        <v>1</v>
      </c>
      <c r="C37" s="468" t="s">
        <v>39</v>
      </c>
      <c r="D37" s="119">
        <v>34</v>
      </c>
      <c r="E37" s="120" t="s">
        <v>416</v>
      </c>
      <c r="F37" s="121" t="s">
        <v>417</v>
      </c>
      <c r="G37" s="343" t="s">
        <v>15</v>
      </c>
      <c r="H37" s="119"/>
      <c r="I37" s="120"/>
      <c r="J37" s="121"/>
      <c r="K37" s="343"/>
      <c r="L37" s="409">
        <v>39</v>
      </c>
      <c r="M37" s="120" t="s">
        <v>519</v>
      </c>
      <c r="N37" s="342" t="s">
        <v>520</v>
      </c>
      <c r="O37" s="342" t="s">
        <v>15</v>
      </c>
      <c r="P37" s="119">
        <v>37</v>
      </c>
      <c r="Q37" s="120" t="s">
        <v>517</v>
      </c>
      <c r="R37" s="121" t="s">
        <v>523</v>
      </c>
      <c r="S37" s="343" t="s">
        <v>341</v>
      </c>
      <c r="T37" s="342"/>
      <c r="U37" s="120"/>
      <c r="V37" s="342"/>
      <c r="W37" s="342"/>
      <c r="X37" s="119">
        <v>39</v>
      </c>
      <c r="Y37" s="120" t="s">
        <v>517</v>
      </c>
      <c r="Z37" s="121" t="s">
        <v>570</v>
      </c>
      <c r="AA37" s="343" t="s">
        <v>453</v>
      </c>
      <c r="AB37" s="125">
        <f>COUNT(D37:AA37)</f>
        <v>4</v>
      </c>
      <c r="AC37" s="125"/>
      <c r="AD37" s="469" t="str">
        <f>IF(COUNTIF(D37:AA37,"(1)")=0," ",COUNTIF(D37:AA37,"(1)"))</f>
        <v xml:space="preserve"> </v>
      </c>
      <c r="AE37" s="469">
        <f>IF(COUNTIF(D37:AA37,"(2)")=0," ",COUNTIF(D37:AA37,"(2)"))</f>
        <v>2</v>
      </c>
      <c r="AF37" s="469" t="str">
        <f>IF(COUNTIF(D37:AA37,"(3)")=0," ",COUNTIF(D37:AA37,"(3)"))</f>
        <v xml:space="preserve"> </v>
      </c>
      <c r="AG37" s="470">
        <f>IF(SUM(AD37:AF37)=0," ",SUM(AD37:AF37))</f>
        <v>2</v>
      </c>
      <c r="AH37" s="390">
        <v>6</v>
      </c>
      <c r="AI37" s="390">
        <v>6</v>
      </c>
      <c r="AJ37" s="390">
        <v>6</v>
      </c>
      <c r="AK37" s="390">
        <v>7</v>
      </c>
      <c r="AL37" s="455"/>
    </row>
    <row r="38" spans="2:64" s="441" customFormat="1">
      <c r="B38" s="467">
        <v>2</v>
      </c>
      <c r="C38" s="468" t="s">
        <v>44</v>
      </c>
      <c r="D38" s="119"/>
      <c r="E38" s="120"/>
      <c r="F38" s="121"/>
      <c r="G38" s="343"/>
      <c r="H38" s="119"/>
      <c r="I38" s="120"/>
      <c r="J38" s="121"/>
      <c r="K38" s="343"/>
      <c r="L38" s="409"/>
      <c r="M38" s="120"/>
      <c r="N38" s="342"/>
      <c r="O38" s="342"/>
      <c r="P38" s="119">
        <v>13</v>
      </c>
      <c r="Q38" s="120" t="s">
        <v>462</v>
      </c>
      <c r="R38" s="121" t="s">
        <v>429</v>
      </c>
      <c r="S38" s="343" t="s">
        <v>560</v>
      </c>
      <c r="T38" s="342"/>
      <c r="U38" s="120"/>
      <c r="V38" s="342"/>
      <c r="W38" s="342"/>
      <c r="X38" s="119"/>
      <c r="Y38" s="120"/>
      <c r="Z38" s="121"/>
      <c r="AA38" s="343"/>
      <c r="AB38" s="125">
        <f>COUNT(D38:AA38)</f>
        <v>1</v>
      </c>
      <c r="AC38" s="125"/>
      <c r="AD38" s="469" t="str">
        <f>IF(COUNTIF(D38:AA38,"(1)")=0," ",COUNTIF(D38:AA38,"(1)"))</f>
        <v xml:space="preserve"> </v>
      </c>
      <c r="AE38" s="469" t="str">
        <f>IF(COUNTIF(D38:AA38,"(2)")=0," ",COUNTIF(D38:AA38,"(2)"))</f>
        <v xml:space="preserve"> </v>
      </c>
      <c r="AF38" s="469" t="str">
        <f>IF(COUNTIF(D38:AA38,"(3)")=0," ",COUNTIF(D38:AA38,"(3)"))</f>
        <v xml:space="preserve"> </v>
      </c>
      <c r="AG38" s="470" t="str">
        <f>IF(SUM(AD38:AF38)=0," ",SUM(AD38:AF38))</f>
        <v xml:space="preserve"> </v>
      </c>
      <c r="AH38" s="390" t="str">
        <f>IF(AB38=0,Var!$B$8,IF(LARGE(D38:AA38,1)&gt;=32,Var!$B$4," "))</f>
        <v xml:space="preserve"> </v>
      </c>
      <c r="AI38" s="390" t="str">
        <f>IF(AB38=0,Var!$B$8,IF(LARGE(D38:AA38,1)&gt;=35,Var!$B$4," "))</f>
        <v xml:space="preserve"> </v>
      </c>
      <c r="AJ38" s="390" t="str">
        <f>IF(AB38=0,Var!$B$8,IF(LARGE(D38:AA38,1)&gt;=38,Var!$B$4," "))</f>
        <v xml:space="preserve"> </v>
      </c>
      <c r="AK38" s="390" t="str">
        <f>IF(AB38=0,Var!$B$8,IF(LARGE(D38:AA38,1)=40,Var!$B$4," "))</f>
        <v xml:space="preserve"> </v>
      </c>
      <c r="AL38" s="455"/>
    </row>
    <row r="39" spans="2:64" s="441" customFormat="1">
      <c r="B39" s="467"/>
      <c r="C39" s="468"/>
      <c r="D39" s="119"/>
      <c r="E39" s="120"/>
      <c r="F39" s="121"/>
      <c r="G39" s="343"/>
      <c r="H39" s="119"/>
      <c r="I39" s="120"/>
      <c r="J39" s="121"/>
      <c r="K39" s="343"/>
      <c r="L39" s="409"/>
      <c r="M39" s="120"/>
      <c r="N39" s="342"/>
      <c r="O39" s="342"/>
      <c r="P39" s="119"/>
      <c r="Q39" s="120"/>
      <c r="R39" s="121"/>
      <c r="S39" s="343"/>
      <c r="T39" s="342"/>
      <c r="U39" s="120"/>
      <c r="V39" s="342"/>
      <c r="W39" s="342"/>
      <c r="X39" s="119"/>
      <c r="Y39" s="120"/>
      <c r="Z39" s="121"/>
      <c r="AA39" s="343"/>
      <c r="AB39" s="125">
        <f>COUNT(D39:AA39)</f>
        <v>0</v>
      </c>
      <c r="AC39" s="125"/>
      <c r="AD39" s="469" t="str">
        <f>IF(COUNTIF(D39:AA39,"(1)")=0," ",COUNTIF(D39:AA39,"(1)"))</f>
        <v xml:space="preserve"> </v>
      </c>
      <c r="AE39" s="469" t="str">
        <f>IF(COUNTIF(D39:AA39,"(2)")=0," ",COUNTIF(D39:AA39,"(2)"))</f>
        <v xml:space="preserve"> </v>
      </c>
      <c r="AF39" s="469" t="str">
        <f>IF(COUNTIF(D39:AA39,"(3)")=0," ",COUNTIF(D39:AA39,"(3)"))</f>
        <v xml:space="preserve"> </v>
      </c>
      <c r="AG39" s="470" t="str">
        <f>IF(SUM(AD39:AF39)=0," ",SUM(AD39:AF39))</f>
        <v xml:space="preserve"> </v>
      </c>
      <c r="AH39" s="390" t="str">
        <f>IF(AB39=0,Var!$B$8,IF(LARGE(D39:AA39,1)&gt;=32,Var!$B$4," "))</f>
        <v>---</v>
      </c>
      <c r="AI39" s="390" t="str">
        <f>IF(AB39=0,Var!$B$8,IF(LARGE(D39:AA39,1)&gt;=35,Var!$B$4," "))</f>
        <v>---</v>
      </c>
      <c r="AJ39" s="390" t="str">
        <f>IF(AB39=0,Var!$B$8,IF(LARGE(D39:AA39,1)&gt;=38,Var!$B$4," "))</f>
        <v>---</v>
      </c>
      <c r="AK39" s="390" t="str">
        <f>IF(AB39=0,Var!$B$8,IF(LARGE(D39:AA39,1)=40,Var!$B$4," "))</f>
        <v>---</v>
      </c>
      <c r="AL39" s="455"/>
    </row>
    <row r="40" spans="2:64" s="441" customFormat="1" ht="22.7" customHeight="1">
      <c r="B40" s="465"/>
      <c r="C40" s="117" t="s">
        <v>421</v>
      </c>
      <c r="D40" s="118"/>
      <c r="E40" s="118"/>
      <c r="F40" s="118"/>
      <c r="G40" s="118"/>
      <c r="H40" s="118"/>
      <c r="I40" s="118"/>
      <c r="J40" s="118"/>
      <c r="K40" s="118"/>
      <c r="L40" s="403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25"/>
      <c r="AC40" s="125"/>
      <c r="AD40" s="444"/>
      <c r="AE40" s="444"/>
      <c r="AF40" s="444"/>
      <c r="AG40" s="466"/>
      <c r="AH40" s="388"/>
      <c r="AI40" s="388"/>
      <c r="AJ40" s="388"/>
      <c r="AK40" s="388"/>
      <c r="AL40" s="444"/>
      <c r="AM40" s="444"/>
      <c r="AN40" s="444"/>
      <c r="AO40" s="444"/>
      <c r="AP40" s="444"/>
      <c r="AQ40" s="444"/>
      <c r="AR40" s="473"/>
      <c r="AS40" s="444"/>
      <c r="AT40" s="444"/>
      <c r="AU40" s="444"/>
      <c r="AV40" s="444"/>
      <c r="AW40" s="444"/>
      <c r="AX40" s="444"/>
      <c r="AY40" s="444"/>
      <c r="AZ40" s="444"/>
      <c r="BA40" s="444"/>
      <c r="BC40" s="444"/>
      <c r="BD40" s="474"/>
      <c r="BE40" s="444"/>
      <c r="BF40" s="444"/>
      <c r="BG40" s="444"/>
      <c r="BH40" s="466"/>
      <c r="BI40" s="444"/>
      <c r="BJ40" s="444"/>
      <c r="BK40" s="444"/>
      <c r="BL40" s="444"/>
    </row>
    <row r="41" spans="2:64" s="441" customFormat="1">
      <c r="B41" s="467"/>
      <c r="C41" s="468"/>
      <c r="D41" s="119"/>
      <c r="E41" s="120"/>
      <c r="F41" s="121"/>
      <c r="G41" s="343"/>
      <c r="H41" s="119"/>
      <c r="I41" s="120"/>
      <c r="J41" s="121"/>
      <c r="K41" s="343"/>
      <c r="L41" s="409"/>
      <c r="M41" s="120"/>
      <c r="N41" s="342"/>
      <c r="O41" s="342"/>
      <c r="P41" s="119"/>
      <c r="Q41" s="120"/>
      <c r="R41" s="121"/>
      <c r="S41" s="343"/>
      <c r="T41" s="342"/>
      <c r="U41" s="120"/>
      <c r="V41" s="342"/>
      <c r="W41" s="342"/>
      <c r="X41" s="119"/>
      <c r="Y41" s="120"/>
      <c r="Z41" s="121"/>
      <c r="AA41" s="343"/>
      <c r="AB41" s="125">
        <f>COUNT(D41:AA41)</f>
        <v>0</v>
      </c>
      <c r="AC41" s="125"/>
      <c r="AD41" s="469" t="str">
        <f>IF(COUNTIF(D41:AA41,"(1)")=0," ",COUNTIF(D41:AA41,"(1)"))</f>
        <v xml:space="preserve"> </v>
      </c>
      <c r="AE41" s="469" t="str">
        <f>IF(COUNTIF(D41:AA41,"(2)")=0," ",COUNTIF(D41:AA41,"(2)"))</f>
        <v xml:space="preserve"> </v>
      </c>
      <c r="AF41" s="469" t="str">
        <f>IF(COUNTIF(D41:AA41,"(3)")=0," ",COUNTIF(D41:AA41,"(3)"))</f>
        <v xml:space="preserve"> </v>
      </c>
      <c r="AG41" s="470" t="str">
        <f>IF(SUM(AD41:AF41)=0," ",SUM(AD41:AF41))</f>
        <v xml:space="preserve"> </v>
      </c>
      <c r="AH41" s="390" t="str">
        <f>IF(AB41=0,Var!$B$8,IF(LARGE(D41:AA41,1)&gt;=32,Var!$B$4," "))</f>
        <v>---</v>
      </c>
      <c r="AI41" s="390" t="str">
        <f>IF(AB41=0,Var!$B$8,IF(LARGE(D41:AA41,1)&gt;=35,Var!$B$4," "))</f>
        <v>---</v>
      </c>
      <c r="AJ41" s="390" t="str">
        <f>IF(AB41=0,Var!$B$8,IF(LARGE(D41:AA41,1)&gt;=38,Var!$B$4," "))</f>
        <v>---</v>
      </c>
      <c r="AK41" s="390" t="str">
        <f>IF(AB41=0,Var!$B$8,IF(LARGE(D41:AA41,1)=40,Var!$B$4," "))</f>
        <v>---</v>
      </c>
      <c r="AL41" s="455"/>
    </row>
    <row r="42" spans="2:64" s="441" customFormat="1" ht="22.7" customHeight="1">
      <c r="B42" s="465"/>
      <c r="C42" s="117" t="s">
        <v>299</v>
      </c>
      <c r="D42" s="118"/>
      <c r="E42" s="118"/>
      <c r="F42" s="118"/>
      <c r="G42" s="118"/>
      <c r="H42" s="118"/>
      <c r="I42" s="118"/>
      <c r="J42" s="118"/>
      <c r="K42" s="118"/>
      <c r="L42" s="403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25"/>
      <c r="AC42" s="125"/>
      <c r="AD42" s="444"/>
      <c r="AE42" s="444"/>
      <c r="AF42" s="444"/>
      <c r="AG42" s="466"/>
      <c r="AH42" s="388"/>
      <c r="AI42" s="388"/>
      <c r="AJ42" s="388"/>
      <c r="AK42" s="388"/>
      <c r="AL42" s="444"/>
      <c r="AM42" s="444"/>
      <c r="AN42" s="444"/>
      <c r="AO42" s="444"/>
      <c r="AP42" s="444"/>
      <c r="AQ42" s="444"/>
      <c r="AR42" s="473"/>
      <c r="AS42" s="444"/>
      <c r="AT42" s="444"/>
      <c r="AU42" s="444"/>
      <c r="AV42" s="444"/>
      <c r="AW42" s="444"/>
      <c r="AX42" s="444"/>
      <c r="AY42" s="444"/>
      <c r="AZ42" s="444"/>
      <c r="BA42" s="444"/>
      <c r="BC42" s="444"/>
      <c r="BD42" s="474"/>
      <c r="BE42" s="444"/>
      <c r="BF42" s="444"/>
      <c r="BG42" s="444"/>
      <c r="BH42" s="466"/>
      <c r="BI42" s="444"/>
      <c r="BJ42" s="444"/>
      <c r="BK42" s="444"/>
      <c r="BL42" s="444"/>
    </row>
    <row r="43" spans="2:64" s="441" customFormat="1">
      <c r="B43" s="467"/>
      <c r="C43" s="468" t="s">
        <v>54</v>
      </c>
      <c r="D43" s="119"/>
      <c r="E43" s="120"/>
      <c r="F43" s="121"/>
      <c r="G43" s="343"/>
      <c r="H43" s="119"/>
      <c r="I43" s="120"/>
      <c r="J43" s="121"/>
      <c r="K43" s="343"/>
      <c r="L43" s="409"/>
      <c r="M43" s="120"/>
      <c r="N43" s="342"/>
      <c r="O43" s="342"/>
      <c r="P43" s="119"/>
      <c r="Q43" s="120"/>
      <c r="R43" s="121"/>
      <c r="S43" s="343"/>
      <c r="T43" s="342"/>
      <c r="U43" s="120"/>
      <c r="V43" s="342"/>
      <c r="W43" s="342"/>
      <c r="X43" s="119"/>
      <c r="Y43" s="120"/>
      <c r="Z43" s="121"/>
      <c r="AA43" s="343"/>
      <c r="AB43" s="125">
        <f>COUNT(D43:AA43)</f>
        <v>0</v>
      </c>
      <c r="AC43" s="125"/>
      <c r="AD43" s="469" t="str">
        <f>IF(COUNTIF(D43:AA43,"(1)")=0," ",COUNTIF(D43:AA43,"(1)"))</f>
        <v xml:space="preserve"> </v>
      </c>
      <c r="AE43" s="469" t="str">
        <f>IF(COUNTIF(D43:AA43,"(2)")=0," ",COUNTIF(D43:AA43,"(2)"))</f>
        <v xml:space="preserve"> </v>
      </c>
      <c r="AF43" s="469" t="str">
        <f>IF(COUNTIF(D43:AA43,"(3)")=0," ",COUNTIF(D43:AA43,"(3)"))</f>
        <v xml:space="preserve"> </v>
      </c>
      <c r="AG43" s="470" t="str">
        <f>IF(SUM(AD43:AF43)=0," ",SUM(AD43:AF43))</f>
        <v xml:space="preserve"> </v>
      </c>
      <c r="AH43" s="390">
        <v>17</v>
      </c>
      <c r="AI43" s="390">
        <v>17</v>
      </c>
      <c r="AJ43" s="390">
        <v>17</v>
      </c>
      <c r="AK43" s="390">
        <v>17</v>
      </c>
      <c r="AL43" s="455"/>
    </row>
    <row r="44" spans="2:64" s="441" customFormat="1">
      <c r="B44" s="467">
        <v>1</v>
      </c>
      <c r="C44" s="468" t="s">
        <v>53</v>
      </c>
      <c r="D44" s="119"/>
      <c r="E44" s="120"/>
      <c r="F44" s="121"/>
      <c r="G44" s="343"/>
      <c r="H44" s="119"/>
      <c r="I44" s="120"/>
      <c r="J44" s="121"/>
      <c r="K44" s="343"/>
      <c r="L44" s="409"/>
      <c r="M44" s="120"/>
      <c r="N44" s="342"/>
      <c r="O44" s="342"/>
      <c r="P44" s="119">
        <v>40</v>
      </c>
      <c r="Q44" s="120" t="s">
        <v>491</v>
      </c>
      <c r="R44" s="121" t="s">
        <v>499</v>
      </c>
      <c r="S44" s="343" t="s">
        <v>336</v>
      </c>
      <c r="T44" s="342"/>
      <c r="U44" s="120"/>
      <c r="V44" s="342"/>
      <c r="W44" s="342"/>
      <c r="X44" s="119"/>
      <c r="Y44" s="120"/>
      <c r="Z44" s="121"/>
      <c r="AA44" s="343"/>
      <c r="AB44" s="125">
        <f>COUNT(D44:AA44)</f>
        <v>1</v>
      </c>
      <c r="AC44" s="125"/>
      <c r="AD44" s="469" t="str">
        <f>IF(COUNTIF(D44:AA44,"(1)")=0," ",COUNTIF(D44:AA44,"(1)"))</f>
        <v xml:space="preserve"> </v>
      </c>
      <c r="AE44" s="469" t="str">
        <f>IF(COUNTIF(D44:AA44,"(2)")=0," ",COUNTIF(D44:AA44,"(2)"))</f>
        <v xml:space="preserve"> </v>
      </c>
      <c r="AF44" s="469" t="str">
        <f>IF(COUNTIF(D44:AA44,"(3)")=0," ",COUNTIF(D44:AA44,"(3)"))</f>
        <v xml:space="preserve"> </v>
      </c>
      <c r="AG44" s="470" t="str">
        <f>IF(SUM(AD44:AF44)=0," ",SUM(AD44:AF44))</f>
        <v xml:space="preserve"> </v>
      </c>
      <c r="AH44" s="390">
        <v>15</v>
      </c>
      <c r="AI44" s="390">
        <v>15</v>
      </c>
      <c r="AJ44" s="390">
        <v>15</v>
      </c>
      <c r="AK44" s="390">
        <v>15</v>
      </c>
      <c r="AL44" s="455"/>
    </row>
    <row r="45" spans="2:64" s="441" customFormat="1" ht="22.7" customHeight="1">
      <c r="B45" s="465"/>
      <c r="C45" s="117" t="s">
        <v>301</v>
      </c>
      <c r="D45" s="118"/>
      <c r="E45" s="118"/>
      <c r="F45" s="118"/>
      <c r="G45" s="118"/>
      <c r="H45" s="118"/>
      <c r="I45" s="118"/>
      <c r="J45" s="118"/>
      <c r="K45" s="118"/>
      <c r="L45" s="403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25"/>
      <c r="AC45" s="125"/>
      <c r="AD45" s="444"/>
      <c r="AE45" s="444"/>
      <c r="AF45" s="444"/>
      <c r="AG45" s="466"/>
      <c r="AH45" s="388"/>
      <c r="AI45" s="388"/>
      <c r="AJ45" s="388"/>
      <c r="AK45" s="388"/>
      <c r="AL45" s="444"/>
    </row>
    <row r="46" spans="2:64" s="441" customFormat="1">
      <c r="B46" s="467">
        <v>1</v>
      </c>
      <c r="C46" s="468" t="s">
        <v>34</v>
      </c>
      <c r="D46" s="119"/>
      <c r="E46" s="120"/>
      <c r="F46" s="121"/>
      <c r="G46" s="343"/>
      <c r="H46" s="119"/>
      <c r="I46" s="120"/>
      <c r="J46" s="121"/>
      <c r="K46" s="343"/>
      <c r="L46" s="409">
        <v>28</v>
      </c>
      <c r="M46" s="120" t="s">
        <v>465</v>
      </c>
      <c r="N46" s="342" t="s">
        <v>523</v>
      </c>
      <c r="O46" s="342" t="s">
        <v>344</v>
      </c>
      <c r="P46" s="119">
        <v>30</v>
      </c>
      <c r="Q46" s="120" t="s">
        <v>462</v>
      </c>
      <c r="R46" s="121" t="s">
        <v>463</v>
      </c>
      <c r="S46" s="343" t="s">
        <v>564</v>
      </c>
      <c r="T46" s="342" t="s">
        <v>496</v>
      </c>
      <c r="U46" s="120" t="s">
        <v>497</v>
      </c>
      <c r="V46" s="342" t="s">
        <v>498</v>
      </c>
      <c r="W46" s="342" t="s">
        <v>368</v>
      </c>
      <c r="X46" s="119"/>
      <c r="Y46" s="120"/>
      <c r="Z46" s="121"/>
      <c r="AA46" s="343"/>
      <c r="AB46" s="125">
        <f t="shared" ref="AB46:AB51" si="1">COUNT(D46:AA46)</f>
        <v>2</v>
      </c>
      <c r="AC46" s="125"/>
      <c r="AD46" s="469"/>
      <c r="AE46" s="469"/>
      <c r="AF46" s="469"/>
      <c r="AG46" s="470"/>
      <c r="AH46" s="475">
        <v>93</v>
      </c>
      <c r="AI46" s="390">
        <v>93</v>
      </c>
      <c r="AJ46" s="390">
        <v>94</v>
      </c>
      <c r="AK46" s="390">
        <v>96</v>
      </c>
      <c r="AL46" s="455"/>
    </row>
    <row r="47" spans="2:64" s="441" customFormat="1">
      <c r="B47" s="467">
        <v>2</v>
      </c>
      <c r="C47" s="468" t="s">
        <v>56</v>
      </c>
      <c r="D47" s="119"/>
      <c r="E47" s="120"/>
      <c r="F47" s="121"/>
      <c r="G47" s="343"/>
      <c r="H47" s="119">
        <v>39</v>
      </c>
      <c r="I47" s="120" t="s">
        <v>427</v>
      </c>
      <c r="J47" s="121" t="s">
        <v>428</v>
      </c>
      <c r="K47" s="343"/>
      <c r="L47" s="409">
        <v>37</v>
      </c>
      <c r="M47" s="120" t="s">
        <v>472</v>
      </c>
      <c r="N47" s="342" t="s">
        <v>473</v>
      </c>
      <c r="O47" s="342" t="s">
        <v>351</v>
      </c>
      <c r="P47" s="119">
        <v>38</v>
      </c>
      <c r="Q47" s="120" t="s">
        <v>427</v>
      </c>
      <c r="R47" s="121" t="s">
        <v>523</v>
      </c>
      <c r="S47" s="343" t="s">
        <v>562</v>
      </c>
      <c r="T47" s="342" t="s">
        <v>496</v>
      </c>
      <c r="U47" s="120" t="s">
        <v>427</v>
      </c>
      <c r="V47" s="342" t="s">
        <v>499</v>
      </c>
      <c r="W47" s="342" t="s">
        <v>361</v>
      </c>
      <c r="X47" s="119"/>
      <c r="Y47" s="120"/>
      <c r="Z47" s="121"/>
      <c r="AA47" s="343"/>
      <c r="AB47" s="125">
        <f t="shared" si="1"/>
        <v>3</v>
      </c>
      <c r="AC47" s="125"/>
      <c r="AD47" s="469" t="str">
        <f>IF(COUNTIF(D47:AA47,"(1)")=0," ",COUNTIF(D47:AA47,"(1)"))</f>
        <v xml:space="preserve"> </v>
      </c>
      <c r="AE47" s="469" t="str">
        <f>IF(COUNTIF(D47:AA47,"(2)")=0," ",COUNTIF(D47:AA47,"(2)"))</f>
        <v xml:space="preserve"> </v>
      </c>
      <c r="AF47" s="469" t="str">
        <f>IF(COUNTIF(D47:AA47,"(3)")=0," ",COUNTIF(D47:AA47,"(3)"))</f>
        <v xml:space="preserve"> </v>
      </c>
      <c r="AG47" s="470" t="str">
        <f>IF(SUM(AD47:AF47)=0," ",SUM(AD47:AF47))</f>
        <v xml:space="preserve"> </v>
      </c>
      <c r="AH47" s="475">
        <v>0</v>
      </c>
      <c r="AI47" s="475">
        <v>0</v>
      </c>
      <c r="AJ47" s="475">
        <v>0</v>
      </c>
      <c r="AK47" s="390" t="str">
        <f>IF(AB47=0,Var!$B$8,IF(LARGE(D47:AA47,1)=40,Var!$B$4," "))</f>
        <v xml:space="preserve"> </v>
      </c>
      <c r="AL47" s="455"/>
    </row>
    <row r="48" spans="2:64" s="441" customFormat="1">
      <c r="B48" s="467">
        <v>3</v>
      </c>
      <c r="C48" s="468" t="s">
        <v>32</v>
      </c>
      <c r="D48" s="119"/>
      <c r="E48" s="120"/>
      <c r="F48" s="121"/>
      <c r="G48" s="343"/>
      <c r="H48" s="119">
        <v>40</v>
      </c>
      <c r="I48" s="120" t="s">
        <v>429</v>
      </c>
      <c r="J48" s="121" t="s">
        <v>430</v>
      </c>
      <c r="K48" s="343"/>
      <c r="L48" s="409">
        <v>40</v>
      </c>
      <c r="M48" s="120" t="s">
        <v>408</v>
      </c>
      <c r="N48" s="342" t="s">
        <v>471</v>
      </c>
      <c r="O48" s="342" t="s">
        <v>14</v>
      </c>
      <c r="P48" s="119">
        <v>40</v>
      </c>
      <c r="Q48" s="120" t="s">
        <v>532</v>
      </c>
      <c r="R48" s="121" t="s">
        <v>533</v>
      </c>
      <c r="S48" s="343" t="s">
        <v>368</v>
      </c>
      <c r="T48" s="342" t="s">
        <v>500</v>
      </c>
      <c r="U48" s="120" t="s">
        <v>501</v>
      </c>
      <c r="V48" s="342" t="s">
        <v>502</v>
      </c>
      <c r="W48" s="342" t="s">
        <v>351</v>
      </c>
      <c r="X48" s="119">
        <v>40</v>
      </c>
      <c r="Y48" s="120" t="s">
        <v>490</v>
      </c>
      <c r="Z48" s="121" t="s">
        <v>572</v>
      </c>
      <c r="AA48" s="343" t="s">
        <v>404</v>
      </c>
      <c r="AB48" s="125">
        <f t="shared" si="1"/>
        <v>4</v>
      </c>
      <c r="AC48" s="125"/>
      <c r="AD48" s="469">
        <f>IF(COUNTIF(D48:AA48,"(1)")=0," ",COUNTIF(D48:AA48,"(1)"))</f>
        <v>1</v>
      </c>
      <c r="AE48" s="469" t="str">
        <f>IF(COUNTIF(D48:AA48,"(2)")=0," ",COUNTIF(D48:AA48,"(2)"))</f>
        <v xml:space="preserve"> </v>
      </c>
      <c r="AF48" s="469" t="str">
        <f>IF(COUNTIF(D48:AA48,"(3)")=0," ",COUNTIF(D48:AA48,"(3)"))</f>
        <v xml:space="preserve"> </v>
      </c>
      <c r="AG48" s="470">
        <f>IF(SUM(AD48:AF48)=0," ",SUM(AD48:AF48))</f>
        <v>1</v>
      </c>
      <c r="AH48" s="390">
        <v>6</v>
      </c>
      <c r="AI48" s="390">
        <v>6</v>
      </c>
      <c r="AJ48" s="390">
        <v>6</v>
      </c>
      <c r="AK48" s="390">
        <v>6</v>
      </c>
      <c r="AL48" s="455"/>
    </row>
    <row r="49" spans="2:38" s="441" customFormat="1">
      <c r="B49" s="467">
        <v>4</v>
      </c>
      <c r="C49" s="468" t="s">
        <v>40</v>
      </c>
      <c r="D49" s="119"/>
      <c r="E49" s="120"/>
      <c r="F49" s="121"/>
      <c r="G49" s="343"/>
      <c r="H49" s="119"/>
      <c r="I49" s="120"/>
      <c r="J49" s="121"/>
      <c r="K49" s="343"/>
      <c r="L49" s="409"/>
      <c r="M49" s="120"/>
      <c r="N49" s="342"/>
      <c r="O49" s="342"/>
      <c r="P49" s="119"/>
      <c r="Q49" s="120"/>
      <c r="R49" s="121"/>
      <c r="S49" s="343"/>
      <c r="T49" s="342"/>
      <c r="U49" s="120"/>
      <c r="V49" s="342"/>
      <c r="W49" s="342"/>
      <c r="X49" s="119"/>
      <c r="Y49" s="120"/>
      <c r="Z49" s="121"/>
      <c r="AA49" s="343"/>
      <c r="AB49" s="125">
        <f t="shared" si="1"/>
        <v>0</v>
      </c>
      <c r="AC49" s="125"/>
      <c r="AD49" s="469" t="str">
        <f>IF(COUNTIF(D49:AA49,"(1)")=0," ",COUNTIF(D49:AA49,"(1)"))</f>
        <v xml:space="preserve"> </v>
      </c>
      <c r="AE49" s="469" t="str">
        <f>IF(COUNTIF(D49:AA49,"(2)")=0," ",COUNTIF(D49:AA49,"(2)"))</f>
        <v xml:space="preserve"> </v>
      </c>
      <c r="AF49" s="469" t="str">
        <f>IF(COUNTIF(D49:AA49,"(3)")=0," ",COUNTIF(D49:AA49,"(3)"))</f>
        <v xml:space="preserve"> </v>
      </c>
      <c r="AG49" s="470" t="str">
        <f>IF(SUM(AD49:AF49)=0," ",SUM(AD49:AF49))</f>
        <v xml:space="preserve"> </v>
      </c>
      <c r="AH49" s="390">
        <v>9</v>
      </c>
      <c r="AI49" s="390">
        <v>14</v>
      </c>
      <c r="AJ49" s="390" t="str">
        <f>IF(AB49=0,Var!$B$8,IF(LARGE(D49:AA49,1)&gt;=38,Var!$B$4," "))</f>
        <v>---</v>
      </c>
      <c r="AK49" s="390" t="str">
        <f>IF(AB49=0,Var!$B$8,IF(LARGE(D49:AA49,1)=40,Var!$B$4," "))</f>
        <v>---</v>
      </c>
      <c r="AL49" s="455"/>
    </row>
    <row r="50" spans="2:38" s="441" customFormat="1">
      <c r="B50" s="467">
        <v>5</v>
      </c>
      <c r="C50" s="468" t="s">
        <v>58</v>
      </c>
      <c r="D50" s="119"/>
      <c r="E50" s="120"/>
      <c r="F50" s="121"/>
      <c r="G50" s="343"/>
      <c r="H50" s="119"/>
      <c r="I50" s="120"/>
      <c r="J50" s="121"/>
      <c r="K50" s="343"/>
      <c r="L50" s="409">
        <v>38</v>
      </c>
      <c r="M50" s="120" t="s">
        <v>519</v>
      </c>
      <c r="N50" s="342" t="s">
        <v>522</v>
      </c>
      <c r="O50" s="342" t="s">
        <v>335</v>
      </c>
      <c r="P50" s="119">
        <v>34</v>
      </c>
      <c r="Q50" s="120" t="s">
        <v>442</v>
      </c>
      <c r="R50" s="121" t="s">
        <v>468</v>
      </c>
      <c r="S50" s="343" t="s">
        <v>563</v>
      </c>
      <c r="T50" s="342"/>
      <c r="U50" s="120"/>
      <c r="V50" s="342"/>
      <c r="W50" s="342"/>
      <c r="X50" s="119"/>
      <c r="Y50" s="120"/>
      <c r="Z50" s="121"/>
      <c r="AA50" s="343"/>
      <c r="AB50" s="125">
        <f t="shared" si="1"/>
        <v>2</v>
      </c>
      <c r="AC50" s="125"/>
      <c r="AD50" s="469" t="str">
        <f>IF(COUNTIF(D50:AA50,"(1)")=0," ",COUNTIF(D50:AA50,"(1)"))</f>
        <v xml:space="preserve"> </v>
      </c>
      <c r="AE50" s="469" t="str">
        <f>IF(COUNTIF(D50:AA50,"(2)")=0," ",COUNTIF(D50:AA50,"(2)"))</f>
        <v xml:space="preserve"> </v>
      </c>
      <c r="AF50" s="469" t="str">
        <f>IF(COUNTIF(D50:AA50,"(3)")=0," ",COUNTIF(D50:AA50,"(3)"))</f>
        <v xml:space="preserve"> </v>
      </c>
      <c r="AG50" s="470" t="str">
        <f>IF(SUM(AD50:AF50)=0," ",SUM(AD50:AF50))</f>
        <v xml:space="preserve"> </v>
      </c>
      <c r="AH50" s="390">
        <v>9</v>
      </c>
      <c r="AI50" s="390">
        <v>9</v>
      </c>
      <c r="AJ50" s="390">
        <v>9</v>
      </c>
      <c r="AK50" s="390">
        <v>9</v>
      </c>
      <c r="AL50" s="455"/>
    </row>
    <row r="51" spans="2:38" s="441" customFormat="1">
      <c r="B51" s="467">
        <v>6</v>
      </c>
      <c r="C51" s="468" t="s">
        <v>41</v>
      </c>
      <c r="D51" s="119"/>
      <c r="E51" s="120"/>
      <c r="F51" s="121"/>
      <c r="G51" s="343"/>
      <c r="H51" s="119"/>
      <c r="I51" s="120"/>
      <c r="J51" s="121"/>
      <c r="K51" s="343"/>
      <c r="L51" s="409">
        <v>39</v>
      </c>
      <c r="M51" s="120" t="s">
        <v>427</v>
      </c>
      <c r="N51" s="342" t="s">
        <v>520</v>
      </c>
      <c r="O51" s="342" t="s">
        <v>330</v>
      </c>
      <c r="P51" s="119">
        <v>39</v>
      </c>
      <c r="Q51" s="120" t="s">
        <v>442</v>
      </c>
      <c r="R51" s="121" t="s">
        <v>467</v>
      </c>
      <c r="S51" s="343" t="s">
        <v>561</v>
      </c>
      <c r="T51" s="342"/>
      <c r="U51" s="120"/>
      <c r="V51" s="342"/>
      <c r="W51" s="342"/>
      <c r="X51" s="119"/>
      <c r="Y51" s="120"/>
      <c r="Z51" s="121"/>
      <c r="AA51" s="343"/>
      <c r="AB51" s="125">
        <f t="shared" si="1"/>
        <v>2</v>
      </c>
      <c r="AC51" s="125"/>
      <c r="AD51" s="469" t="str">
        <f>IF(COUNTIF(D51:AA51,"(1)")=0," ",COUNTIF(D51:AA51,"(1)"))</f>
        <v xml:space="preserve"> </v>
      </c>
      <c r="AE51" s="469" t="str">
        <f>IF(COUNTIF(D51:AA51,"(2)")=0," ",COUNTIF(D51:AA51,"(2)"))</f>
        <v xml:space="preserve"> </v>
      </c>
      <c r="AF51" s="469" t="str">
        <f>IF(COUNTIF(D51:AA51,"(3)")=0," ",COUNTIF(D51:AA51,"(3)"))</f>
        <v xml:space="preserve"> </v>
      </c>
      <c r="AG51" s="470" t="str">
        <f>IF(SUM(AD51:AF51)=0," ",SUM(AD51:AF51))</f>
        <v xml:space="preserve"> </v>
      </c>
      <c r="AH51" s="390">
        <v>15</v>
      </c>
      <c r="AI51" s="390">
        <v>15</v>
      </c>
      <c r="AJ51" s="390">
        <f>IF(AB51=0,Var!$B$8,IF(LARGE(D51:AA51,1)&gt;=38,Var!$B$4," "))</f>
        <v>19</v>
      </c>
      <c r="AK51" s="390" t="str">
        <f>IF(AB51=0,Var!$B$8,IF(LARGE(D51:AA51,1)=40,Var!$B$4," "))</f>
        <v xml:space="preserve"> </v>
      </c>
      <c r="AL51" s="455"/>
    </row>
    <row r="52" spans="2:38" s="441" customFormat="1">
      <c r="B52" s="476"/>
      <c r="C52" s="476"/>
      <c r="D52" s="477"/>
      <c r="E52" s="477"/>
      <c r="F52" s="477"/>
      <c r="G52" s="477"/>
      <c r="H52" s="477"/>
      <c r="I52" s="477"/>
      <c r="J52" s="477"/>
      <c r="K52" s="477"/>
      <c r="L52" s="478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D52" s="455"/>
      <c r="AE52" s="455"/>
      <c r="AF52" s="455"/>
      <c r="AG52" s="455"/>
      <c r="AH52" s="455"/>
      <c r="AI52" s="455"/>
      <c r="AJ52" s="455"/>
      <c r="AK52" s="455"/>
      <c r="AL52" s="455"/>
    </row>
    <row r="53" spans="2:38" s="441" customFormat="1">
      <c r="C53" s="441" t="s">
        <v>59</v>
      </c>
      <c r="D53" s="479"/>
      <c r="E53" s="479"/>
      <c r="F53" s="479"/>
      <c r="G53" s="479"/>
      <c r="H53" s="625">
        <f>COUNT(B9:B51)</f>
        <v>17</v>
      </c>
      <c r="I53" s="626"/>
      <c r="J53" s="479"/>
      <c r="K53" s="479"/>
      <c r="L53" s="480"/>
      <c r="M53" s="479"/>
      <c r="N53" s="479"/>
      <c r="O53" s="479"/>
      <c r="P53" s="479"/>
      <c r="Q53" s="479"/>
      <c r="R53" s="442"/>
      <c r="S53" s="442"/>
      <c r="T53" s="442"/>
      <c r="U53" s="442"/>
      <c r="V53" s="442"/>
      <c r="W53" s="442"/>
      <c r="X53" s="442"/>
      <c r="Y53" s="442"/>
      <c r="Z53" s="442"/>
      <c r="AA53" s="627">
        <f>SUM(AB9:AB51)</f>
        <v>33</v>
      </c>
      <c r="AB53" s="628"/>
      <c r="AD53" s="481">
        <f>SUM(AD9:AD51)</f>
        <v>3</v>
      </c>
      <c r="AE53" s="482">
        <f>SUM(AE9:AE51)</f>
        <v>4</v>
      </c>
      <c r="AF53" s="483">
        <f>SUM(AF8:AF51)</f>
        <v>0</v>
      </c>
      <c r="AG53" s="484">
        <f>SUM(AG8:AG51)</f>
        <v>7</v>
      </c>
      <c r="AI53" s="485"/>
      <c r="AJ53" s="485"/>
      <c r="AK53" s="485"/>
      <c r="AL53" s="485"/>
    </row>
    <row r="54" spans="2:38" s="441" customFormat="1">
      <c r="D54" s="442"/>
      <c r="E54" s="442"/>
      <c r="F54" s="442"/>
      <c r="G54" s="442"/>
      <c r="H54" s="442"/>
      <c r="I54" s="442"/>
      <c r="J54" s="442"/>
      <c r="K54" s="442"/>
      <c r="L54" s="443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2"/>
      <c r="AA54" s="442"/>
      <c r="AH54" s="444"/>
      <c r="AI54" s="444"/>
      <c r="AJ54" s="444"/>
      <c r="AK54" s="444"/>
    </row>
    <row r="58" spans="2:38">
      <c r="AE58" s="126"/>
      <c r="AF58" s="126"/>
      <c r="AG58" s="126"/>
    </row>
    <row r="135" ht="12.75" customHeight="1"/>
    <row r="139" ht="12.75" customHeight="1"/>
  </sheetData>
  <sheetProtection selectLockedCells="1" selectUnlockedCells="1"/>
  <sortState ref="B28:AK32">
    <sortCondition ref="C28:C32"/>
  </sortState>
  <mergeCells count="34">
    <mergeCell ref="X2:AA2"/>
    <mergeCell ref="D3:G3"/>
    <mergeCell ref="H3:K3"/>
    <mergeCell ref="L3:O3"/>
    <mergeCell ref="P3:S3"/>
    <mergeCell ref="X3:AA3"/>
    <mergeCell ref="D2:G2"/>
    <mergeCell ref="H2:K2"/>
    <mergeCell ref="L2:O2"/>
    <mergeCell ref="P2:S2"/>
    <mergeCell ref="T2:W2"/>
    <mergeCell ref="T3:W3"/>
    <mergeCell ref="X4:AA4"/>
    <mergeCell ref="AD4:AG4"/>
    <mergeCell ref="AH4:AK4"/>
    <mergeCell ref="D5:G5"/>
    <mergeCell ref="H5:K5"/>
    <mergeCell ref="L5:O5"/>
    <mergeCell ref="P5:S5"/>
    <mergeCell ref="X5:AA5"/>
    <mergeCell ref="D4:G4"/>
    <mergeCell ref="H4:K4"/>
    <mergeCell ref="L4:O4"/>
    <mergeCell ref="P4:S4"/>
    <mergeCell ref="T4:W4"/>
    <mergeCell ref="T5:W5"/>
    <mergeCell ref="H53:I53"/>
    <mergeCell ref="AA53:AB53"/>
    <mergeCell ref="X6:AA6"/>
    <mergeCell ref="D6:G6"/>
    <mergeCell ref="H6:K6"/>
    <mergeCell ref="L6:O6"/>
    <mergeCell ref="P6:S6"/>
    <mergeCell ref="T6:W6"/>
  </mergeCells>
  <conditionalFormatting sqref="AH15:AK16 AH33:AK33 AH41:AK41 AK46 AH18:AK18 AH48:AK50 AH20:AK23 AH25:AK28 AH37:AK39 AH43:AK44 AH13:AK13 AH9:AK9 AH11:AK11">
    <cfRule type="cellIs" dxfId="152" priority="44" stopIfTrue="1" operator="greaterThan">
      <formula>0</formula>
    </cfRule>
  </conditionalFormatting>
  <conditionalFormatting sqref="AH46">
    <cfRule type="cellIs" dxfId="151" priority="46" stopIfTrue="1" operator="lessThanOrEqual">
      <formula>0</formula>
    </cfRule>
  </conditionalFormatting>
  <conditionalFormatting sqref="AI46">
    <cfRule type="cellIs" dxfId="150" priority="48" stopIfTrue="1" operator="greaterThanOrEqual">
      <formula>0</formula>
    </cfRule>
  </conditionalFormatting>
  <conditionalFormatting sqref="AJ46">
    <cfRule type="cellIs" dxfId="149" priority="50" stopIfTrue="1" operator="greaterThanOrEqual">
      <formula>0</formula>
    </cfRule>
  </conditionalFormatting>
  <conditionalFormatting sqref="AH51:AK51">
    <cfRule type="cellIs" dxfId="148" priority="39" stopIfTrue="1" operator="greaterThan">
      <formula>0</formula>
    </cfRule>
  </conditionalFormatting>
  <conditionalFormatting sqref="AH35:AK35">
    <cfRule type="cellIs" dxfId="147" priority="26" stopIfTrue="1" operator="greaterThan">
      <formula>0</formula>
    </cfRule>
  </conditionalFormatting>
  <conditionalFormatting sqref="AH47:AK47">
    <cfRule type="cellIs" dxfId="146" priority="18" stopIfTrue="1" operator="greaterThan">
      <formula>0</formula>
    </cfRule>
  </conditionalFormatting>
  <conditionalFormatting sqref="AH31:AK31">
    <cfRule type="cellIs" dxfId="145" priority="16" stopIfTrue="1" operator="greaterThan">
      <formula>0</formula>
    </cfRule>
  </conditionalFormatting>
  <conditionalFormatting sqref="AH30:AK30">
    <cfRule type="cellIs" dxfId="144" priority="8" stopIfTrue="1" operator="greaterThan">
      <formula>0</formula>
    </cfRule>
  </conditionalFormatting>
  <printOptions horizontalCentered="1"/>
  <pageMargins left="0.43307086614173229" right="0.51181102362204722" top="0.19685039370078741" bottom="7.874015748031496E-2" header="0" footer="0"/>
  <pageSetup paperSize="9" scale="68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equal" id="{C9E91932-BB8B-4E7B-A26D-D3ADD1C63D7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515C799D-2BBC-4CE8-8062-9DE9D527583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6173C0EC-1676-4474-B92D-DE154A3177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 G11 G15:G16 G18 G33 G41 G46:G51 K9 K11 K15:K16 K18 K33 K41 K46:K51 S9:T9 S11:T11 S15:T16 S18:T18 S33:T33 S41:T41 S46:T51 AA9 AA11 AA15:AA16 AA18 AA33 AA41 AA46:AA51 V9:W9 V11:W11 V15:W16 V18:W18 V33:W33 V41:W41 V46:W51 G20:G23 S20:T23 AA20:AA23 V20:W23 K20:L23 N20:O23 G25:G28 K25:L28 S25:T28 AA25:AA28 V25:W28 N25:O28 G37:G39 S37:T39 AA37:AA39 V37:W39 K37:L39 N37:O39 G43:G44 K43:L44 S43:T44 AA43:AA44 V43:W44 N43:O44 G13 S13:T13 AA13 V13:W13 K13:L13 N13:O13</xm:sqref>
        </x14:conditionalFormatting>
        <x14:conditionalFormatting xmlns:xm="http://schemas.microsoft.com/office/excel/2006/main">
          <x14:cfRule type="cellIs" priority="43" stopIfTrue="1" operator="equal" id="{8053706D-4559-407B-86AF-3423D74C864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AH15:AK16 AH33:AK33 AH41:AK41 AK46 AH18:AK18 AH48:AK50 AH20:AK23 AH25:AK28 AH37:AK39 AH43:AK44 AH13:AK13 AH9:AK9 AH11:AK11</xm:sqref>
        </x14:conditionalFormatting>
        <x14:conditionalFormatting xmlns:xm="http://schemas.microsoft.com/office/excel/2006/main">
          <x14:cfRule type="cellIs" priority="45" stopIfTrue="1" operator="equal" id="{24B9B36E-E71D-4994-9F5F-81B42DA3D2B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AH46</xm:sqref>
        </x14:conditionalFormatting>
        <x14:conditionalFormatting xmlns:xm="http://schemas.microsoft.com/office/excel/2006/main">
          <x14:cfRule type="cellIs" priority="47" stopIfTrue="1" operator="equal" id="{2CB1D2DD-5803-4D55-801D-BDC446C9CA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AI46</xm:sqref>
        </x14:conditionalFormatting>
        <x14:conditionalFormatting xmlns:xm="http://schemas.microsoft.com/office/excel/2006/main">
          <x14:cfRule type="cellIs" priority="49" stopIfTrue="1" operator="equal" id="{3B9AE5AB-4044-44C3-B009-C5BC2B2837A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AJ46</xm:sqref>
        </x14:conditionalFormatting>
        <x14:conditionalFormatting xmlns:xm="http://schemas.microsoft.com/office/excel/2006/main">
          <x14:cfRule type="cellIs" priority="38" stopIfTrue="1" operator="equal" id="{08C38B86-4F1B-453C-B141-EAB2F055E7E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AH51:AK51</xm:sqref>
        </x14:conditionalFormatting>
        <x14:conditionalFormatting xmlns:xm="http://schemas.microsoft.com/office/excel/2006/main">
          <x14:cfRule type="cellIs" priority="35" stopIfTrue="1" operator="equal" id="{0D0B64AB-C355-43C4-84AA-CC799BABFE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BFFFF7B9-4E03-4D51-9526-7104DE396D8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F436F482-7402-4A1C-8C78-7DA3987399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L9 L11 L15:L16 L18 L33 L41 L46:L51 N46:O51 N41:O41 N33:O33 N18:O18 N15:O16 N11:O11 N9:O9</xm:sqref>
        </x14:conditionalFormatting>
        <x14:conditionalFormatting xmlns:xm="http://schemas.microsoft.com/office/excel/2006/main">
          <x14:cfRule type="cellIs" priority="22" stopIfTrue="1" operator="equal" id="{C95A6C7E-EC8B-4FBE-A0ED-F285308E5C1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9204B49B-2749-43B0-8DD8-3A2CFFF91AA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36417E18-E483-44D9-ADB9-D76E452983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G35 K35 S35:T35 AA35 V35:W35</xm:sqref>
        </x14:conditionalFormatting>
        <x14:conditionalFormatting xmlns:xm="http://schemas.microsoft.com/office/excel/2006/main">
          <x14:cfRule type="cellIs" priority="25" stopIfTrue="1" operator="equal" id="{BA2ADC47-1311-4E1A-8FA0-5A3F1A69D89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AH35:AK35</xm:sqref>
        </x14:conditionalFormatting>
        <x14:conditionalFormatting xmlns:xm="http://schemas.microsoft.com/office/excel/2006/main">
          <x14:cfRule type="cellIs" priority="19" stopIfTrue="1" operator="equal" id="{D5D84BD1-3A7D-4FB0-90C2-0BF95B74CF0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9EA90534-488F-409F-8355-6384443369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CD7303A3-DB6D-404D-898B-E17DFFDB982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L35 N35:O35</xm:sqref>
        </x14:conditionalFormatting>
        <x14:conditionalFormatting xmlns:xm="http://schemas.microsoft.com/office/excel/2006/main">
          <x14:cfRule type="cellIs" priority="17" stopIfTrue="1" operator="equal" id="{E7205C6A-478F-40E6-B398-0048C8253B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AH47:AK47</xm:sqref>
        </x14:conditionalFormatting>
        <x14:conditionalFormatting xmlns:xm="http://schemas.microsoft.com/office/excel/2006/main">
          <x14:cfRule type="cellIs" priority="12" stopIfTrue="1" operator="equal" id="{421B8804-07A2-40F5-9F10-36972CBB4B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8E30F601-C630-4A9F-9324-EDC96EC749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84577CA1-F78F-4079-BC84-8CDC979D3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G31 K31 S31:T31 AA31 V31:W31</xm:sqref>
        </x14:conditionalFormatting>
        <x14:conditionalFormatting xmlns:xm="http://schemas.microsoft.com/office/excel/2006/main">
          <x14:cfRule type="cellIs" priority="15" stopIfTrue="1" operator="equal" id="{56B5C131-503B-4D3D-87BE-63B7BEE241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AH31:AK31</xm:sqref>
        </x14:conditionalFormatting>
        <x14:conditionalFormatting xmlns:xm="http://schemas.microsoft.com/office/excel/2006/main">
          <x14:cfRule type="cellIs" priority="9" stopIfTrue="1" operator="equal" id="{3647377A-F1CE-4C4A-983A-1F60426D40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77137584-1E66-4CBA-98AA-C086029B37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05505A2F-4005-4583-9549-4E1257C06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L31 N31:O31</xm:sqref>
        </x14:conditionalFormatting>
        <x14:conditionalFormatting xmlns:xm="http://schemas.microsoft.com/office/excel/2006/main">
          <x14:cfRule type="cellIs" priority="4" stopIfTrue="1" operator="equal" id="{6A2F6EE1-04B5-42D6-BF60-6C9B66D4174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7DB24678-817D-48D9-B1EE-4DA794B6595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A6D8BB98-7D04-4743-8C80-CAB1145AE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G30 K30 S30:T30 AA30 V30:W30</xm:sqref>
        </x14:conditionalFormatting>
        <x14:conditionalFormatting xmlns:xm="http://schemas.microsoft.com/office/excel/2006/main">
          <x14:cfRule type="cellIs" priority="7" stopIfTrue="1" operator="equal" id="{E7C280AE-DD0C-4990-B4E5-635667325B8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AH30:AK30</xm:sqref>
        </x14:conditionalFormatting>
        <x14:conditionalFormatting xmlns:xm="http://schemas.microsoft.com/office/excel/2006/main">
          <x14:cfRule type="cellIs" priority="1" stopIfTrue="1" operator="equal" id="{DC8C68A4-4ED0-4EE8-B43A-68B6CBACD67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4A8E0CAE-DF01-4204-84E6-E8441052427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05A19C79-3F98-45E9-9BE9-101E41A0ABB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L30 N30:O30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96"/>
  <sheetViews>
    <sheetView zoomScale="70" zoomScaleNormal="70" workbookViewId="0">
      <pane ySplit="6" topLeftCell="A7" activePane="bottomLeft" state="frozen"/>
      <selection pane="bottomLeft" activeCell="BP10" sqref="BP10"/>
    </sheetView>
  </sheetViews>
  <sheetFormatPr baseColWidth="10" defaultColWidth="10.7109375" defaultRowHeight="12.75" customHeight="1"/>
  <cols>
    <col min="1" max="1" width="2" style="336" customWidth="1"/>
    <col min="2" max="2" width="2.85546875" style="125" customWidth="1"/>
    <col min="3" max="3" width="26.42578125" style="336" customWidth="1"/>
    <col min="4" max="4" width="4.5703125" style="124" customWidth="1"/>
    <col min="5" max="5" width="3.5703125" style="124" customWidth="1"/>
    <col min="6" max="6" width="5" style="124" customWidth="1"/>
    <col min="7" max="7" width="3.5703125" style="124" customWidth="1"/>
    <col min="8" max="8" width="4.5703125" style="124" customWidth="1"/>
    <col min="9" max="9" width="3.5703125" style="124" customWidth="1"/>
    <col min="10" max="10" width="4.5703125" style="124" customWidth="1"/>
    <col min="11" max="11" width="3.5703125" style="124" customWidth="1"/>
    <col min="12" max="12" width="5.5703125" style="124" customWidth="1"/>
    <col min="13" max="13" width="3.5703125" style="124" customWidth="1"/>
    <col min="14" max="14" width="5.85546875" style="124" customWidth="1"/>
    <col min="15" max="15" width="3.5703125" style="124" customWidth="1"/>
    <col min="16" max="16" width="4.5703125" style="124" customWidth="1"/>
    <col min="17" max="17" width="3.5703125" style="124" customWidth="1"/>
    <col min="18" max="18" width="4.5703125" style="124" customWidth="1"/>
    <col min="19" max="19" width="3.5703125" style="124" customWidth="1"/>
    <col min="20" max="20" width="4.5703125" style="124" customWidth="1"/>
    <col min="21" max="21" width="3.5703125" style="124" customWidth="1"/>
    <col min="22" max="22" width="4.5703125" style="124" customWidth="1"/>
    <col min="23" max="23" width="3.5703125" style="124" customWidth="1"/>
    <col min="24" max="24" width="5.7109375" style="124" customWidth="1"/>
    <col min="25" max="25" width="3.5703125" style="124" customWidth="1"/>
    <col min="26" max="26" width="4.5703125" style="124" customWidth="1"/>
    <col min="27" max="27" width="3.5703125" style="124" customWidth="1"/>
    <col min="28" max="28" width="4.140625" style="124" customWidth="1"/>
    <col min="29" max="29" width="3.5703125" style="124" customWidth="1"/>
    <col min="30" max="30" width="4.140625" style="124" customWidth="1"/>
    <col min="31" max="31" width="3.5703125" style="124" customWidth="1"/>
    <col min="32" max="32" width="5.7109375" style="124" customWidth="1"/>
    <col min="33" max="33" width="3.5703125" style="124" customWidth="1"/>
    <col min="34" max="34" width="5" style="124" customWidth="1"/>
    <col min="35" max="35" width="3.5703125" style="124" customWidth="1"/>
    <col min="36" max="36" width="4.5703125" style="124" customWidth="1"/>
    <col min="37" max="37" width="3.5703125" style="124" customWidth="1"/>
    <col min="38" max="38" width="4.5703125" style="124" customWidth="1"/>
    <col min="39" max="39" width="3.5703125" style="124" customWidth="1"/>
    <col min="40" max="40" width="4.5703125" style="124" customWidth="1"/>
    <col min="41" max="41" width="3.5703125" style="124" customWidth="1"/>
    <col min="42" max="42" width="4.5703125" style="124" customWidth="1"/>
    <col min="43" max="43" width="3.5703125" style="124" customWidth="1"/>
    <col min="44" max="44" width="4.140625" style="124" customWidth="1"/>
    <col min="45" max="45" width="3.5703125" style="124" customWidth="1"/>
    <col min="46" max="46" width="4.42578125" style="124" customWidth="1"/>
    <col min="47" max="47" width="3.5703125" style="124" customWidth="1"/>
    <col min="48" max="48" width="4" style="124" customWidth="1"/>
    <col min="49" max="49" width="3.5703125" style="124" customWidth="1"/>
    <col min="50" max="50" width="4.5703125" style="124" customWidth="1"/>
    <col min="51" max="51" width="3.5703125" style="124" customWidth="1"/>
    <col min="52" max="52" width="4.5703125" style="124" customWidth="1"/>
    <col min="53" max="53" width="3.5703125" style="124" customWidth="1"/>
    <col min="54" max="54" width="5.85546875" style="124" customWidth="1"/>
    <col min="55" max="55" width="4.5703125" style="124" customWidth="1"/>
    <col min="56" max="56" width="3" style="336" customWidth="1"/>
    <col min="57" max="57" width="3.5703125" style="125" customWidth="1"/>
    <col min="58" max="58" width="5.85546875" style="336" customWidth="1"/>
    <col min="59" max="62" width="4.28515625" style="336" customWidth="1"/>
    <col min="63" max="68" width="5.28515625" style="125" customWidth="1"/>
    <col min="69" max="69" width="11.7109375" style="336" customWidth="1"/>
    <col min="70" max="16384" width="10.7109375" style="336"/>
  </cols>
  <sheetData>
    <row r="1" spans="1:69" s="395" customFormat="1" ht="9" customHeight="1">
      <c r="A1" s="11"/>
      <c r="B1" s="50"/>
      <c r="C1" s="1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50"/>
      <c r="BF1" s="11"/>
      <c r="BG1" s="11"/>
      <c r="BH1" s="11"/>
      <c r="BI1" s="11"/>
      <c r="BJ1" s="11"/>
      <c r="BK1" s="50"/>
      <c r="BL1" s="50"/>
      <c r="BM1" s="50"/>
      <c r="BN1" s="50"/>
      <c r="BO1" s="50"/>
      <c r="BP1" s="50"/>
    </row>
    <row r="2" spans="1:69" s="395" customFormat="1" ht="11.25">
      <c r="A2" s="11"/>
      <c r="B2" s="653"/>
      <c r="C2" s="653"/>
      <c r="D2" s="568" t="s">
        <v>292</v>
      </c>
      <c r="E2" s="568"/>
      <c r="F2" s="568" t="s">
        <v>332</v>
      </c>
      <c r="G2" s="568"/>
      <c r="H2" s="568" t="s">
        <v>332</v>
      </c>
      <c r="I2" s="568"/>
      <c r="J2" s="568" t="s">
        <v>346</v>
      </c>
      <c r="K2" s="568"/>
      <c r="L2" s="568" t="s">
        <v>332</v>
      </c>
      <c r="M2" s="568"/>
      <c r="N2" s="568" t="s">
        <v>332</v>
      </c>
      <c r="O2" s="568"/>
      <c r="P2" s="568" t="s">
        <v>407</v>
      </c>
      <c r="Q2" s="568"/>
      <c r="R2" s="568" t="s">
        <v>407</v>
      </c>
      <c r="S2" s="568"/>
      <c r="T2" s="568" t="s">
        <v>352</v>
      </c>
      <c r="U2" s="568"/>
      <c r="V2" s="568" t="s">
        <v>352</v>
      </c>
      <c r="W2" s="568"/>
      <c r="X2" s="571" t="s">
        <v>414</v>
      </c>
      <c r="Y2" s="571"/>
      <c r="Z2" s="571" t="s">
        <v>414</v>
      </c>
      <c r="AA2" s="571"/>
      <c r="AB2" s="571" t="s">
        <v>441</v>
      </c>
      <c r="AC2" s="572"/>
      <c r="AD2" s="571" t="s">
        <v>441</v>
      </c>
      <c r="AE2" s="572"/>
      <c r="AF2" s="570" t="s">
        <v>493</v>
      </c>
      <c r="AG2" s="570"/>
      <c r="AH2" s="570" t="s">
        <v>493</v>
      </c>
      <c r="AI2" s="570"/>
      <c r="AJ2" s="570" t="s">
        <v>503</v>
      </c>
      <c r="AK2" s="570"/>
      <c r="AL2" s="570" t="s">
        <v>503</v>
      </c>
      <c r="AM2" s="570"/>
      <c r="AN2" s="570" t="s">
        <v>505</v>
      </c>
      <c r="AO2" s="570"/>
      <c r="AP2" s="570" t="s">
        <v>411</v>
      </c>
      <c r="AQ2" s="570"/>
      <c r="AR2" s="570" t="s">
        <v>411</v>
      </c>
      <c r="AS2" s="570"/>
      <c r="AT2" s="654" t="s">
        <v>535</v>
      </c>
      <c r="AU2" s="655"/>
      <c r="AV2" s="654" t="s">
        <v>535</v>
      </c>
      <c r="AW2" s="655"/>
      <c r="AX2" s="568" t="s">
        <v>536</v>
      </c>
      <c r="AY2" s="568"/>
      <c r="AZ2" s="568" t="s">
        <v>536</v>
      </c>
      <c r="BA2" s="568"/>
      <c r="BB2" s="624" t="s">
        <v>551</v>
      </c>
      <c r="BC2" s="624"/>
      <c r="BE2" s="19"/>
      <c r="BF2" s="11"/>
      <c r="BG2" s="11"/>
      <c r="BH2" s="11"/>
      <c r="BI2" s="11"/>
      <c r="BJ2" s="11"/>
      <c r="BK2" s="50"/>
      <c r="BL2" s="50"/>
      <c r="BM2" s="50"/>
      <c r="BN2" s="50"/>
      <c r="BO2" s="50"/>
      <c r="BP2" s="50"/>
    </row>
    <row r="3" spans="1:69" s="395" customFormat="1" ht="12">
      <c r="A3" s="11"/>
      <c r="B3" s="653"/>
      <c r="C3" s="653"/>
      <c r="D3" s="553">
        <v>26</v>
      </c>
      <c r="E3" s="553"/>
      <c r="F3" s="553">
        <v>14</v>
      </c>
      <c r="G3" s="553"/>
      <c r="H3" s="553">
        <v>14</v>
      </c>
      <c r="I3" s="553"/>
      <c r="J3" s="553">
        <v>27</v>
      </c>
      <c r="K3" s="553"/>
      <c r="L3" s="610" t="s">
        <v>398</v>
      </c>
      <c r="M3" s="553"/>
      <c r="N3" s="610" t="s">
        <v>398</v>
      </c>
      <c r="O3" s="553"/>
      <c r="P3" s="610" t="s">
        <v>404</v>
      </c>
      <c r="Q3" s="553"/>
      <c r="R3" s="610" t="s">
        <v>404</v>
      </c>
      <c r="S3" s="553"/>
      <c r="T3" s="610" t="s">
        <v>408</v>
      </c>
      <c r="U3" s="553"/>
      <c r="V3" s="610" t="s">
        <v>408</v>
      </c>
      <c r="W3" s="553"/>
      <c r="X3" s="562">
        <v>28</v>
      </c>
      <c r="Y3" s="562"/>
      <c r="Z3" s="562">
        <v>28</v>
      </c>
      <c r="AA3" s="562"/>
      <c r="AB3" s="598" t="s">
        <v>474</v>
      </c>
      <c r="AC3" s="563"/>
      <c r="AD3" s="598" t="s">
        <v>474</v>
      </c>
      <c r="AE3" s="563"/>
      <c r="AF3" s="647">
        <v>30</v>
      </c>
      <c r="AG3" s="551"/>
      <c r="AH3" s="647">
        <v>30</v>
      </c>
      <c r="AI3" s="551"/>
      <c r="AJ3" s="647" t="s">
        <v>398</v>
      </c>
      <c r="AK3" s="551"/>
      <c r="AL3" s="647" t="s">
        <v>398</v>
      </c>
      <c r="AM3" s="551"/>
      <c r="AN3" s="647" t="s">
        <v>398</v>
      </c>
      <c r="AO3" s="551"/>
      <c r="AP3" s="551">
        <v>14</v>
      </c>
      <c r="AQ3" s="551"/>
      <c r="AR3" s="551">
        <v>14</v>
      </c>
      <c r="AS3" s="551"/>
      <c r="AT3" s="656">
        <v>28</v>
      </c>
      <c r="AU3" s="552"/>
      <c r="AV3" s="656">
        <v>28</v>
      </c>
      <c r="AW3" s="552"/>
      <c r="AX3" s="610">
        <v>4</v>
      </c>
      <c r="AY3" s="553"/>
      <c r="AZ3" s="610">
        <v>4</v>
      </c>
      <c r="BA3" s="553"/>
      <c r="BB3" s="657" t="s">
        <v>552</v>
      </c>
      <c r="BC3" s="658"/>
      <c r="BE3" s="19"/>
      <c r="BF3" s="11"/>
      <c r="BG3" s="11"/>
      <c r="BH3" s="11"/>
      <c r="BI3" s="11"/>
      <c r="BJ3" s="11"/>
      <c r="BK3" s="50"/>
      <c r="BL3" s="50"/>
      <c r="BM3" s="50"/>
      <c r="BN3" s="50"/>
      <c r="BO3" s="50"/>
      <c r="BP3" s="50"/>
    </row>
    <row r="4" spans="1:69" s="395" customFormat="1" ht="12">
      <c r="A4" s="11"/>
      <c r="B4" s="653"/>
      <c r="C4" s="653"/>
      <c r="D4" s="553" t="s">
        <v>286</v>
      </c>
      <c r="E4" s="553"/>
      <c r="F4" s="553" t="s">
        <v>333</v>
      </c>
      <c r="G4" s="553"/>
      <c r="H4" s="553" t="s">
        <v>333</v>
      </c>
      <c r="I4" s="553"/>
      <c r="J4" s="553" t="s">
        <v>340</v>
      </c>
      <c r="K4" s="553"/>
      <c r="L4" s="553" t="s">
        <v>399</v>
      </c>
      <c r="M4" s="553"/>
      <c r="N4" s="553" t="s">
        <v>399</v>
      </c>
      <c r="O4" s="553"/>
      <c r="P4" s="553" t="s">
        <v>399</v>
      </c>
      <c r="Q4" s="553"/>
      <c r="R4" s="553" t="s">
        <v>399</v>
      </c>
      <c r="S4" s="553"/>
      <c r="T4" s="553" t="s">
        <v>399</v>
      </c>
      <c r="U4" s="553"/>
      <c r="V4" s="553" t="s">
        <v>399</v>
      </c>
      <c r="W4" s="553"/>
      <c r="X4" s="562" t="s">
        <v>399</v>
      </c>
      <c r="Y4" s="562"/>
      <c r="Z4" s="562" t="s">
        <v>399</v>
      </c>
      <c r="AA4" s="562"/>
      <c r="AB4" s="562" t="s">
        <v>460</v>
      </c>
      <c r="AC4" s="563"/>
      <c r="AD4" s="562" t="s">
        <v>460</v>
      </c>
      <c r="AE4" s="563"/>
      <c r="AF4" s="551" t="s">
        <v>460</v>
      </c>
      <c r="AG4" s="551"/>
      <c r="AH4" s="551" t="s">
        <v>460</v>
      </c>
      <c r="AI4" s="551"/>
      <c r="AJ4" s="551" t="s">
        <v>504</v>
      </c>
      <c r="AK4" s="551"/>
      <c r="AL4" s="551" t="s">
        <v>504</v>
      </c>
      <c r="AM4" s="551"/>
      <c r="AN4" s="551" t="s">
        <v>504</v>
      </c>
      <c r="AO4" s="551"/>
      <c r="AP4" s="551" t="s">
        <v>504</v>
      </c>
      <c r="AQ4" s="551"/>
      <c r="AR4" s="551" t="s">
        <v>504</v>
      </c>
      <c r="AS4" s="551"/>
      <c r="AT4" s="656" t="s">
        <v>504</v>
      </c>
      <c r="AU4" s="552"/>
      <c r="AV4" s="656" t="s">
        <v>504</v>
      </c>
      <c r="AW4" s="552"/>
      <c r="AX4" s="553" t="s">
        <v>286</v>
      </c>
      <c r="AY4" s="553"/>
      <c r="AZ4" s="553" t="s">
        <v>286</v>
      </c>
      <c r="BA4" s="553"/>
      <c r="BB4" s="659" t="s">
        <v>286</v>
      </c>
      <c r="BC4" s="659"/>
      <c r="BE4" s="19" t="s">
        <v>0</v>
      </c>
      <c r="BF4" s="19" t="s">
        <v>1</v>
      </c>
      <c r="BG4" s="567" t="s">
        <v>2</v>
      </c>
      <c r="BH4" s="567"/>
      <c r="BI4" s="567"/>
      <c r="BJ4" s="567"/>
      <c r="BK4" s="652" t="s">
        <v>84</v>
      </c>
      <c r="BL4" s="652"/>
      <c r="BM4" s="652"/>
      <c r="BN4" s="652"/>
      <c r="BO4" s="652"/>
      <c r="BP4" s="652"/>
    </row>
    <row r="5" spans="1:69" s="395" customFormat="1" ht="26.25" customHeight="1">
      <c r="A5" s="11"/>
      <c r="B5" s="653"/>
      <c r="C5" s="653"/>
      <c r="D5" s="553">
        <v>2018</v>
      </c>
      <c r="E5" s="553"/>
      <c r="F5" s="553">
        <v>2018</v>
      </c>
      <c r="G5" s="553"/>
      <c r="H5" s="553">
        <v>2018</v>
      </c>
      <c r="I5" s="553"/>
      <c r="J5" s="553">
        <v>2018</v>
      </c>
      <c r="K5" s="553"/>
      <c r="L5" s="553">
        <v>2019</v>
      </c>
      <c r="M5" s="553"/>
      <c r="N5" s="553">
        <v>2019</v>
      </c>
      <c r="O5" s="553"/>
      <c r="P5" s="553">
        <v>2019</v>
      </c>
      <c r="Q5" s="553"/>
      <c r="R5" s="553">
        <v>2019</v>
      </c>
      <c r="S5" s="553"/>
      <c r="T5" s="553">
        <v>2019</v>
      </c>
      <c r="U5" s="553"/>
      <c r="V5" s="553">
        <v>2019</v>
      </c>
      <c r="W5" s="553"/>
      <c r="X5" s="562">
        <v>2019</v>
      </c>
      <c r="Y5" s="562"/>
      <c r="Z5" s="562">
        <v>2019</v>
      </c>
      <c r="AA5" s="562"/>
      <c r="AB5" s="562">
        <v>2019</v>
      </c>
      <c r="AC5" s="563"/>
      <c r="AD5" s="562">
        <v>2019</v>
      </c>
      <c r="AE5" s="563"/>
      <c r="AF5" s="562">
        <v>2019</v>
      </c>
      <c r="AG5" s="563"/>
      <c r="AH5" s="562">
        <v>2019</v>
      </c>
      <c r="AI5" s="563"/>
      <c r="AJ5" s="562">
        <v>2019</v>
      </c>
      <c r="AK5" s="563"/>
      <c r="AL5" s="562">
        <v>2019</v>
      </c>
      <c r="AM5" s="563"/>
      <c r="AN5" s="562">
        <v>2019</v>
      </c>
      <c r="AO5" s="563"/>
      <c r="AP5" s="562">
        <v>2019</v>
      </c>
      <c r="AQ5" s="563"/>
      <c r="AR5" s="562">
        <v>2019</v>
      </c>
      <c r="AS5" s="563"/>
      <c r="AT5" s="562">
        <v>2019</v>
      </c>
      <c r="AU5" s="563"/>
      <c r="AV5" s="562">
        <v>2019</v>
      </c>
      <c r="AW5" s="563"/>
      <c r="AX5" s="553">
        <v>2019</v>
      </c>
      <c r="AY5" s="553"/>
      <c r="AZ5" s="553">
        <v>2019</v>
      </c>
      <c r="BA5" s="553"/>
      <c r="BB5" s="658">
        <v>2019</v>
      </c>
      <c r="BC5" s="658"/>
      <c r="BE5" s="19"/>
      <c r="BF5" s="19" t="s">
        <v>4</v>
      </c>
      <c r="BG5" s="396" t="s">
        <v>5</v>
      </c>
      <c r="BH5" s="397" t="s">
        <v>6</v>
      </c>
      <c r="BI5" s="398" t="s">
        <v>7</v>
      </c>
      <c r="BJ5" s="399" t="s">
        <v>8</v>
      </c>
      <c r="BK5" s="19"/>
      <c r="BL5" s="19"/>
      <c r="BM5" s="19"/>
      <c r="BN5" s="19"/>
      <c r="BO5" s="19"/>
      <c r="BP5" s="50"/>
    </row>
    <row r="6" spans="1:69" s="395" customFormat="1" ht="16.5" customHeight="1">
      <c r="A6" s="11"/>
      <c r="B6" s="653"/>
      <c r="C6" s="653"/>
      <c r="D6" s="601"/>
      <c r="E6" s="601"/>
      <c r="F6" s="556"/>
      <c r="G6" s="556"/>
      <c r="H6" s="557" t="s">
        <v>338</v>
      </c>
      <c r="I6" s="557"/>
      <c r="J6" s="601"/>
      <c r="K6" s="601"/>
      <c r="L6" s="557"/>
      <c r="M6" s="557"/>
      <c r="N6" s="557" t="s">
        <v>338</v>
      </c>
      <c r="O6" s="557"/>
      <c r="P6" s="557"/>
      <c r="Q6" s="557"/>
      <c r="R6" s="557" t="s">
        <v>338</v>
      </c>
      <c r="S6" s="557"/>
      <c r="T6" s="645"/>
      <c r="U6" s="645"/>
      <c r="V6" s="557" t="s">
        <v>338</v>
      </c>
      <c r="W6" s="557"/>
      <c r="X6" s="651"/>
      <c r="Y6" s="651"/>
      <c r="Z6" s="557" t="s">
        <v>338</v>
      </c>
      <c r="AA6" s="557"/>
      <c r="AB6" s="561" t="s">
        <v>475</v>
      </c>
      <c r="AC6" s="560"/>
      <c r="AD6" s="557" t="s">
        <v>338</v>
      </c>
      <c r="AE6" s="557"/>
      <c r="AF6" s="646"/>
      <c r="AG6" s="646"/>
      <c r="AH6" s="557" t="s">
        <v>338</v>
      </c>
      <c r="AI6" s="557"/>
      <c r="AJ6" s="646"/>
      <c r="AK6" s="646"/>
      <c r="AL6" s="557" t="s">
        <v>338</v>
      </c>
      <c r="AM6" s="557"/>
      <c r="AN6" s="648"/>
      <c r="AO6" s="649"/>
      <c r="AP6" s="615" t="s">
        <v>385</v>
      </c>
      <c r="AQ6" s="615"/>
      <c r="AR6" s="557" t="s">
        <v>338</v>
      </c>
      <c r="AS6" s="557"/>
      <c r="AT6" s="616"/>
      <c r="AU6" s="617"/>
      <c r="AV6" s="557" t="s">
        <v>338</v>
      </c>
      <c r="AW6" s="557"/>
      <c r="AX6" s="601"/>
      <c r="AY6" s="601"/>
      <c r="AZ6" s="557" t="s">
        <v>338</v>
      </c>
      <c r="BA6" s="557"/>
      <c r="BB6" s="660" t="s">
        <v>553</v>
      </c>
      <c r="BC6" s="661"/>
      <c r="BE6" s="19"/>
      <c r="BF6" s="19"/>
      <c r="BK6" s="19"/>
      <c r="BL6" s="19"/>
      <c r="BM6" s="19"/>
      <c r="BN6" s="19"/>
      <c r="BO6" s="19"/>
      <c r="BP6" s="50"/>
    </row>
    <row r="7" spans="1:69" s="388" customFormat="1" ht="22.7" customHeight="1">
      <c r="A7" s="116"/>
      <c r="B7" s="128"/>
      <c r="C7" s="129" t="s">
        <v>85</v>
      </c>
      <c r="D7" s="130"/>
      <c r="E7" s="130"/>
      <c r="F7" s="130"/>
      <c r="G7" s="130"/>
      <c r="H7" s="130"/>
      <c r="I7" s="130"/>
      <c r="J7" s="130"/>
      <c r="K7" s="130"/>
      <c r="L7" s="131"/>
      <c r="M7" s="131"/>
      <c r="N7" s="131"/>
      <c r="O7" s="131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40"/>
      <c r="AU7" s="140"/>
      <c r="AV7" s="132"/>
      <c r="AW7" s="132"/>
      <c r="AX7" s="132"/>
      <c r="AY7" s="132"/>
      <c r="AZ7" s="132"/>
      <c r="BA7" s="132"/>
      <c r="BB7" s="132"/>
      <c r="BC7" s="132"/>
      <c r="BE7" s="125"/>
      <c r="BF7" s="148"/>
      <c r="BG7" s="149"/>
      <c r="BH7" s="149"/>
      <c r="BI7" s="149"/>
      <c r="BJ7" s="150"/>
      <c r="BK7" s="151">
        <v>150</v>
      </c>
      <c r="BL7" s="151">
        <v>175</v>
      </c>
      <c r="BM7" s="151">
        <v>210</v>
      </c>
      <c r="BN7" s="544"/>
      <c r="BO7" s="544"/>
      <c r="BP7" s="544"/>
      <c r="BQ7" s="116"/>
    </row>
    <row r="8" spans="1:69">
      <c r="A8" s="116"/>
      <c r="B8" s="133"/>
      <c r="C8" s="134"/>
      <c r="D8" s="387"/>
      <c r="E8" s="343"/>
      <c r="F8" s="387"/>
      <c r="G8" s="343"/>
      <c r="H8" s="387"/>
      <c r="I8" s="343"/>
      <c r="J8" s="387"/>
      <c r="K8" s="343"/>
      <c r="L8" s="387"/>
      <c r="M8" s="343"/>
      <c r="N8" s="387"/>
      <c r="O8" s="343"/>
      <c r="P8" s="387"/>
      <c r="Q8" s="343"/>
      <c r="R8" s="387"/>
      <c r="S8" s="343"/>
      <c r="T8" s="387"/>
      <c r="U8" s="343"/>
      <c r="V8" s="387"/>
      <c r="W8" s="343"/>
      <c r="X8" s="387"/>
      <c r="Y8" s="343"/>
      <c r="Z8" s="387"/>
      <c r="AA8" s="343"/>
      <c r="AB8" s="342"/>
      <c r="AC8" s="389"/>
      <c r="AD8" s="342"/>
      <c r="AE8" s="342"/>
      <c r="AF8" s="387"/>
      <c r="AG8" s="343"/>
      <c r="AH8" s="387"/>
      <c r="AI8" s="343"/>
      <c r="AJ8" s="387"/>
      <c r="AK8" s="343"/>
      <c r="AL8" s="387"/>
      <c r="AM8" s="343"/>
      <c r="AN8" s="387"/>
      <c r="AO8" s="343"/>
      <c r="AP8" s="387"/>
      <c r="AQ8" s="343"/>
      <c r="AR8" s="342"/>
      <c r="AS8" s="342"/>
      <c r="AT8" s="340"/>
      <c r="AU8" s="341"/>
      <c r="AV8" s="342"/>
      <c r="AW8" s="342"/>
      <c r="AX8" s="387"/>
      <c r="AY8" s="343"/>
      <c r="AZ8" s="387"/>
      <c r="BA8" s="343"/>
      <c r="BB8" s="387"/>
      <c r="BC8" s="343"/>
      <c r="BE8" s="126">
        <f>COUNT(D8:BC8)</f>
        <v>0</v>
      </c>
      <c r="BF8" s="153" t="str">
        <f>IF(BE8&lt;3," ",(LARGE(D8:BC8,1)+LARGE(D8:BC8,2)+LARGE(D8:BC8,3))/3)</f>
        <v xml:space="preserve"> </v>
      </c>
      <c r="BG8" s="385" t="str">
        <f>IF(COUNTIF(D8:BC8,"(1)")=0," ",COUNTIF(D8:BC8,"(1)"))</f>
        <v xml:space="preserve"> </v>
      </c>
      <c r="BH8" s="385" t="str">
        <f>IF(COUNTIF(D8:BC8,"(2)")=0," ",COUNTIF(D8:BC8,"(2)"))</f>
        <v xml:space="preserve"> </v>
      </c>
      <c r="BI8" s="385" t="str">
        <f>IF(COUNTIF(D8:BC8,"(3)")=0," ",COUNTIF(D8:BC8,"(3)"))</f>
        <v xml:space="preserve"> </v>
      </c>
      <c r="BJ8" s="154" t="str">
        <f>IF(SUM(BG8:BI8)=0," ",SUM(BG8:BI8))</f>
        <v xml:space="preserve"> </v>
      </c>
      <c r="BK8" s="390" t="str">
        <f>IF(BE8=0,Var!$B$8,IF(LARGE(D8:BC8,1)&gt;=150,Var!$B$4," "))</f>
        <v>---</v>
      </c>
      <c r="BL8" s="390" t="str">
        <f>IF(BE8=0,Var!$B$8,IF(LARGE(D8:BC8,1)&gt;=175,Var!$B$4," "))</f>
        <v>---</v>
      </c>
      <c r="BM8" s="543" t="str">
        <f>IF(BE8=0,Var!$B$8,IF(LARGE(D8:BC8,1)&gt;=210,Var!$B$4," "))</f>
        <v>---</v>
      </c>
      <c r="BN8" s="546"/>
      <c r="BO8" s="547"/>
      <c r="BP8" s="547"/>
      <c r="BQ8" s="116"/>
    </row>
    <row r="9" spans="1:69" s="388" customFormat="1" ht="22.7" customHeight="1">
      <c r="A9" s="116"/>
      <c r="B9" s="128"/>
      <c r="C9" s="129" t="s">
        <v>86</v>
      </c>
      <c r="D9" s="130"/>
      <c r="E9" s="130"/>
      <c r="F9" s="130"/>
      <c r="G9" s="130"/>
      <c r="H9" s="130"/>
      <c r="I9" s="130"/>
      <c r="J9" s="130"/>
      <c r="K9" s="130"/>
      <c r="L9" s="131"/>
      <c r="M9" s="131"/>
      <c r="N9" s="131"/>
      <c r="O9" s="131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24"/>
      <c r="AU9" s="124"/>
      <c r="AV9" s="132"/>
      <c r="AW9" s="132"/>
      <c r="AX9" s="132"/>
      <c r="AY9" s="132"/>
      <c r="AZ9" s="132"/>
      <c r="BA9" s="132"/>
      <c r="BB9" s="132"/>
      <c r="BC9" s="132"/>
      <c r="BE9" s="125"/>
      <c r="BF9" s="336"/>
      <c r="BG9" s="125"/>
      <c r="BH9" s="125"/>
      <c r="BI9" s="125"/>
      <c r="BJ9" s="155"/>
      <c r="BK9" s="125"/>
      <c r="BL9" s="125"/>
      <c r="BM9" s="125"/>
      <c r="BN9" s="545"/>
      <c r="BO9" s="125"/>
      <c r="BP9" s="125"/>
      <c r="BQ9" s="116"/>
    </row>
    <row r="10" spans="1:69">
      <c r="A10" s="116"/>
      <c r="B10" s="133"/>
      <c r="C10" s="134"/>
      <c r="D10" s="387"/>
      <c r="E10" s="343"/>
      <c r="F10" s="387"/>
      <c r="G10" s="343"/>
      <c r="H10" s="387"/>
      <c r="I10" s="343"/>
      <c r="J10" s="387"/>
      <c r="K10" s="343"/>
      <c r="L10" s="387"/>
      <c r="M10" s="343"/>
      <c r="N10" s="387"/>
      <c r="O10" s="343"/>
      <c r="P10" s="387"/>
      <c r="Q10" s="343"/>
      <c r="R10" s="387"/>
      <c r="S10" s="343"/>
      <c r="T10" s="387"/>
      <c r="U10" s="343"/>
      <c r="V10" s="387"/>
      <c r="W10" s="343"/>
      <c r="X10" s="387"/>
      <c r="Y10" s="343"/>
      <c r="Z10" s="387"/>
      <c r="AA10" s="343"/>
      <c r="AB10" s="342"/>
      <c r="AC10" s="389"/>
      <c r="AD10" s="342"/>
      <c r="AE10" s="342"/>
      <c r="AF10" s="387"/>
      <c r="AG10" s="343"/>
      <c r="AH10" s="387"/>
      <c r="AI10" s="343"/>
      <c r="AJ10" s="387"/>
      <c r="AK10" s="343"/>
      <c r="AL10" s="387"/>
      <c r="AM10" s="343"/>
      <c r="AN10" s="387"/>
      <c r="AO10" s="343"/>
      <c r="AP10" s="387"/>
      <c r="AQ10" s="343"/>
      <c r="AR10" s="342"/>
      <c r="AS10" s="342"/>
      <c r="AT10" s="340"/>
      <c r="AU10" s="341"/>
      <c r="AV10" s="342"/>
      <c r="AW10" s="342"/>
      <c r="AX10" s="387"/>
      <c r="AY10" s="343"/>
      <c r="AZ10" s="387"/>
      <c r="BA10" s="343"/>
      <c r="BB10" s="387"/>
      <c r="BC10" s="343"/>
      <c r="BE10" s="126">
        <f>COUNT(D10:BC10)</f>
        <v>0</v>
      </c>
      <c r="BF10" s="153" t="str">
        <f>IF(BE10&lt;3," ",(LARGE(D10:BC10,1)+LARGE(D10:BC10,2)+LARGE(D10:BC10,3))/3)</f>
        <v xml:space="preserve"> </v>
      </c>
      <c r="BG10" s="385" t="str">
        <f>IF(COUNTIF(D10:BC10,"(1)")=0," ",COUNTIF(D10:BC10,"(1)"))</f>
        <v xml:space="preserve"> </v>
      </c>
      <c r="BH10" s="385" t="str">
        <f>IF(COUNTIF(D10:BC10,"(2)")=0," ",COUNTIF(D10:BC10,"(2)"))</f>
        <v xml:space="preserve"> </v>
      </c>
      <c r="BI10" s="385" t="str">
        <f>IF(COUNTIF(D10:BC10,"(3)")=0," ",COUNTIF(D10:BC10,"(3)"))</f>
        <v xml:space="preserve"> </v>
      </c>
      <c r="BJ10" s="154" t="str">
        <f>IF(SUM(BG10:BI10)=0," ",SUM(BG10:BI10))</f>
        <v xml:space="preserve"> </v>
      </c>
      <c r="BK10" s="390" t="str">
        <f>IF(BE10=0,Var!$B$8,IF(LARGE(D10:BC10,1)&gt;=150,Var!$B$4," "))</f>
        <v>---</v>
      </c>
      <c r="BL10" s="390" t="str">
        <f>IF(BE10=0,Var!$B$8,IF(LARGE(D10:BC10,1)&gt;=175,Var!$B$4," "))</f>
        <v>---</v>
      </c>
      <c r="BM10" s="543" t="str">
        <f>IF(BE10=0,Var!$B$8,IF(LARGE(D10:BC10,1)&gt;=210,Var!$B$4," "))</f>
        <v>---</v>
      </c>
      <c r="BN10" s="546"/>
      <c r="BO10" s="547"/>
      <c r="BP10" s="547"/>
      <c r="BQ10" s="116"/>
    </row>
    <row r="11" spans="1:69" s="388" customFormat="1" ht="22.7" customHeight="1">
      <c r="A11" s="116"/>
      <c r="B11" s="128"/>
      <c r="C11" s="129" t="s">
        <v>87</v>
      </c>
      <c r="D11" s="130"/>
      <c r="E11" s="130"/>
      <c r="F11" s="130"/>
      <c r="G11" s="130"/>
      <c r="H11" s="130"/>
      <c r="I11" s="130"/>
      <c r="J11" s="130"/>
      <c r="K11" s="130"/>
      <c r="L11" s="131"/>
      <c r="M11" s="131"/>
      <c r="N11" s="131"/>
      <c r="O11" s="131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24"/>
      <c r="AU11" s="124"/>
      <c r="AV11" s="132"/>
      <c r="AW11" s="132"/>
      <c r="AX11" s="132"/>
      <c r="AY11" s="132"/>
      <c r="AZ11" s="132"/>
      <c r="BA11" s="132"/>
      <c r="BB11" s="132"/>
      <c r="BC11" s="132"/>
      <c r="BE11" s="125"/>
      <c r="BF11" s="336"/>
      <c r="BG11" s="125"/>
      <c r="BH11" s="125"/>
      <c r="BI11" s="125"/>
      <c r="BJ11" s="155"/>
      <c r="BK11" s="125"/>
      <c r="BL11" s="125"/>
      <c r="BM11" s="125"/>
      <c r="BN11" s="545"/>
      <c r="BO11" s="125"/>
      <c r="BP11" s="125"/>
      <c r="BQ11" s="116"/>
    </row>
    <row r="12" spans="1:69">
      <c r="A12" s="116"/>
      <c r="B12" s="133"/>
      <c r="C12" s="134"/>
      <c r="D12" s="387"/>
      <c r="E12" s="343"/>
      <c r="F12" s="387"/>
      <c r="G12" s="343"/>
      <c r="H12" s="387"/>
      <c r="I12" s="343"/>
      <c r="J12" s="387"/>
      <c r="K12" s="343"/>
      <c r="L12" s="387"/>
      <c r="M12" s="343"/>
      <c r="N12" s="387"/>
      <c r="O12" s="343"/>
      <c r="P12" s="387"/>
      <c r="Q12" s="343"/>
      <c r="R12" s="387"/>
      <c r="S12" s="343"/>
      <c r="T12" s="387"/>
      <c r="U12" s="343"/>
      <c r="V12" s="387"/>
      <c r="W12" s="343"/>
      <c r="X12" s="387"/>
      <c r="Y12" s="343"/>
      <c r="Z12" s="387"/>
      <c r="AA12" s="343"/>
      <c r="AB12" s="342"/>
      <c r="AC12" s="391"/>
      <c r="AD12" s="342"/>
      <c r="AE12" s="342"/>
      <c r="AF12" s="387"/>
      <c r="AG12" s="343"/>
      <c r="AH12" s="387"/>
      <c r="AI12" s="343"/>
      <c r="AJ12" s="387"/>
      <c r="AK12" s="343"/>
      <c r="AL12" s="387"/>
      <c r="AM12" s="343"/>
      <c r="AN12" s="387"/>
      <c r="AO12" s="343"/>
      <c r="AP12" s="387"/>
      <c r="AQ12" s="343"/>
      <c r="AR12" s="342"/>
      <c r="AS12" s="342"/>
      <c r="AT12" s="344"/>
      <c r="AU12" s="345"/>
      <c r="AV12" s="342"/>
      <c r="AW12" s="342"/>
      <c r="AX12" s="387"/>
      <c r="AY12" s="343"/>
      <c r="AZ12" s="387"/>
      <c r="BA12" s="343"/>
      <c r="BB12" s="387"/>
      <c r="BC12" s="343"/>
      <c r="BE12" s="126">
        <f>COUNT(D12:BC12)</f>
        <v>0</v>
      </c>
      <c r="BF12" s="153" t="str">
        <f>IF(BE12&lt;3," ",(LARGE(D12:BC12,1)+LARGE(D12:BC12,2)+LARGE(D12:BC12,3))/3)</f>
        <v xml:space="preserve"> </v>
      </c>
      <c r="BG12" s="385" t="str">
        <f>IF(COUNTIF(D12:BC12,"(1)")=0," ",COUNTIF(D12:BC12,"(1)"))</f>
        <v xml:space="preserve"> </v>
      </c>
      <c r="BH12" s="385" t="str">
        <f>IF(COUNTIF(D12:BC12,"(2)")=0," ",COUNTIF(D12:BC12,"(2)"))</f>
        <v xml:space="preserve"> </v>
      </c>
      <c r="BI12" s="385" t="str">
        <f>IF(COUNTIF(D12:BC12,"(3)")=0," ",COUNTIF(D12:BC12,"(3)"))</f>
        <v xml:space="preserve"> </v>
      </c>
      <c r="BJ12" s="154" t="str">
        <f>IF(SUM(BG12:BI12)=0," ",SUM(BG12:BI12))</f>
        <v xml:space="preserve"> </v>
      </c>
      <c r="BK12" s="390" t="str">
        <f>IF(BE12=0,Var!$B$8,IF(LARGE(D12:BC12,1)&gt;=150,Var!$B$4," "))</f>
        <v>---</v>
      </c>
      <c r="BL12" s="390" t="str">
        <f>IF(BE12=0,Var!$B$8,IF(LARGE(D12:BC12,1)&gt;=175,Var!$B$4," "))</f>
        <v>---</v>
      </c>
      <c r="BM12" s="543" t="str">
        <f>IF(BE12=0,Var!$B$8,IF(LARGE(D12:BC12,1)&gt;=210,Var!$B$4," "))</f>
        <v>---</v>
      </c>
      <c r="BN12" s="546"/>
      <c r="BO12" s="547"/>
      <c r="BP12" s="547"/>
      <c r="BQ12" s="116"/>
    </row>
    <row r="13" spans="1:69">
      <c r="A13" s="116"/>
      <c r="B13" s="133"/>
      <c r="C13" s="134"/>
      <c r="D13" s="387"/>
      <c r="E13" s="343"/>
      <c r="F13" s="387"/>
      <c r="G13" s="343"/>
      <c r="H13" s="387"/>
      <c r="I13" s="343"/>
      <c r="J13" s="387"/>
      <c r="K13" s="343"/>
      <c r="L13" s="387"/>
      <c r="M13" s="343"/>
      <c r="N13" s="387"/>
      <c r="O13" s="343"/>
      <c r="P13" s="387"/>
      <c r="Q13" s="343"/>
      <c r="R13" s="387"/>
      <c r="S13" s="343"/>
      <c r="T13" s="387"/>
      <c r="U13" s="343"/>
      <c r="V13" s="387"/>
      <c r="W13" s="343"/>
      <c r="X13" s="387"/>
      <c r="Y13" s="343"/>
      <c r="Z13" s="387"/>
      <c r="AA13" s="343"/>
      <c r="AB13" s="342"/>
      <c r="AC13" s="392"/>
      <c r="AD13" s="342"/>
      <c r="AE13" s="342"/>
      <c r="AF13" s="387"/>
      <c r="AG13" s="343"/>
      <c r="AH13" s="387"/>
      <c r="AI13" s="343"/>
      <c r="AJ13" s="387"/>
      <c r="AK13" s="343"/>
      <c r="AL13" s="387"/>
      <c r="AM13" s="343"/>
      <c r="AN13" s="387"/>
      <c r="AO13" s="343"/>
      <c r="AP13" s="387"/>
      <c r="AQ13" s="343"/>
      <c r="AR13" s="342"/>
      <c r="AS13" s="342"/>
      <c r="AT13" s="346"/>
      <c r="AU13" s="347"/>
      <c r="AV13" s="342"/>
      <c r="AW13" s="342"/>
      <c r="AX13" s="387"/>
      <c r="AY13" s="343"/>
      <c r="AZ13" s="387"/>
      <c r="BA13" s="343"/>
      <c r="BB13" s="387"/>
      <c r="BC13" s="343"/>
      <c r="BE13" s="126">
        <f>COUNT(D13:BC13)</f>
        <v>0</v>
      </c>
      <c r="BF13" s="153" t="str">
        <f>IF(BE13&lt;3," ",(LARGE(D13:BC13,1)+LARGE(D13:BC13,2)+LARGE(D13:BC13,3))/3)</f>
        <v xml:space="preserve"> </v>
      </c>
      <c r="BG13" s="385" t="str">
        <f>IF(COUNTIF(D13:BC13,"(1)")=0," ",COUNTIF(D13:BC13,"(1)"))</f>
        <v xml:space="preserve"> </v>
      </c>
      <c r="BH13" s="385" t="str">
        <f>IF(COUNTIF(D13:BC13,"(2)")=0," ",COUNTIF(D13:BC13,"(2)"))</f>
        <v xml:space="preserve"> </v>
      </c>
      <c r="BI13" s="385" t="str">
        <f>IF(COUNTIF(D13:BC13,"(3)")=0," ",COUNTIF(D13:BC13,"(3)"))</f>
        <v xml:space="preserve"> </v>
      </c>
      <c r="BJ13" s="154" t="str">
        <f>IF(SUM(BG13:BI13)=0," ",SUM(BG13:BI13))</f>
        <v xml:space="preserve"> </v>
      </c>
      <c r="BK13" s="390" t="str">
        <f>IF(BE13=0,Var!$B$8,IF(LARGE(D13:BC13,1)&gt;=150,Var!$B$4," "))</f>
        <v>---</v>
      </c>
      <c r="BL13" s="390" t="str">
        <f>IF(BE13=0,Var!$B$8,IF(LARGE(D13:BC13,1)&gt;=175,Var!$B$4," "))</f>
        <v>---</v>
      </c>
      <c r="BM13" s="543" t="str">
        <f>IF(BE13=0,Var!$B$8,IF(LARGE(D13:BC13,1)&gt;=210,Var!$B$4," "))</f>
        <v>---</v>
      </c>
      <c r="BN13" s="546"/>
      <c r="BO13" s="547"/>
      <c r="BP13" s="547"/>
      <c r="BQ13" s="116"/>
    </row>
    <row r="14" spans="1:69" s="388" customFormat="1" ht="22.7" customHeight="1">
      <c r="A14" s="116"/>
      <c r="B14" s="128"/>
      <c r="C14" s="129" t="s">
        <v>88</v>
      </c>
      <c r="D14" s="130"/>
      <c r="E14" s="130"/>
      <c r="F14" s="130"/>
      <c r="G14" s="130"/>
      <c r="H14" s="130"/>
      <c r="I14" s="130"/>
      <c r="J14" s="130"/>
      <c r="K14" s="130"/>
      <c r="L14" s="131"/>
      <c r="M14" s="131"/>
      <c r="N14" s="131"/>
      <c r="O14" s="131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24"/>
      <c r="AU14" s="124"/>
      <c r="AV14" s="132"/>
      <c r="AW14" s="132"/>
      <c r="AX14" s="132"/>
      <c r="AY14" s="132"/>
      <c r="AZ14" s="132"/>
      <c r="BA14" s="132"/>
      <c r="BB14" s="132"/>
      <c r="BC14" s="132"/>
      <c r="BE14" s="125"/>
      <c r="BF14" s="336"/>
      <c r="BG14" s="125"/>
      <c r="BH14" s="125"/>
      <c r="BI14" s="125"/>
      <c r="BJ14" s="155"/>
      <c r="BK14" s="125"/>
      <c r="BL14" s="125"/>
      <c r="BM14" s="125"/>
      <c r="BN14" s="125"/>
      <c r="BO14" s="125"/>
      <c r="BP14" s="125"/>
      <c r="BQ14" s="116"/>
    </row>
    <row r="15" spans="1:69">
      <c r="A15" s="116"/>
      <c r="B15" s="133"/>
      <c r="C15" s="134"/>
      <c r="D15" s="387"/>
      <c r="E15" s="343"/>
      <c r="F15" s="387"/>
      <c r="G15" s="343"/>
      <c r="H15" s="387"/>
      <c r="I15" s="343"/>
      <c r="J15" s="387"/>
      <c r="K15" s="343"/>
      <c r="L15" s="387"/>
      <c r="M15" s="343"/>
      <c r="N15" s="387"/>
      <c r="O15" s="343"/>
      <c r="P15" s="387"/>
      <c r="Q15" s="343"/>
      <c r="R15" s="387"/>
      <c r="S15" s="343"/>
      <c r="T15" s="387"/>
      <c r="U15" s="343"/>
      <c r="V15" s="387"/>
      <c r="W15" s="343"/>
      <c r="X15" s="387"/>
      <c r="Y15" s="343"/>
      <c r="Z15" s="387"/>
      <c r="AA15" s="343"/>
      <c r="AB15" s="342"/>
      <c r="AC15" s="389"/>
      <c r="AD15" s="342"/>
      <c r="AE15" s="342"/>
      <c r="AF15" s="387"/>
      <c r="AG15" s="343"/>
      <c r="AH15" s="387"/>
      <c r="AI15" s="343"/>
      <c r="AJ15" s="387"/>
      <c r="AK15" s="343"/>
      <c r="AL15" s="387"/>
      <c r="AM15" s="343"/>
      <c r="AN15" s="387"/>
      <c r="AO15" s="343"/>
      <c r="AP15" s="387"/>
      <c r="AQ15" s="343"/>
      <c r="AR15" s="342"/>
      <c r="AS15" s="342"/>
      <c r="AT15" s="340"/>
      <c r="AU15" s="341"/>
      <c r="AV15" s="342"/>
      <c r="AW15" s="342"/>
      <c r="AX15" s="387"/>
      <c r="AY15" s="343"/>
      <c r="AZ15" s="387"/>
      <c r="BA15" s="343"/>
      <c r="BB15" s="387"/>
      <c r="BC15" s="343"/>
      <c r="BE15" s="126">
        <f>COUNT(D15:BC15)</f>
        <v>0</v>
      </c>
      <c r="BF15" s="153" t="str">
        <f>IF(BE15&lt;3," ",(LARGE(D15:BC15,1)+LARGE(D15:BC15,2)+LARGE(D15:BC15,3))/3)</f>
        <v xml:space="preserve"> </v>
      </c>
      <c r="BG15" s="385" t="str">
        <f>IF(COUNTIF(D15:BC15,"(1)")=0," ",COUNTIF(D15:BC15,"(1)"))</f>
        <v xml:space="preserve"> </v>
      </c>
      <c r="BH15" s="385" t="str">
        <f>IF(COUNTIF(D15:BC15,"(2)")=0," ",COUNTIF(D15:BC15,"(2)"))</f>
        <v xml:space="preserve"> </v>
      </c>
      <c r="BI15" s="385" t="str">
        <f>IF(COUNTIF(D15:BC15,"(3)")=0," ",COUNTIF(D15:BC15,"(3)"))</f>
        <v xml:space="preserve"> </v>
      </c>
      <c r="BJ15" s="154" t="str">
        <f>IF(SUM(BG15:BI15)=0," ",SUM(BG15:BI15))</f>
        <v xml:space="preserve"> </v>
      </c>
      <c r="BK15" s="390" t="str">
        <f>IF(BE15=0,Var!$B$8,IF(LARGE(D15:BC15,1)&gt;=150,Var!$B$4," "))</f>
        <v>---</v>
      </c>
      <c r="BL15" s="390" t="str">
        <f>IF(BE15=0,Var!$B$8,IF(LARGE(D15:BC15,1)&gt;=175,Var!$B$4," "))</f>
        <v>---</v>
      </c>
      <c r="BM15" s="543" t="str">
        <f>IF(BE15=0,Var!$B$8,IF(LARGE(D15:BC15,1)&gt;=210,Var!$B$4," "))</f>
        <v>---</v>
      </c>
      <c r="BN15" s="546"/>
      <c r="BO15" s="547"/>
      <c r="BP15" s="547"/>
      <c r="BQ15" s="116"/>
    </row>
    <row r="16" spans="1:69" s="388" customFormat="1" ht="22.7" customHeight="1">
      <c r="A16" s="116"/>
      <c r="B16" s="128"/>
      <c r="C16" s="129" t="s">
        <v>89</v>
      </c>
      <c r="D16" s="130"/>
      <c r="E16" s="130"/>
      <c r="F16" s="130"/>
      <c r="G16" s="130"/>
      <c r="H16" s="130"/>
      <c r="I16" s="130"/>
      <c r="J16" s="130"/>
      <c r="K16" s="130"/>
      <c r="L16" s="131"/>
      <c r="M16" s="131"/>
      <c r="N16" s="131"/>
      <c r="O16" s="131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24"/>
      <c r="AU16" s="124"/>
      <c r="AV16" s="132"/>
      <c r="AW16" s="132"/>
      <c r="AX16" s="132"/>
      <c r="AY16" s="132"/>
      <c r="AZ16" s="132"/>
      <c r="BA16" s="132"/>
      <c r="BB16" s="132"/>
      <c r="BC16" s="132"/>
      <c r="BE16" s="125"/>
      <c r="BF16" s="336"/>
      <c r="BG16" s="125"/>
      <c r="BH16" s="125"/>
      <c r="BI16" s="125"/>
      <c r="BJ16" s="155"/>
      <c r="BK16" s="151">
        <v>85</v>
      </c>
      <c r="BL16" s="151">
        <v>140</v>
      </c>
      <c r="BM16" s="151">
        <v>195</v>
      </c>
      <c r="BN16" s="151">
        <v>260</v>
      </c>
      <c r="BO16" s="151">
        <v>300</v>
      </c>
      <c r="BP16" s="151">
        <v>360</v>
      </c>
      <c r="BQ16" s="116"/>
    </row>
    <row r="17" spans="1:69">
      <c r="A17" s="116"/>
      <c r="B17" s="133"/>
      <c r="C17" s="134"/>
      <c r="D17" s="387"/>
      <c r="E17" s="343"/>
      <c r="F17" s="387"/>
      <c r="G17" s="343"/>
      <c r="H17" s="387"/>
      <c r="I17" s="343"/>
      <c r="J17" s="387"/>
      <c r="K17" s="343"/>
      <c r="L17" s="387"/>
      <c r="M17" s="343"/>
      <c r="N17" s="387"/>
      <c r="O17" s="343"/>
      <c r="P17" s="387"/>
      <c r="Q17" s="343"/>
      <c r="R17" s="387"/>
      <c r="S17" s="343"/>
      <c r="T17" s="387"/>
      <c r="U17" s="343"/>
      <c r="V17" s="387"/>
      <c r="W17" s="343"/>
      <c r="X17" s="387"/>
      <c r="Y17" s="343"/>
      <c r="Z17" s="387"/>
      <c r="AA17" s="343"/>
      <c r="AB17" s="342"/>
      <c r="AC17" s="389"/>
      <c r="AD17" s="342"/>
      <c r="AE17" s="342"/>
      <c r="AF17" s="387"/>
      <c r="AG17" s="343"/>
      <c r="AH17" s="387"/>
      <c r="AI17" s="343"/>
      <c r="AJ17" s="387"/>
      <c r="AK17" s="343"/>
      <c r="AL17" s="387"/>
      <c r="AM17" s="343"/>
      <c r="AN17" s="387"/>
      <c r="AO17" s="343"/>
      <c r="AP17" s="387"/>
      <c r="AQ17" s="343"/>
      <c r="AR17" s="342"/>
      <c r="AS17" s="342"/>
      <c r="AT17" s="340"/>
      <c r="AU17" s="341"/>
      <c r="AV17" s="342"/>
      <c r="AW17" s="342"/>
      <c r="AX17" s="387"/>
      <c r="AY17" s="343"/>
      <c r="AZ17" s="387"/>
      <c r="BA17" s="343"/>
      <c r="BB17" s="387"/>
      <c r="BC17" s="343"/>
      <c r="BE17" s="126">
        <f>COUNT(D17:BC17)</f>
        <v>0</v>
      </c>
      <c r="BF17" s="153" t="str">
        <f>IF(BE17&lt;3," ",(LARGE(D17:BC17,1)+LARGE(D17:BC17,2)+LARGE(D17:BC17,3))/3)</f>
        <v xml:space="preserve"> </v>
      </c>
      <c r="BG17" s="385" t="str">
        <f>IF(COUNTIF(D17:BC17,"(1)")=0," ",COUNTIF(D17:BC17,"(1)"))</f>
        <v xml:space="preserve"> </v>
      </c>
      <c r="BH17" s="385" t="str">
        <f>IF(COUNTIF(D17:BC17,"(2)")=0," ",COUNTIF(D17:BC17,"(2)"))</f>
        <v xml:space="preserve"> </v>
      </c>
      <c r="BI17" s="385" t="str">
        <f>IF(COUNTIF(D17:BC17,"(3)")=0," ",COUNTIF(D17:BC17,"(3)"))</f>
        <v xml:space="preserve"> </v>
      </c>
      <c r="BJ17" s="154" t="str">
        <f>IF(SUM(BG17:BI17)=0," ",SUM(BG17:BI17))</f>
        <v xml:space="preserve"> </v>
      </c>
      <c r="BK17" s="390" t="str">
        <f>IF(BE17=0,Var!$B$8,IF(LARGE(D17:BC17,1)&gt;=85,Var!$B$4," "))</f>
        <v>---</v>
      </c>
      <c r="BL17" s="390" t="str">
        <f>IF(BE17=0,Var!$B$8,IF(LARGE(D17:BC17,1)&gt;=140,Var!$B$4," "))</f>
        <v>---</v>
      </c>
      <c r="BM17" s="390" t="str">
        <f>IF(BE17=0,Var!$B$8,IF(LARGE(D17:BC17,1)&gt;=195,Var!$B$4," "))</f>
        <v>---</v>
      </c>
      <c r="BN17" s="390" t="str">
        <f>IF(BE17=0,Var!$B$8,IF(LARGE(D17:BC17,1)&gt;=260,Var!$B$4," "))</f>
        <v>---</v>
      </c>
      <c r="BO17" s="390" t="str">
        <f>IF(BE17=0,Var!$B$8,IF(LARGE(D17:BC17,1)&gt;=300,Var!$B$4," "))</f>
        <v>---</v>
      </c>
      <c r="BP17" s="390" t="str">
        <f>IF(BE17=0,Var!$B$8,IF(LARGE(D17:BC17,1)&gt;=360,Var!$B$4," "))</f>
        <v>---</v>
      </c>
      <c r="BQ17" s="116"/>
    </row>
    <row r="18" spans="1:69" s="388" customFormat="1" ht="22.7" customHeight="1">
      <c r="A18" s="116"/>
      <c r="B18" s="128"/>
      <c r="C18" s="129" t="s">
        <v>410</v>
      </c>
      <c r="D18" s="130"/>
      <c r="E18" s="130"/>
      <c r="F18" s="130"/>
      <c r="G18" s="130"/>
      <c r="H18" s="130"/>
      <c r="I18" s="130"/>
      <c r="J18" s="130"/>
      <c r="K18" s="130"/>
      <c r="L18" s="131"/>
      <c r="M18" s="131"/>
      <c r="N18" s="131"/>
      <c r="O18" s="131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24"/>
      <c r="AU18" s="124"/>
      <c r="AV18" s="132"/>
      <c r="AW18" s="132"/>
      <c r="AX18" s="132"/>
      <c r="AY18" s="132"/>
      <c r="AZ18" s="132"/>
      <c r="BA18" s="132"/>
      <c r="BB18" s="132"/>
      <c r="BC18" s="132"/>
      <c r="BE18" s="336"/>
      <c r="BF18" s="336"/>
      <c r="BG18" s="149"/>
      <c r="BH18" s="149"/>
      <c r="BI18" s="149"/>
      <c r="BJ18" s="150"/>
      <c r="BK18" s="125"/>
      <c r="BL18" s="125"/>
      <c r="BM18" s="125"/>
      <c r="BN18" s="125"/>
      <c r="BO18" s="125"/>
      <c r="BP18" s="125"/>
      <c r="BQ18" s="116"/>
    </row>
    <row r="19" spans="1:69">
      <c r="A19" s="116"/>
      <c r="B19" s="133">
        <v>1</v>
      </c>
      <c r="C19" s="134" t="s">
        <v>51</v>
      </c>
      <c r="D19" s="387"/>
      <c r="E19" s="343"/>
      <c r="F19" s="387"/>
      <c r="G19" s="343"/>
      <c r="H19" s="387"/>
      <c r="I19" s="343"/>
      <c r="J19" s="387"/>
      <c r="K19" s="343"/>
      <c r="L19" s="387"/>
      <c r="M19" s="343"/>
      <c r="N19" s="387"/>
      <c r="O19" s="343"/>
      <c r="P19" s="387"/>
      <c r="Q19" s="343"/>
      <c r="R19" s="387"/>
      <c r="S19" s="343"/>
      <c r="T19" s="417">
        <v>348</v>
      </c>
      <c r="U19" s="418" t="s">
        <v>14</v>
      </c>
      <c r="V19" s="417">
        <v>401</v>
      </c>
      <c r="W19" s="418" t="s">
        <v>14</v>
      </c>
      <c r="X19" s="417"/>
      <c r="Y19" s="418"/>
      <c r="Z19" s="417"/>
      <c r="AA19" s="418"/>
      <c r="AB19" s="409">
        <v>312</v>
      </c>
      <c r="AC19" s="419" t="s">
        <v>14</v>
      </c>
      <c r="AD19" s="409">
        <v>346</v>
      </c>
      <c r="AE19" s="409" t="s">
        <v>14</v>
      </c>
      <c r="AF19" s="410"/>
      <c r="AG19" s="343"/>
      <c r="AH19" s="387"/>
      <c r="AI19" s="343"/>
      <c r="AJ19" s="387"/>
      <c r="AK19" s="343"/>
      <c r="AL19" s="387"/>
      <c r="AM19" s="343"/>
      <c r="AN19" s="387"/>
      <c r="AO19" s="343"/>
      <c r="AP19" s="387"/>
      <c r="AQ19" s="343"/>
      <c r="AR19" s="342"/>
      <c r="AS19" s="342"/>
      <c r="AT19" s="344"/>
      <c r="AU19" s="345"/>
      <c r="AV19" s="342"/>
      <c r="AW19" s="342"/>
      <c r="AX19" s="387"/>
      <c r="AY19" s="343"/>
      <c r="AZ19" s="387"/>
      <c r="BA19" s="343"/>
      <c r="BB19" s="387"/>
      <c r="BC19" s="343"/>
      <c r="BE19" s="126">
        <f>COUNT(D19:BC19)</f>
        <v>4</v>
      </c>
      <c r="BF19" s="153">
        <f>IF(BE19&lt;3," ",(LARGE(D19:BC19,1)+LARGE(D19:BC19,2)+LARGE(D19:BC19,3))/3)</f>
        <v>365</v>
      </c>
      <c r="BG19" s="385">
        <f>IF(COUNTIF(D19:BC19,"(1)")=0," ",COUNTIF(D19:BC19,"(1)"))</f>
        <v>4</v>
      </c>
      <c r="BH19" s="385" t="str">
        <f>IF(COUNTIF(D19:BC19,"(2)")=0," ",COUNTIF(D19:BC19,"(2)"))</f>
        <v xml:space="preserve"> </v>
      </c>
      <c r="BI19" s="385" t="str">
        <f>IF(COUNTIF(D19:BC19,"(3)")=0," ",COUNTIF(D19:BC19,"(3)"))</f>
        <v xml:space="preserve"> </v>
      </c>
      <c r="BJ19" s="154">
        <f>IF(SUM(BG19:BI19)=0," ",SUM(BG19:BI19))</f>
        <v>4</v>
      </c>
      <c r="BK19" s="390">
        <v>1</v>
      </c>
      <c r="BL19" s="390">
        <v>1</v>
      </c>
      <c r="BM19" s="390">
        <v>2</v>
      </c>
      <c r="BN19" s="390">
        <v>3</v>
      </c>
      <c r="BO19" s="390">
        <v>9</v>
      </c>
      <c r="BP19" s="390">
        <v>18</v>
      </c>
      <c r="BQ19" s="116"/>
    </row>
    <row r="20" spans="1:69" s="136" customFormat="1">
      <c r="B20" s="133">
        <v>2</v>
      </c>
      <c r="C20" s="134" t="s">
        <v>30</v>
      </c>
      <c r="D20" s="387"/>
      <c r="E20" s="343"/>
      <c r="F20" s="387">
        <v>149</v>
      </c>
      <c r="G20" s="343" t="s">
        <v>337</v>
      </c>
      <c r="H20" s="387"/>
      <c r="I20" s="343"/>
      <c r="J20" s="387"/>
      <c r="K20" s="343"/>
      <c r="L20" s="387"/>
      <c r="M20" s="343"/>
      <c r="N20" s="387"/>
      <c r="O20" s="343"/>
      <c r="P20" s="387"/>
      <c r="Q20" s="343"/>
      <c r="R20" s="387"/>
      <c r="S20" s="343"/>
      <c r="T20" s="387">
        <v>222</v>
      </c>
      <c r="U20" s="343" t="s">
        <v>18</v>
      </c>
      <c r="V20" s="387"/>
      <c r="W20" s="343"/>
      <c r="X20" s="387"/>
      <c r="Y20" s="343"/>
      <c r="Z20" s="387"/>
      <c r="AA20" s="343"/>
      <c r="AB20" s="342"/>
      <c r="AC20" s="394"/>
      <c r="AD20" s="342"/>
      <c r="AE20" s="342"/>
      <c r="AF20" s="387"/>
      <c r="AG20" s="343"/>
      <c r="AH20" s="387"/>
      <c r="AI20" s="343"/>
      <c r="AJ20" s="387"/>
      <c r="AK20" s="343"/>
      <c r="AL20" s="387"/>
      <c r="AM20" s="343"/>
      <c r="AN20" s="387"/>
      <c r="AO20" s="343"/>
      <c r="AP20" s="387">
        <v>145</v>
      </c>
      <c r="AQ20" s="343" t="s">
        <v>14</v>
      </c>
      <c r="AR20" s="409">
        <v>149</v>
      </c>
      <c r="AS20" s="342" t="s">
        <v>14</v>
      </c>
      <c r="AT20" s="346"/>
      <c r="AU20" s="347"/>
      <c r="AV20" s="342"/>
      <c r="AW20" s="342"/>
      <c r="AX20" s="387">
        <v>147</v>
      </c>
      <c r="AY20" s="343" t="s">
        <v>18</v>
      </c>
      <c r="AZ20" s="387"/>
      <c r="BA20" s="343"/>
      <c r="BB20" s="387"/>
      <c r="BC20" s="343"/>
      <c r="BD20" s="336"/>
      <c r="BE20" s="126">
        <f>COUNT(D20:BC20)</f>
        <v>5</v>
      </c>
      <c r="BF20" s="153">
        <f>IF(BE20&lt;3," ",(LARGE(D20:BC20,1)+LARGE(D20:BC20,2)+LARGE(D20:BC20,3))/3)</f>
        <v>173.33333333333334</v>
      </c>
      <c r="BG20" s="385">
        <f>IF(COUNTIF(D20:BC20,"(1)")=0," ",COUNTIF(D20:BC20,"(1)"))</f>
        <v>2</v>
      </c>
      <c r="BH20" s="385" t="str">
        <f>IF(COUNTIF(D20:BC20,"(2)")=0," ",COUNTIF(D20:BC20,"(2)"))</f>
        <v xml:space="preserve"> </v>
      </c>
      <c r="BI20" s="385">
        <f>IF(COUNTIF(D20:BC20,"(3)")=0," ",COUNTIF(D20:BC20,"(3)"))</f>
        <v>2</v>
      </c>
      <c r="BJ20" s="154">
        <f>IF(SUM(BG20:BI20)=0," ",SUM(BG20:BI20))</f>
        <v>4</v>
      </c>
      <c r="BK20" s="390">
        <v>15</v>
      </c>
      <c r="BL20" s="390">
        <v>15</v>
      </c>
      <c r="BM20" s="390">
        <f>IF(BE20=0,Var!$B$8,IF(LARGE(D20:BC20,1)&gt;=195,Var!$B$4," "))</f>
        <v>19</v>
      </c>
      <c r="BN20" s="390" t="str">
        <f>IF(BE20=0,Var!$B$8,IF(LARGE(D20:BC20,1)&gt;=260,Var!$B$4," "))</f>
        <v xml:space="preserve"> </v>
      </c>
      <c r="BO20" s="390" t="str">
        <f>IF(BE20=0,Var!$B$8,IF(LARGE(D20:BC20,1)&gt;=300,Var!$B$4," "))</f>
        <v xml:space="preserve"> </v>
      </c>
      <c r="BP20" s="390" t="str">
        <f>IF(BE20=0,Var!$B$8,IF(LARGE(D20:BC20,1)&gt;=360,Var!$B$4," "))</f>
        <v xml:space="preserve"> </v>
      </c>
    </row>
    <row r="21" spans="1:69" s="388" customFormat="1" ht="22.7" customHeight="1">
      <c r="A21" s="116"/>
      <c r="B21" s="128"/>
      <c r="C21" s="129" t="s">
        <v>288</v>
      </c>
      <c r="D21" s="130"/>
      <c r="E21" s="130"/>
      <c r="F21" s="130"/>
      <c r="G21" s="130"/>
      <c r="H21" s="130"/>
      <c r="I21" s="130"/>
      <c r="J21" s="130"/>
      <c r="K21" s="130"/>
      <c r="L21" s="131"/>
      <c r="M21" s="131"/>
      <c r="N21" s="131"/>
      <c r="O21" s="131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24"/>
      <c r="AU21" s="124"/>
      <c r="AV21" s="132"/>
      <c r="AW21" s="132"/>
      <c r="AX21" s="132"/>
      <c r="AY21" s="132"/>
      <c r="AZ21" s="132"/>
      <c r="BA21" s="132"/>
      <c r="BB21" s="132"/>
      <c r="BC21" s="132"/>
      <c r="BE21" s="336"/>
      <c r="BF21" s="336"/>
      <c r="BG21" s="149"/>
      <c r="BH21" s="149"/>
      <c r="BI21" s="149"/>
      <c r="BJ21" s="150"/>
      <c r="BK21" s="125"/>
      <c r="BL21" s="125"/>
      <c r="BM21" s="125"/>
      <c r="BN21" s="125"/>
      <c r="BO21" s="125"/>
      <c r="BP21" s="125"/>
      <c r="BQ21" s="116"/>
    </row>
    <row r="22" spans="1:69" s="136" customFormat="1">
      <c r="B22" s="133">
        <v>1</v>
      </c>
      <c r="C22" s="134" t="s">
        <v>91</v>
      </c>
      <c r="D22" s="387"/>
      <c r="E22" s="343"/>
      <c r="F22" s="387">
        <v>346</v>
      </c>
      <c r="G22" s="343" t="s">
        <v>14</v>
      </c>
      <c r="H22" s="387">
        <v>300</v>
      </c>
      <c r="I22" s="343" t="s">
        <v>330</v>
      </c>
      <c r="J22" s="387">
        <v>320</v>
      </c>
      <c r="K22" s="343" t="s">
        <v>14</v>
      </c>
      <c r="L22" s="387">
        <v>331</v>
      </c>
      <c r="M22" s="343" t="s">
        <v>14</v>
      </c>
      <c r="N22" s="387">
        <v>306</v>
      </c>
      <c r="O22" s="343" t="s">
        <v>14</v>
      </c>
      <c r="P22" s="387">
        <v>316</v>
      </c>
      <c r="Q22" s="343" t="s">
        <v>14</v>
      </c>
      <c r="R22" s="387">
        <v>357</v>
      </c>
      <c r="S22" s="343" t="s">
        <v>14</v>
      </c>
      <c r="T22" s="387">
        <v>366</v>
      </c>
      <c r="U22" s="343" t="s">
        <v>14</v>
      </c>
      <c r="V22" s="387">
        <v>352</v>
      </c>
      <c r="W22" s="343" t="s">
        <v>14</v>
      </c>
      <c r="X22" s="387">
        <v>297</v>
      </c>
      <c r="Y22" s="343" t="s">
        <v>14</v>
      </c>
      <c r="Z22" s="387">
        <v>301</v>
      </c>
      <c r="AA22" s="343" t="s">
        <v>14</v>
      </c>
      <c r="AB22" s="409">
        <v>347</v>
      </c>
      <c r="AC22" s="393" t="s">
        <v>14</v>
      </c>
      <c r="AD22" s="409">
        <v>345</v>
      </c>
      <c r="AE22" s="342" t="s">
        <v>14</v>
      </c>
      <c r="AF22" s="387">
        <v>350</v>
      </c>
      <c r="AG22" s="343" t="s">
        <v>14</v>
      </c>
      <c r="AH22" s="387">
        <v>369</v>
      </c>
      <c r="AI22" s="343" t="s">
        <v>14</v>
      </c>
      <c r="AJ22" s="387">
        <v>366</v>
      </c>
      <c r="AK22" s="343" t="s">
        <v>14</v>
      </c>
      <c r="AL22" s="387">
        <v>372</v>
      </c>
      <c r="AM22" s="343" t="s">
        <v>14</v>
      </c>
      <c r="AN22" s="387"/>
      <c r="AO22" s="343"/>
      <c r="AP22" s="387">
        <v>319</v>
      </c>
      <c r="AQ22" s="343" t="s">
        <v>14</v>
      </c>
      <c r="AR22" s="409">
        <v>379</v>
      </c>
      <c r="AS22" s="342" t="s">
        <v>14</v>
      </c>
      <c r="AT22" s="420">
        <v>346</v>
      </c>
      <c r="AU22" s="345" t="s">
        <v>14</v>
      </c>
      <c r="AV22" s="409">
        <v>321</v>
      </c>
      <c r="AW22" s="342" t="s">
        <v>14</v>
      </c>
      <c r="AX22" s="387">
        <v>338</v>
      </c>
      <c r="AY22" s="343" t="s">
        <v>15</v>
      </c>
      <c r="AZ22" s="387"/>
      <c r="BA22" s="343"/>
      <c r="BB22" s="387">
        <v>272</v>
      </c>
      <c r="BC22" s="343" t="s">
        <v>531</v>
      </c>
      <c r="BD22" s="336"/>
      <c r="BE22" s="126">
        <f>COUNT(D22:BC22)</f>
        <v>23</v>
      </c>
      <c r="BF22" s="153">
        <f>IF(BE22&lt;3," ",(LARGE(D22:BC22,1)+LARGE(D22:BC22,2)+LARGE(D22:BC22,3))/3)</f>
        <v>373.33333333333331</v>
      </c>
      <c r="BG22" s="385">
        <f>IF(COUNTIF(D22:BC22,"(1)")=0," ",COUNTIF(D22:BC22,"(1)"))</f>
        <v>20</v>
      </c>
      <c r="BH22" s="385">
        <f>IF(COUNTIF(D22:BC22,"(2)")=0," ",COUNTIF(D22:BC22,"(2)"))</f>
        <v>1</v>
      </c>
      <c r="BI22" s="385" t="str">
        <f>IF(COUNTIF(D22:BC22,"(3)")=0," ",COUNTIF(D22:BC22,"(3)"))</f>
        <v xml:space="preserve"> </v>
      </c>
      <c r="BJ22" s="154">
        <f>IF(SUM(BG22:BI22)=0," ",SUM(BG22:BI22))</f>
        <v>21</v>
      </c>
      <c r="BK22" s="390">
        <v>16</v>
      </c>
      <c r="BL22" s="390">
        <v>16</v>
      </c>
      <c r="BM22" s="390">
        <v>16</v>
      </c>
      <c r="BN22" s="390">
        <v>16</v>
      </c>
      <c r="BO22" s="390">
        <v>16</v>
      </c>
      <c r="BP22" s="390">
        <f>IF(BE22=0,Var!$B$8,IF(LARGE(D22:BC22,1)&gt;=360,Var!$B$4," "))</f>
        <v>19</v>
      </c>
    </row>
    <row r="23" spans="1:69">
      <c r="A23" s="116"/>
      <c r="B23" s="133">
        <v>2</v>
      </c>
      <c r="C23" s="134" t="s">
        <v>71</v>
      </c>
      <c r="D23" s="387"/>
      <c r="E23" s="343"/>
      <c r="F23" s="387"/>
      <c r="G23" s="343"/>
      <c r="H23" s="387"/>
      <c r="I23" s="343"/>
      <c r="J23" s="387"/>
      <c r="K23" s="343"/>
      <c r="L23" s="387"/>
      <c r="M23" s="343"/>
      <c r="N23" s="387"/>
      <c r="O23" s="343"/>
      <c r="P23" s="387"/>
      <c r="Q23" s="343"/>
      <c r="R23" s="387"/>
      <c r="S23" s="343"/>
      <c r="T23" s="387">
        <v>209</v>
      </c>
      <c r="U23" s="343" t="s">
        <v>344</v>
      </c>
      <c r="V23" s="387"/>
      <c r="W23" s="343"/>
      <c r="X23" s="387"/>
      <c r="Y23" s="343"/>
      <c r="Z23" s="387"/>
      <c r="AA23" s="343"/>
      <c r="AB23" s="342"/>
      <c r="AC23" s="394"/>
      <c r="AD23" s="342"/>
      <c r="AE23" s="342"/>
      <c r="AF23" s="387"/>
      <c r="AG23" s="343"/>
      <c r="AH23" s="387"/>
      <c r="AI23" s="343"/>
      <c r="AJ23" s="387"/>
      <c r="AK23" s="343"/>
      <c r="AL23" s="387"/>
      <c r="AM23" s="343"/>
      <c r="AN23" s="387"/>
      <c r="AO23" s="343"/>
      <c r="AP23" s="387"/>
      <c r="AQ23" s="343"/>
      <c r="AR23" s="342"/>
      <c r="AS23" s="342"/>
      <c r="AT23" s="346"/>
      <c r="AU23" s="347"/>
      <c r="AV23" s="342"/>
      <c r="AW23" s="342"/>
      <c r="AX23" s="387"/>
      <c r="AY23" s="343"/>
      <c r="AZ23" s="387"/>
      <c r="BA23" s="343"/>
      <c r="BB23" s="387"/>
      <c r="BC23" s="343"/>
      <c r="BE23" s="126">
        <f>COUNT(D23:BC23)</f>
        <v>1</v>
      </c>
      <c r="BF23" s="153" t="str">
        <f>IF(BE23&lt;3," ",(LARGE(D23:BC23,1)+LARGE(D23:BC23,2)+LARGE(D23:BC23,3))/3)</f>
        <v xml:space="preserve"> </v>
      </c>
      <c r="BG23" s="385" t="str">
        <f>IF(COUNTIF(D23:BC23,"(1)")=0," ",COUNTIF(D23:BC23,"(1)"))</f>
        <v xml:space="preserve"> </v>
      </c>
      <c r="BH23" s="385" t="str">
        <f>IF(COUNTIF(D23:BC23,"(2)")=0," ",COUNTIF(D23:BC23,"(2)"))</f>
        <v xml:space="preserve"> </v>
      </c>
      <c r="BI23" s="385" t="str">
        <f>IF(COUNTIF(D23:BC23,"(3)")=0," ",COUNTIF(D23:BC23,"(3)"))</f>
        <v xml:space="preserve"> </v>
      </c>
      <c r="BJ23" s="154" t="str">
        <f>IF(SUM(BG23:BI23)=0," ",SUM(BG23:BI23))</f>
        <v xml:space="preserve"> </v>
      </c>
      <c r="BK23" s="390">
        <v>11</v>
      </c>
      <c r="BL23" s="390">
        <v>11</v>
      </c>
      <c r="BM23" s="390">
        <v>11</v>
      </c>
      <c r="BN23" s="390">
        <v>13</v>
      </c>
      <c r="BO23" s="390" t="str">
        <f>IF(BE23=0,Var!$B$8,IF(LARGE(D23:BC23,1)&gt;=300,Var!$B$4," "))</f>
        <v xml:space="preserve"> </v>
      </c>
      <c r="BP23" s="390" t="str">
        <f>IF(BE23=0,Var!$B$8,IF(LARGE(D23:BC23,1)&gt;=360,Var!$B$4," "))</f>
        <v xml:space="preserve"> </v>
      </c>
      <c r="BQ23" s="116"/>
    </row>
    <row r="24" spans="1:69" s="388" customFormat="1" ht="22.7" customHeight="1">
      <c r="A24" s="116"/>
      <c r="B24" s="128"/>
      <c r="C24" s="129" t="s">
        <v>401</v>
      </c>
      <c r="D24" s="130"/>
      <c r="E24" s="130"/>
      <c r="F24" s="130"/>
      <c r="G24" s="130"/>
      <c r="H24" s="130"/>
      <c r="I24" s="130"/>
      <c r="J24" s="130"/>
      <c r="K24" s="130"/>
      <c r="L24" s="131"/>
      <c r="M24" s="131"/>
      <c r="N24" s="131"/>
      <c r="O24" s="131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24"/>
      <c r="AU24" s="124"/>
      <c r="AV24" s="132"/>
      <c r="AW24" s="132"/>
      <c r="AX24" s="132"/>
      <c r="AY24" s="132"/>
      <c r="AZ24" s="132"/>
      <c r="BA24" s="132"/>
      <c r="BB24" s="132"/>
      <c r="BC24" s="132"/>
      <c r="BE24" s="336"/>
      <c r="BF24" s="336"/>
      <c r="BG24" s="149"/>
      <c r="BH24" s="149"/>
      <c r="BI24" s="149"/>
      <c r="BJ24" s="150"/>
      <c r="BK24" s="125"/>
      <c r="BL24" s="125"/>
      <c r="BM24" s="125"/>
      <c r="BN24" s="125"/>
      <c r="BO24" s="125"/>
      <c r="BP24" s="125"/>
      <c r="BQ24" s="116"/>
    </row>
    <row r="25" spans="1:69" s="136" customFormat="1">
      <c r="B25" s="133"/>
      <c r="C25" s="134"/>
      <c r="D25" s="410"/>
      <c r="E25" s="343"/>
      <c r="F25" s="410"/>
      <c r="G25" s="343"/>
      <c r="H25" s="410"/>
      <c r="I25" s="343"/>
      <c r="J25" s="410"/>
      <c r="K25" s="343"/>
      <c r="L25" s="410"/>
      <c r="M25" s="343"/>
      <c r="N25" s="410"/>
      <c r="O25" s="343"/>
      <c r="P25" s="410"/>
      <c r="Q25" s="343"/>
      <c r="R25" s="410"/>
      <c r="S25" s="343"/>
      <c r="T25" s="410"/>
      <c r="U25" s="343"/>
      <c r="V25" s="410"/>
      <c r="W25" s="343"/>
      <c r="X25" s="410"/>
      <c r="Y25" s="343"/>
      <c r="Z25" s="410"/>
      <c r="AA25" s="343"/>
      <c r="AB25" s="342"/>
      <c r="AC25" s="393"/>
      <c r="AD25" s="342"/>
      <c r="AE25" s="342"/>
      <c r="AF25" s="410"/>
      <c r="AG25" s="343"/>
      <c r="AH25" s="410"/>
      <c r="AI25" s="343"/>
      <c r="AJ25" s="410"/>
      <c r="AK25" s="343"/>
      <c r="AL25" s="410"/>
      <c r="AM25" s="343"/>
      <c r="AN25" s="410"/>
      <c r="AO25" s="343"/>
      <c r="AP25" s="410"/>
      <c r="AQ25" s="343"/>
      <c r="AR25" s="342"/>
      <c r="AS25" s="342"/>
      <c r="AT25" s="344"/>
      <c r="AU25" s="345"/>
      <c r="AV25" s="342"/>
      <c r="AW25" s="342"/>
      <c r="AX25" s="410"/>
      <c r="AY25" s="343"/>
      <c r="AZ25" s="410"/>
      <c r="BA25" s="343"/>
      <c r="BB25" s="410"/>
      <c r="BC25" s="343"/>
      <c r="BD25" s="334"/>
      <c r="BE25" s="126">
        <f>COUNT(D25:BC25)</f>
        <v>0</v>
      </c>
      <c r="BF25" s="153" t="str">
        <f>IF(BE25&lt;3," ",(LARGE(D25:BC25,1)+LARGE(D25:BC25,2)+LARGE(D25:BC25,3))/3)</f>
        <v xml:space="preserve"> </v>
      </c>
      <c r="BG25" s="385" t="str">
        <f>IF(COUNTIF(D25:BC25,"(1)")=0," ",COUNTIF(D25:BC25,"(1)"))</f>
        <v xml:space="preserve"> </v>
      </c>
      <c r="BH25" s="385" t="str">
        <f>IF(COUNTIF(D25:BC25,"(2)")=0," ",COUNTIF(D25:BC25,"(2)"))</f>
        <v xml:space="preserve"> </v>
      </c>
      <c r="BI25" s="385" t="str">
        <f>IF(COUNTIF(D25:BC25,"(3)")=0," ",COUNTIF(D25:BC25,"(3)"))</f>
        <v xml:space="preserve"> </v>
      </c>
      <c r="BJ25" s="154" t="str">
        <f>IF(SUM(BG25:BI25)=0," ",SUM(BG25:BI25))</f>
        <v xml:space="preserve"> </v>
      </c>
      <c r="BK25" s="390" t="str">
        <f>IF(BE25=0,Var!$B$8,IF(LARGE(D25:BC25,1)&gt;=85,Var!$B$4," "))</f>
        <v>---</v>
      </c>
      <c r="BL25" s="390" t="str">
        <f>IF(BE25=0,Var!$B$8,IF(LARGE(D25:BC25,1)&gt;=140,Var!$B$4," "))</f>
        <v>---</v>
      </c>
      <c r="BM25" s="390" t="str">
        <f>IF(BE25=0,Var!$B$8,IF(LARGE(D25:BC25,1)&gt;=195,Var!$B$4," "))</f>
        <v>---</v>
      </c>
      <c r="BN25" s="390" t="str">
        <f>IF(BE25=0,Var!$B$8,IF(LARGE(D25:BC25,1)&gt;=260,Var!$B$4," "))</f>
        <v>---</v>
      </c>
      <c r="BO25" s="390" t="str">
        <f>IF(BE25=0,Var!$B$8,IF(LARGE(D25:BC25,1)&gt;=300,Var!$B$4," "))</f>
        <v>---</v>
      </c>
      <c r="BP25" s="390" t="str">
        <f>IF(BE25=0,Var!$B$8,IF(LARGE(D25:BC25,1)&gt;=360,Var!$B$4," "))</f>
        <v>---</v>
      </c>
    </row>
    <row r="26" spans="1:69">
      <c r="A26" s="116"/>
      <c r="B26" s="133">
        <v>1</v>
      </c>
      <c r="C26" s="134" t="s">
        <v>285</v>
      </c>
      <c r="D26" s="410">
        <v>115</v>
      </c>
      <c r="E26" s="343" t="s">
        <v>293</v>
      </c>
      <c r="F26" s="410">
        <v>164</v>
      </c>
      <c r="G26" s="343" t="s">
        <v>334</v>
      </c>
      <c r="H26" s="410"/>
      <c r="I26" s="343"/>
      <c r="J26" s="410"/>
      <c r="K26" s="343"/>
      <c r="L26" s="410">
        <v>97</v>
      </c>
      <c r="M26" s="343" t="s">
        <v>335</v>
      </c>
      <c r="N26" s="410"/>
      <c r="O26" s="343"/>
      <c r="P26" s="410"/>
      <c r="Q26" s="343"/>
      <c r="R26" s="410"/>
      <c r="S26" s="343"/>
      <c r="T26" s="410">
        <v>171</v>
      </c>
      <c r="U26" s="343" t="s">
        <v>18</v>
      </c>
      <c r="V26" s="410"/>
      <c r="W26" s="343"/>
      <c r="X26" s="410"/>
      <c r="Y26" s="343"/>
      <c r="Z26" s="410"/>
      <c r="AA26" s="343"/>
      <c r="AB26" s="409">
        <v>104</v>
      </c>
      <c r="AC26" s="394" t="s">
        <v>337</v>
      </c>
      <c r="AD26" s="342"/>
      <c r="AE26" s="342"/>
      <c r="AF26" s="410">
        <v>123</v>
      </c>
      <c r="AG26" s="343" t="s">
        <v>344</v>
      </c>
      <c r="AH26" s="410"/>
      <c r="AI26" s="343"/>
      <c r="AJ26" s="410"/>
      <c r="AK26" s="343"/>
      <c r="AL26" s="410"/>
      <c r="AM26" s="343"/>
      <c r="AN26" s="410">
        <v>93</v>
      </c>
      <c r="AO26" s="343" t="s">
        <v>18</v>
      </c>
      <c r="AP26" s="410">
        <v>148</v>
      </c>
      <c r="AQ26" s="343" t="s">
        <v>14</v>
      </c>
      <c r="AR26" s="342"/>
      <c r="AS26" s="342"/>
      <c r="AT26" s="346"/>
      <c r="AU26" s="347"/>
      <c r="AV26" s="342"/>
      <c r="AW26" s="342"/>
      <c r="AX26" s="410"/>
      <c r="AY26" s="343"/>
      <c r="AZ26" s="410"/>
      <c r="BA26" s="343"/>
      <c r="BB26" s="410"/>
      <c r="BC26" s="343"/>
      <c r="BD26" s="334"/>
      <c r="BE26" s="126">
        <f>COUNT(D26:BC26)</f>
        <v>8</v>
      </c>
      <c r="BF26" s="153">
        <f>IF(BE26&lt;3," ",(LARGE(D26:BC26,1)+LARGE(D26:BC26,2)+LARGE(D26:BC26,3))/3)</f>
        <v>161</v>
      </c>
      <c r="BG26" s="385">
        <f>IF(COUNTIF(D26:BC26,"(1)")=0," ",COUNTIF(D26:BC26,"(1)"))</f>
        <v>1</v>
      </c>
      <c r="BH26" s="385" t="str">
        <f>IF(COUNTIF(D26:BC26,"(2)")=0," ",COUNTIF(D26:BC26,"(2)"))</f>
        <v xml:space="preserve"> </v>
      </c>
      <c r="BI26" s="385">
        <f>IF(COUNTIF(D26:BC26,"(3)")=0," ",COUNTIF(D26:BC26,"(3)"))</f>
        <v>2</v>
      </c>
      <c r="BJ26" s="154">
        <f>IF(SUM(BG26:BI26)=0," ",SUM(BG26:BI26))</f>
        <v>3</v>
      </c>
      <c r="BK26" s="390">
        <v>18</v>
      </c>
      <c r="BL26" s="390">
        <v>18</v>
      </c>
      <c r="BM26" s="390" t="str">
        <f>IF(BE26=0,Var!$B$8,IF(LARGE(D26:BC26,1)&gt;=195,Var!$B$4," "))</f>
        <v xml:space="preserve"> </v>
      </c>
      <c r="BN26" s="390" t="str">
        <f>IF(BE26=0,Var!$B$8,IF(LARGE(D26:BC26,1)&gt;=260,Var!$B$4," "))</f>
        <v xml:space="preserve"> </v>
      </c>
      <c r="BO26" s="390" t="str">
        <f>IF(BE26=0,Var!$B$8,IF(LARGE(D26:BC26,1)&gt;=300,Var!$B$4," "))</f>
        <v xml:space="preserve"> </v>
      </c>
      <c r="BP26" s="390" t="str">
        <f>IF(BE26=0,Var!$B$8,IF(LARGE(D26:BC26,1)&gt;=360,Var!$B$4," "))</f>
        <v xml:space="preserve"> </v>
      </c>
      <c r="BQ26" s="116"/>
    </row>
    <row r="27" spans="1:69" s="388" customFormat="1" ht="22.5" customHeight="1">
      <c r="A27" s="116"/>
      <c r="B27" s="128"/>
      <c r="C27" s="129" t="s">
        <v>400</v>
      </c>
      <c r="D27" s="411"/>
      <c r="E27" s="411"/>
      <c r="F27" s="411"/>
      <c r="G27" s="411"/>
      <c r="H27" s="411"/>
      <c r="I27" s="411"/>
      <c r="J27" s="411"/>
      <c r="K27" s="411"/>
      <c r="L27" s="412"/>
      <c r="M27" s="412"/>
      <c r="N27" s="412"/>
      <c r="O27" s="412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342"/>
      <c r="AU27" s="342"/>
      <c r="AV27" s="413"/>
      <c r="AW27" s="413"/>
      <c r="AX27" s="413"/>
      <c r="AY27" s="413"/>
      <c r="AZ27" s="413"/>
      <c r="BA27" s="413"/>
      <c r="BB27" s="413"/>
      <c r="BC27" s="413"/>
      <c r="BD27" s="414"/>
      <c r="BE27" s="336"/>
      <c r="BF27" s="336"/>
      <c r="BG27" s="149"/>
      <c r="BH27" s="149"/>
      <c r="BI27" s="149"/>
      <c r="BJ27" s="150"/>
      <c r="BK27" s="151">
        <v>70</v>
      </c>
      <c r="BL27" s="151">
        <v>125</v>
      </c>
      <c r="BM27" s="151">
        <v>185</v>
      </c>
      <c r="BN27" s="151">
        <v>235</v>
      </c>
      <c r="BO27" s="151">
        <v>270</v>
      </c>
      <c r="BP27" s="151">
        <v>335</v>
      </c>
      <c r="BQ27" s="116"/>
    </row>
    <row r="28" spans="1:69">
      <c r="A28" s="116"/>
      <c r="B28" s="133">
        <v>1</v>
      </c>
      <c r="C28" s="134" t="s">
        <v>355</v>
      </c>
      <c r="D28" s="410"/>
      <c r="E28" s="343"/>
      <c r="F28" s="410"/>
      <c r="G28" s="343"/>
      <c r="H28" s="410"/>
      <c r="I28" s="343"/>
      <c r="J28" s="410"/>
      <c r="K28" s="343"/>
      <c r="L28" s="410">
        <v>145</v>
      </c>
      <c r="M28" s="343" t="s">
        <v>15</v>
      </c>
      <c r="N28" s="410"/>
      <c r="O28" s="343"/>
      <c r="P28" s="410">
        <v>138</v>
      </c>
      <c r="Q28" s="343" t="s">
        <v>15</v>
      </c>
      <c r="R28" s="410">
        <v>157</v>
      </c>
      <c r="S28" s="343" t="s">
        <v>14</v>
      </c>
      <c r="T28" s="410"/>
      <c r="U28" s="343"/>
      <c r="V28" s="410"/>
      <c r="W28" s="343"/>
      <c r="X28" s="410"/>
      <c r="Y28" s="343"/>
      <c r="Z28" s="410"/>
      <c r="AA28" s="343"/>
      <c r="AB28" s="409">
        <v>175</v>
      </c>
      <c r="AC28" s="394" t="s">
        <v>14</v>
      </c>
      <c r="AD28" s="409">
        <v>175</v>
      </c>
      <c r="AE28" s="342" t="s">
        <v>15</v>
      </c>
      <c r="AF28" s="410">
        <v>248</v>
      </c>
      <c r="AG28" s="343" t="s">
        <v>14</v>
      </c>
      <c r="AH28" s="410">
        <v>252</v>
      </c>
      <c r="AI28" s="343" t="s">
        <v>14</v>
      </c>
      <c r="AJ28" s="410"/>
      <c r="AK28" s="343"/>
      <c r="AL28" s="410"/>
      <c r="AM28" s="343"/>
      <c r="AN28" s="410"/>
      <c r="AO28" s="343"/>
      <c r="AP28" s="410">
        <v>202</v>
      </c>
      <c r="AQ28" s="343" t="s">
        <v>14</v>
      </c>
      <c r="AR28" s="409">
        <v>198</v>
      </c>
      <c r="AS28" s="342" t="s">
        <v>15</v>
      </c>
      <c r="AT28" s="346"/>
      <c r="AU28" s="347"/>
      <c r="AV28" s="342"/>
      <c r="AW28" s="342"/>
      <c r="AX28" s="410"/>
      <c r="AY28" s="343"/>
      <c r="AZ28" s="410"/>
      <c r="BA28" s="343"/>
      <c r="BB28" s="410"/>
      <c r="BC28" s="343"/>
      <c r="BD28" s="334"/>
      <c r="BE28" s="126">
        <f>COUNT(D28:BC28)</f>
        <v>9</v>
      </c>
      <c r="BF28" s="153">
        <f>IF(BE28&lt;3," ",(LARGE(D28:BC28,1)+LARGE(D28:BC28,2)+LARGE(D28:BC28,3))/3)</f>
        <v>234</v>
      </c>
      <c r="BG28" s="385">
        <f>IF(COUNTIF(D28:BC28,"(1)")=0," ",COUNTIF(D28:BC28,"(1)"))</f>
        <v>5</v>
      </c>
      <c r="BH28" s="385">
        <f>IF(COUNTIF(D28:BC28,"(2)")=0," ",COUNTIF(D28:BC28,"(2)"))</f>
        <v>4</v>
      </c>
      <c r="BI28" s="385" t="str">
        <f>IF(COUNTIF(D28:BC28,"(3)")=0," ",COUNTIF(D28:BC28,"(3)"))</f>
        <v xml:space="preserve"> </v>
      </c>
      <c r="BJ28" s="154">
        <f>IF(SUM(BG28:BI28)=0," ",SUM(BG28:BI28))</f>
        <v>9</v>
      </c>
      <c r="BK28" s="390">
        <v>17</v>
      </c>
      <c r="BL28" s="390">
        <v>17</v>
      </c>
      <c r="BM28" s="390">
        <f>IF(BE28=0,Var!$B$8,IF(LARGE(D28:BC28,1)&gt;=185,Var!$B$4," "))</f>
        <v>19</v>
      </c>
      <c r="BN28" s="390">
        <f>IF(BE28=0,Var!$B$8,IF(LARGE(D28:BC28,1)&gt;=235,Var!$B$4," "))</f>
        <v>19</v>
      </c>
      <c r="BO28" s="390" t="str">
        <f>IF(BE28=0,Var!$B$8,IF(LARGE(D28:BC28,1)&gt;=270,Var!$B$4," "))</f>
        <v xml:space="preserve"> </v>
      </c>
      <c r="BP28" s="390" t="str">
        <f>IF(BE28=0,Var!$B$8,IF(LARGE(D28:BC28,1)&gt;=335,Var!$B$4," "))</f>
        <v xml:space="preserve"> </v>
      </c>
      <c r="BQ28" s="116"/>
    </row>
    <row r="29" spans="1:69" s="388" customFormat="1" ht="22.5" customHeight="1">
      <c r="A29" s="116"/>
      <c r="B29" s="128"/>
      <c r="C29" s="129" t="s">
        <v>403</v>
      </c>
      <c r="D29" s="411"/>
      <c r="E29" s="411"/>
      <c r="F29" s="411"/>
      <c r="G29" s="411"/>
      <c r="H29" s="411"/>
      <c r="I29" s="411"/>
      <c r="J29" s="411"/>
      <c r="K29" s="411"/>
      <c r="L29" s="412"/>
      <c r="M29" s="412"/>
      <c r="N29" s="412"/>
      <c r="O29" s="412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3"/>
      <c r="AF29" s="413"/>
      <c r="AG29" s="413"/>
      <c r="AH29" s="413"/>
      <c r="AI29" s="413"/>
      <c r="AJ29" s="413"/>
      <c r="AK29" s="413"/>
      <c r="AL29" s="413"/>
      <c r="AM29" s="413"/>
      <c r="AN29" s="413"/>
      <c r="AO29" s="413"/>
      <c r="AP29" s="413"/>
      <c r="AQ29" s="413"/>
      <c r="AR29" s="413"/>
      <c r="AS29" s="413"/>
      <c r="AT29" s="342"/>
      <c r="AU29" s="342"/>
      <c r="AV29" s="413"/>
      <c r="AW29" s="413"/>
      <c r="AX29" s="413"/>
      <c r="AY29" s="413"/>
      <c r="AZ29" s="413"/>
      <c r="BA29" s="413"/>
      <c r="BB29" s="413"/>
      <c r="BC29" s="413"/>
      <c r="BD29" s="414"/>
      <c r="BE29" s="126"/>
      <c r="BF29" s="336"/>
      <c r="BG29" s="149"/>
      <c r="BH29" s="149"/>
      <c r="BI29" s="149"/>
      <c r="BJ29" s="150"/>
      <c r="BK29" s="151">
        <v>70</v>
      </c>
      <c r="BL29" s="151">
        <v>125</v>
      </c>
      <c r="BM29" s="151">
        <v>185</v>
      </c>
      <c r="BN29" s="151">
        <v>235</v>
      </c>
      <c r="BO29" s="151">
        <v>270</v>
      </c>
      <c r="BP29" s="151">
        <v>335</v>
      </c>
      <c r="BQ29" s="116"/>
    </row>
    <row r="30" spans="1:69">
      <c r="A30" s="116"/>
      <c r="B30" s="133"/>
      <c r="C30" s="134" t="s">
        <v>91</v>
      </c>
      <c r="D30" s="410"/>
      <c r="E30" s="343"/>
      <c r="F30" s="410"/>
      <c r="G30" s="343"/>
      <c r="H30" s="410"/>
      <c r="I30" s="343"/>
      <c r="J30" s="410"/>
      <c r="K30" s="343"/>
      <c r="L30" s="410"/>
      <c r="M30" s="343"/>
      <c r="N30" s="410"/>
      <c r="O30" s="343"/>
      <c r="P30" s="410"/>
      <c r="Q30" s="343"/>
      <c r="R30" s="410"/>
      <c r="S30" s="343"/>
      <c r="T30" s="410"/>
      <c r="U30" s="343"/>
      <c r="V30" s="410"/>
      <c r="W30" s="343"/>
      <c r="X30" s="410"/>
      <c r="Y30" s="343"/>
      <c r="Z30" s="410"/>
      <c r="AA30" s="343"/>
      <c r="AB30" s="342"/>
      <c r="AC30" s="349"/>
      <c r="AD30" s="342"/>
      <c r="AE30" s="342"/>
      <c r="AF30" s="410"/>
      <c r="AG30" s="343"/>
      <c r="AH30" s="410"/>
      <c r="AI30" s="343"/>
      <c r="AJ30" s="410"/>
      <c r="AK30" s="343"/>
      <c r="AL30" s="410"/>
      <c r="AM30" s="343"/>
      <c r="AN30" s="410"/>
      <c r="AO30" s="343"/>
      <c r="AP30" s="410"/>
      <c r="AQ30" s="343"/>
      <c r="AR30" s="342"/>
      <c r="AS30" s="342"/>
      <c r="AT30" s="344"/>
      <c r="AU30" s="345"/>
      <c r="AV30" s="342"/>
      <c r="AW30" s="342"/>
      <c r="AX30" s="410"/>
      <c r="AY30" s="343"/>
      <c r="AZ30" s="410"/>
      <c r="BA30" s="343"/>
      <c r="BB30" s="410"/>
      <c r="BC30" s="343"/>
      <c r="BD30" s="334"/>
      <c r="BE30" s="126">
        <f>COUNT(D30:BC30)</f>
        <v>0</v>
      </c>
      <c r="BF30" s="153" t="str">
        <f>IF(BE30&lt;3," ",(LARGE(D30:BC30,1)+LARGE(D30:BC30,2)+LARGE(D30:BC30,3))/3)</f>
        <v xml:space="preserve"> </v>
      </c>
      <c r="BG30" s="385" t="str">
        <f>IF(COUNTIF(D30:BC30,"(1)")=0," ",COUNTIF(D30:BC30,"(1)"))</f>
        <v xml:space="preserve"> </v>
      </c>
      <c r="BH30" s="385" t="str">
        <f>IF(COUNTIF(D30:BC30,"(2)")=0," ",COUNTIF(D30:BC30,"(2)"))</f>
        <v xml:space="preserve"> </v>
      </c>
      <c r="BI30" s="385" t="str">
        <f>IF(COUNTIF(D30:BC30,"(3)")=0," ",COUNTIF(D30:BC30,"(3)"))</f>
        <v xml:space="preserve"> </v>
      </c>
      <c r="BJ30" s="154" t="str">
        <f>IF(SUM(BG30:BI30)=0," ",SUM(BG30:BI30))</f>
        <v xml:space="preserve"> </v>
      </c>
      <c r="BK30" s="390">
        <v>16</v>
      </c>
      <c r="BL30" s="390">
        <v>16</v>
      </c>
      <c r="BM30" s="390">
        <v>16</v>
      </c>
      <c r="BN30" s="390">
        <v>16</v>
      </c>
      <c r="BO30" s="390">
        <v>16</v>
      </c>
      <c r="BP30" s="390" t="str">
        <f>IF(BE30=0,Var!$B$8,IF(LARGE(D30:BC30,1)&gt;=335,Var!$B$4," "))</f>
        <v>---</v>
      </c>
      <c r="BQ30" s="116"/>
    </row>
    <row r="31" spans="1:69">
      <c r="A31" s="116"/>
      <c r="B31" s="133">
        <v>1</v>
      </c>
      <c r="C31" s="134" t="s">
        <v>54</v>
      </c>
      <c r="D31" s="410"/>
      <c r="E31" s="343"/>
      <c r="F31" s="410"/>
      <c r="G31" s="343"/>
      <c r="H31" s="410"/>
      <c r="I31" s="343"/>
      <c r="J31" s="410"/>
      <c r="K31" s="343"/>
      <c r="L31" s="410"/>
      <c r="M31" s="343"/>
      <c r="N31" s="410"/>
      <c r="O31" s="343"/>
      <c r="P31" s="410"/>
      <c r="Q31" s="343"/>
      <c r="R31" s="410"/>
      <c r="S31" s="343"/>
      <c r="T31" s="410"/>
      <c r="U31" s="343"/>
      <c r="V31" s="410"/>
      <c r="W31" s="343"/>
      <c r="X31" s="410"/>
      <c r="Y31" s="343"/>
      <c r="Z31" s="410"/>
      <c r="AA31" s="343"/>
      <c r="AB31" s="342"/>
      <c r="AC31" s="394"/>
      <c r="AD31" s="342"/>
      <c r="AE31" s="342"/>
      <c r="AF31" s="410"/>
      <c r="AG31" s="343"/>
      <c r="AH31" s="410"/>
      <c r="AI31" s="343"/>
      <c r="AJ31" s="410"/>
      <c r="AK31" s="343"/>
      <c r="AL31" s="410"/>
      <c r="AM31" s="343"/>
      <c r="AN31" s="410"/>
      <c r="AO31" s="343"/>
      <c r="AP31" s="410"/>
      <c r="AQ31" s="343"/>
      <c r="AR31" s="342">
        <v>221</v>
      </c>
      <c r="AS31" s="342" t="s">
        <v>330</v>
      </c>
      <c r="AT31" s="346"/>
      <c r="AU31" s="347"/>
      <c r="AV31" s="342"/>
      <c r="AW31" s="342"/>
      <c r="AX31" s="415">
        <v>245</v>
      </c>
      <c r="AY31" s="343" t="s">
        <v>351</v>
      </c>
      <c r="AZ31" s="410"/>
      <c r="BA31" s="343"/>
      <c r="BB31" s="410"/>
      <c r="BC31" s="343"/>
      <c r="BD31" s="334"/>
      <c r="BE31" s="126">
        <f>COUNT(D31:BC31)</f>
        <v>2</v>
      </c>
      <c r="BF31" s="153" t="str">
        <f>IF(BE31&lt;3," ",(LARGE(D31:BC31,1)+LARGE(D31:BC31,2)+LARGE(D31:BC31,3))/3)</f>
        <v xml:space="preserve"> </v>
      </c>
      <c r="BG31" s="385" t="str">
        <f>IF(COUNTIF(D31:BC31,"(1)")=0," ",COUNTIF(D31:BC31,"(1)"))</f>
        <v xml:space="preserve"> </v>
      </c>
      <c r="BH31" s="385" t="str">
        <f>IF(COUNTIF(D31:BC31,"(2)")=0," ",COUNTIF(D31:BC31,"(2)"))</f>
        <v xml:space="preserve"> </v>
      </c>
      <c r="BI31" s="385" t="str">
        <f>IF(COUNTIF(D31:BC31,"(3)")=0," ",COUNTIF(D31:BC31,"(3)"))</f>
        <v xml:space="preserve"> </v>
      </c>
      <c r="BJ31" s="154" t="str">
        <f>IF(SUM(BG31:BI31)=0," ",SUM(BG31:BI31))</f>
        <v xml:space="preserve"> </v>
      </c>
      <c r="BK31" s="390">
        <v>19</v>
      </c>
      <c r="BL31" s="390">
        <v>19</v>
      </c>
      <c r="BM31" s="390">
        <f>IF(BE31=0,Var!$B$8,IF(LARGE(D31:BC31,1)&gt;=185,Var!$B$4," "))</f>
        <v>19</v>
      </c>
      <c r="BN31" s="390">
        <f>IF(BE31=0,Var!$B$8,IF(LARGE(D31:BC31,1)&gt;=235,Var!$B$4," "))</f>
        <v>19</v>
      </c>
      <c r="BO31" s="390" t="str">
        <f>IF(BE31=0,Var!$B$8,IF(LARGE(D31:BC31,1)&gt;=270,Var!$B$4," "))</f>
        <v xml:space="preserve"> </v>
      </c>
      <c r="BP31" s="390" t="str">
        <f>IF(BE31=0,Var!$B$8,IF(LARGE(D31:BC31,1)&gt;=335,Var!$B$4," "))</f>
        <v xml:space="preserve"> </v>
      </c>
      <c r="BQ31" s="116"/>
    </row>
    <row r="32" spans="1:69" s="388" customFormat="1" ht="22.7" customHeight="1">
      <c r="A32" s="116"/>
      <c r="B32" s="128"/>
      <c r="C32" s="129" t="s">
        <v>402</v>
      </c>
      <c r="D32" s="411"/>
      <c r="E32" s="411"/>
      <c r="F32" s="411"/>
      <c r="G32" s="411"/>
      <c r="H32" s="411"/>
      <c r="I32" s="411"/>
      <c r="J32" s="411"/>
      <c r="K32" s="411"/>
      <c r="L32" s="412"/>
      <c r="M32" s="412"/>
      <c r="N32" s="412"/>
      <c r="O32" s="412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342"/>
      <c r="AU32" s="342"/>
      <c r="AV32" s="413"/>
      <c r="AW32" s="413"/>
      <c r="AX32" s="413"/>
      <c r="AY32" s="413"/>
      <c r="AZ32" s="413"/>
      <c r="BA32" s="413"/>
      <c r="BB32" s="413"/>
      <c r="BC32" s="413"/>
      <c r="BD32" s="414"/>
      <c r="BE32" s="336"/>
      <c r="BF32" s="336"/>
      <c r="BG32" s="149"/>
      <c r="BH32" s="149"/>
      <c r="BI32" s="149"/>
      <c r="BJ32" s="150"/>
      <c r="BK32" s="151">
        <v>70</v>
      </c>
      <c r="BL32" s="151">
        <v>125</v>
      </c>
      <c r="BM32" s="151">
        <v>185</v>
      </c>
      <c r="BN32" s="151">
        <v>235</v>
      </c>
      <c r="BO32" s="151">
        <v>270</v>
      </c>
      <c r="BP32" s="151">
        <v>335</v>
      </c>
      <c r="BQ32" s="116"/>
    </row>
    <row r="33" spans="1:69">
      <c r="A33" s="116"/>
      <c r="B33" s="133">
        <v>1</v>
      </c>
      <c r="C33" s="134" t="s">
        <v>34</v>
      </c>
      <c r="D33" s="410">
        <v>146</v>
      </c>
      <c r="E33" s="343" t="s">
        <v>18</v>
      </c>
      <c r="F33" s="410">
        <v>157</v>
      </c>
      <c r="G33" s="343" t="s">
        <v>334</v>
      </c>
      <c r="H33" s="410"/>
      <c r="I33" s="343"/>
      <c r="J33" s="410"/>
      <c r="K33" s="343"/>
      <c r="L33" s="410">
        <v>81</v>
      </c>
      <c r="M33" s="343" t="s">
        <v>335</v>
      </c>
      <c r="N33" s="410"/>
      <c r="O33" s="343"/>
      <c r="P33" s="410"/>
      <c r="Q33" s="343"/>
      <c r="R33" s="410"/>
      <c r="S33" s="343"/>
      <c r="T33" s="410"/>
      <c r="U33" s="343"/>
      <c r="V33" s="410"/>
      <c r="W33" s="343"/>
      <c r="X33" s="410"/>
      <c r="Y33" s="343"/>
      <c r="Z33" s="410"/>
      <c r="AA33" s="343"/>
      <c r="AB33" s="342"/>
      <c r="AC33" s="393"/>
      <c r="AD33" s="342"/>
      <c r="AE33" s="342"/>
      <c r="AF33" s="410"/>
      <c r="AG33" s="343"/>
      <c r="AH33" s="410"/>
      <c r="AI33" s="343"/>
      <c r="AJ33" s="410"/>
      <c r="AK33" s="343"/>
      <c r="AL33" s="410"/>
      <c r="AM33" s="343"/>
      <c r="AN33" s="410">
        <v>222</v>
      </c>
      <c r="AO33" s="343" t="s">
        <v>14</v>
      </c>
      <c r="AP33" s="410"/>
      <c r="AQ33" s="343"/>
      <c r="AR33" s="342"/>
      <c r="AS33" s="342"/>
      <c r="AT33" s="344"/>
      <c r="AU33" s="345"/>
      <c r="AV33" s="342"/>
      <c r="AW33" s="342"/>
      <c r="AX33" s="410"/>
      <c r="AY33" s="343"/>
      <c r="AZ33" s="410"/>
      <c r="BA33" s="343"/>
      <c r="BB33" s="410"/>
      <c r="BC33" s="343"/>
      <c r="BD33" s="334"/>
      <c r="BE33" s="126">
        <f>COUNT(D33:BC33)</f>
        <v>4</v>
      </c>
      <c r="BF33" s="153">
        <f>IF(BE33&lt;3," ",(LARGE(D33:BC33,1)+LARGE(D33:BC33,2)+LARGE(D33:BC33,3))/3)</f>
        <v>175</v>
      </c>
      <c r="BG33" s="385">
        <f>IF(COUNTIF(D33:BC33,"(1)")=0," ",COUNTIF(D33:BC33,"(1)"))</f>
        <v>1</v>
      </c>
      <c r="BH33" s="385" t="str">
        <f>IF(COUNTIF(D33:BC33,"(2)")=0," ",COUNTIF(D33:BC33,"(2)"))</f>
        <v xml:space="preserve"> </v>
      </c>
      <c r="BI33" s="385">
        <f>IF(COUNTIF(D33:BC33,"(3)")=0," ",COUNTIF(D33:BC33,"(3)"))</f>
        <v>1</v>
      </c>
      <c r="BJ33" s="154">
        <f>IF(SUM(BG33:BI33)=0," ",SUM(BG33:BI33))</f>
        <v>2</v>
      </c>
      <c r="BK33" s="390">
        <v>14</v>
      </c>
      <c r="BL33" s="390">
        <v>14</v>
      </c>
      <c r="BM33" s="390">
        <v>14</v>
      </c>
      <c r="BN33" s="390" t="str">
        <f>IF(BE33=0,Var!$B$8,IF(LARGE(D33:BC33,1)&gt;=235,Var!$B$4," "))</f>
        <v xml:space="preserve"> </v>
      </c>
      <c r="BO33" s="390" t="str">
        <f>IF(BE33=0,Var!$B$8,IF(LARGE(D33:BC33,1)&gt;=270,Var!$B$4," "))</f>
        <v xml:space="preserve"> </v>
      </c>
      <c r="BP33" s="390" t="str">
        <f>IF(BE33=0,Var!$B$8,IF(LARGE(D33:BC33,1)&gt;=335,Var!$B$4," "))</f>
        <v xml:space="preserve"> </v>
      </c>
      <c r="BQ33" s="116"/>
    </row>
    <row r="34" spans="1:69">
      <c r="A34" s="116"/>
      <c r="B34" s="133"/>
      <c r="C34" s="134" t="s">
        <v>55</v>
      </c>
      <c r="D34" s="410"/>
      <c r="E34" s="343"/>
      <c r="F34" s="410"/>
      <c r="G34" s="343"/>
      <c r="H34" s="410"/>
      <c r="I34" s="343"/>
      <c r="J34" s="410"/>
      <c r="K34" s="343"/>
      <c r="L34" s="410"/>
      <c r="M34" s="343"/>
      <c r="N34" s="410"/>
      <c r="O34" s="343"/>
      <c r="P34" s="410"/>
      <c r="Q34" s="343"/>
      <c r="R34" s="410"/>
      <c r="S34" s="343"/>
      <c r="T34" s="410"/>
      <c r="U34" s="343"/>
      <c r="V34" s="410"/>
      <c r="W34" s="343"/>
      <c r="X34" s="410"/>
      <c r="Y34" s="343"/>
      <c r="Z34" s="410"/>
      <c r="AA34" s="343"/>
      <c r="AB34" s="342"/>
      <c r="AC34" s="349"/>
      <c r="AD34" s="342"/>
      <c r="AE34" s="342"/>
      <c r="AF34" s="410"/>
      <c r="AG34" s="343"/>
      <c r="AH34" s="410"/>
      <c r="AI34" s="343"/>
      <c r="AJ34" s="410"/>
      <c r="AK34" s="343"/>
      <c r="AL34" s="410"/>
      <c r="AM34" s="343"/>
      <c r="AN34" s="410"/>
      <c r="AO34" s="343"/>
      <c r="AP34" s="410"/>
      <c r="AQ34" s="343"/>
      <c r="AR34" s="342"/>
      <c r="AS34" s="342"/>
      <c r="AT34" s="348"/>
      <c r="AU34" s="349"/>
      <c r="AV34" s="342"/>
      <c r="AW34" s="342"/>
      <c r="AX34" s="410"/>
      <c r="AY34" s="343"/>
      <c r="AZ34" s="410"/>
      <c r="BA34" s="343"/>
      <c r="BB34" s="410"/>
      <c r="BC34" s="343"/>
      <c r="BD34" s="334"/>
      <c r="BE34" s="126">
        <f>COUNT(D34:BC34)</f>
        <v>0</v>
      </c>
      <c r="BF34" s="153" t="str">
        <f>IF(BE34&lt;3," ",(LARGE(D34:BC34,1)+LARGE(D34:BC34,2)+LARGE(D34:BC34,3))/3)</f>
        <v xml:space="preserve"> </v>
      </c>
      <c r="BG34" s="385" t="str">
        <f>IF(COUNTIF(D34:BC34,"(1)")=0," ",COUNTIF(D34:BC34,"(1)"))</f>
        <v xml:space="preserve"> </v>
      </c>
      <c r="BH34" s="385" t="str">
        <f>IF(COUNTIF(D34:BC34,"(2)")=0," ",COUNTIF(D34:BC34,"(2)"))</f>
        <v xml:space="preserve"> </v>
      </c>
      <c r="BI34" s="385" t="str">
        <f>IF(COUNTIF(D34:BC34,"(3)")=0," ",COUNTIF(D34:BC34,"(3)"))</f>
        <v xml:space="preserve"> </v>
      </c>
      <c r="BJ34" s="154" t="str">
        <f>IF(SUM(BG34:BI34)=0," ",SUM(BG34:BI34))</f>
        <v xml:space="preserve"> </v>
      </c>
      <c r="BK34" s="390">
        <v>9</v>
      </c>
      <c r="BL34" s="390">
        <v>9</v>
      </c>
      <c r="BM34" s="390">
        <v>12</v>
      </c>
      <c r="BN34" s="390">
        <v>16</v>
      </c>
      <c r="BO34" s="390" t="str">
        <f>IF(BE34=0,Var!$B$8,IF(LARGE(D34:BC34,1)&gt;=270,Var!$B$4," "))</f>
        <v>---</v>
      </c>
      <c r="BP34" s="390" t="str">
        <f>IF(BE34=0,Var!$B$8,IF(LARGE(D34:BC34,1)&gt;=335,Var!$B$4," "))</f>
        <v>---</v>
      </c>
      <c r="BQ34" s="116"/>
    </row>
    <row r="35" spans="1:69">
      <c r="A35" s="116"/>
      <c r="B35" s="133"/>
      <c r="C35" s="134" t="s">
        <v>58</v>
      </c>
      <c r="D35" s="410"/>
      <c r="E35" s="343"/>
      <c r="F35" s="410"/>
      <c r="G35" s="343"/>
      <c r="H35" s="410"/>
      <c r="I35" s="343"/>
      <c r="J35" s="410"/>
      <c r="K35" s="343"/>
      <c r="L35" s="410"/>
      <c r="M35" s="343"/>
      <c r="N35" s="410"/>
      <c r="O35" s="343"/>
      <c r="P35" s="410"/>
      <c r="Q35" s="343"/>
      <c r="R35" s="410"/>
      <c r="S35" s="343"/>
      <c r="T35" s="410"/>
      <c r="U35" s="343"/>
      <c r="V35" s="410"/>
      <c r="W35" s="343"/>
      <c r="X35" s="410"/>
      <c r="Y35" s="343"/>
      <c r="Z35" s="410"/>
      <c r="AA35" s="343"/>
      <c r="AB35" s="342"/>
      <c r="AC35" s="394"/>
      <c r="AD35" s="342"/>
      <c r="AE35" s="342"/>
      <c r="AF35" s="410"/>
      <c r="AG35" s="343"/>
      <c r="AH35" s="410"/>
      <c r="AI35" s="343"/>
      <c r="AJ35" s="410"/>
      <c r="AK35" s="343"/>
      <c r="AL35" s="410"/>
      <c r="AM35" s="343"/>
      <c r="AN35" s="410"/>
      <c r="AO35" s="343"/>
      <c r="AP35" s="410"/>
      <c r="AQ35" s="343"/>
      <c r="AR35" s="342"/>
      <c r="AS35" s="342"/>
      <c r="AT35" s="346"/>
      <c r="AU35" s="347"/>
      <c r="AV35" s="342"/>
      <c r="AW35" s="342"/>
      <c r="AX35" s="410"/>
      <c r="AY35" s="343"/>
      <c r="AZ35" s="410"/>
      <c r="BA35" s="343"/>
      <c r="BB35" s="410"/>
      <c r="BC35" s="343"/>
      <c r="BD35" s="334"/>
      <c r="BE35" s="126">
        <f>COUNT(D35:BC35)</f>
        <v>0</v>
      </c>
      <c r="BF35" s="153" t="str">
        <f>IF(BE35&lt;3," ",(LARGE(D35:BC35,1)+LARGE(D35:BC35,2)+LARGE(D35:BC35,3))/3)</f>
        <v xml:space="preserve"> </v>
      </c>
      <c r="BG35" s="385" t="str">
        <f>IF(COUNTIF(D35:BC35,"(1)")=0," ",COUNTIF(D35:BC35,"(1)"))</f>
        <v xml:space="preserve"> </v>
      </c>
      <c r="BH35" s="385" t="str">
        <f>IF(COUNTIF(D35:BC35,"(2)")=0," ",COUNTIF(D35:BC35,"(2)"))</f>
        <v xml:space="preserve"> </v>
      </c>
      <c r="BI35" s="385" t="str">
        <f>IF(COUNTIF(D35:BC35,"(3)")=0," ",COUNTIF(D35:BC35,"(3)"))</f>
        <v xml:space="preserve"> </v>
      </c>
      <c r="BJ35" s="154" t="str">
        <f>IF(SUM(BG35:BI35)=0," ",SUM(BG35:BI35))</f>
        <v xml:space="preserve"> </v>
      </c>
      <c r="BK35" s="390">
        <v>10</v>
      </c>
      <c r="BL35" s="390">
        <v>11</v>
      </c>
      <c r="BM35" s="390">
        <v>11</v>
      </c>
      <c r="BN35" s="390" t="str">
        <f>IF(BE35=0,Var!$B$8,IF(LARGE(D35:BC35,1)&gt;=235,Var!$B$4," "))</f>
        <v>---</v>
      </c>
      <c r="BO35" s="390" t="str">
        <f>IF(BE35=0,Var!$B$8,IF(LARGE(D35:BC35,1)&gt;=270,Var!$B$4," "))</f>
        <v>---</v>
      </c>
      <c r="BP35" s="390" t="str">
        <f>IF(BE35=0,Var!$B$8,IF(LARGE(D35:BC35,1)&gt;=335,Var!$B$4," "))</f>
        <v>---</v>
      </c>
      <c r="BQ35" s="116"/>
    </row>
    <row r="36" spans="1:69" s="388" customFormat="1" ht="22.7" customHeight="1">
      <c r="A36" s="116"/>
      <c r="B36" s="128"/>
      <c r="C36" s="129" t="s">
        <v>93</v>
      </c>
      <c r="D36" s="411"/>
      <c r="E36" s="411"/>
      <c r="F36" s="411"/>
      <c r="G36" s="411"/>
      <c r="H36" s="411"/>
      <c r="I36" s="411"/>
      <c r="J36" s="411"/>
      <c r="K36" s="411"/>
      <c r="L36" s="412"/>
      <c r="M36" s="412"/>
      <c r="N36" s="412"/>
      <c r="O36" s="412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  <c r="AJ36" s="413"/>
      <c r="AK36" s="413"/>
      <c r="AL36" s="413"/>
      <c r="AM36" s="413"/>
      <c r="AN36" s="413"/>
      <c r="AO36" s="413"/>
      <c r="AP36" s="413"/>
      <c r="AQ36" s="413"/>
      <c r="AR36" s="413"/>
      <c r="AS36" s="413"/>
      <c r="AT36" s="342"/>
      <c r="AU36" s="342"/>
      <c r="AV36" s="413"/>
      <c r="AW36" s="413"/>
      <c r="AX36" s="413"/>
      <c r="AY36" s="413"/>
      <c r="AZ36" s="413"/>
      <c r="BA36" s="413"/>
      <c r="BB36" s="413"/>
      <c r="BC36" s="413"/>
      <c r="BD36" s="414"/>
      <c r="BE36" s="336"/>
      <c r="BF36" s="336"/>
      <c r="BG36" s="149"/>
      <c r="BH36" s="149"/>
      <c r="BI36" s="149"/>
      <c r="BJ36" s="150"/>
      <c r="BK36" s="151">
        <v>110</v>
      </c>
      <c r="BL36" s="151">
        <v>160</v>
      </c>
      <c r="BM36" s="151">
        <v>220</v>
      </c>
      <c r="BN36" s="151">
        <v>270</v>
      </c>
      <c r="BO36" s="151">
        <v>315</v>
      </c>
      <c r="BP36" s="151">
        <v>375</v>
      </c>
      <c r="BQ36" s="116"/>
    </row>
    <row r="37" spans="1:69">
      <c r="A37" s="116"/>
      <c r="B37" s="133"/>
      <c r="C37" s="134"/>
      <c r="D37" s="410"/>
      <c r="E37" s="343"/>
      <c r="F37" s="410"/>
      <c r="G37" s="343"/>
      <c r="H37" s="410"/>
      <c r="I37" s="343"/>
      <c r="J37" s="410"/>
      <c r="K37" s="343"/>
      <c r="L37" s="410"/>
      <c r="M37" s="343"/>
      <c r="N37" s="410"/>
      <c r="O37" s="343"/>
      <c r="P37" s="410"/>
      <c r="Q37" s="343"/>
      <c r="R37" s="410"/>
      <c r="S37" s="343"/>
      <c r="T37" s="410"/>
      <c r="U37" s="343"/>
      <c r="V37" s="410"/>
      <c r="W37" s="343"/>
      <c r="X37" s="410"/>
      <c r="Y37" s="343"/>
      <c r="Z37" s="410"/>
      <c r="AA37" s="343"/>
      <c r="AB37" s="342"/>
      <c r="AC37" s="393"/>
      <c r="AD37" s="342"/>
      <c r="AE37" s="342"/>
      <c r="AF37" s="410"/>
      <c r="AG37" s="343"/>
      <c r="AH37" s="410"/>
      <c r="AI37" s="343"/>
      <c r="AJ37" s="410"/>
      <c r="AK37" s="343"/>
      <c r="AL37" s="410"/>
      <c r="AM37" s="343"/>
      <c r="AN37" s="410"/>
      <c r="AO37" s="343"/>
      <c r="AP37" s="410"/>
      <c r="AQ37" s="343"/>
      <c r="AR37" s="342"/>
      <c r="AS37" s="342"/>
      <c r="AT37" s="344"/>
      <c r="AU37" s="345"/>
      <c r="AV37" s="342"/>
      <c r="AW37" s="342"/>
      <c r="AX37" s="410"/>
      <c r="AY37" s="343"/>
      <c r="AZ37" s="410"/>
      <c r="BA37" s="343"/>
      <c r="BB37" s="410"/>
      <c r="BC37" s="343"/>
      <c r="BD37" s="334"/>
      <c r="BE37" s="126">
        <f>COUNT(D37:BC37)</f>
        <v>0</v>
      </c>
      <c r="BF37" s="153" t="str">
        <f>IF(BE37&lt;3," ",(LARGE(D37:BC37,1)+LARGE(D37:BC37,2)+LARGE(D37:BC37,3))/3)</f>
        <v xml:space="preserve"> </v>
      </c>
      <c r="BG37" s="385" t="str">
        <f>IF(COUNTIF(D37:BC37,"(1)")=0," ",COUNTIF(D37:BC37,"(1)"))</f>
        <v xml:space="preserve"> </v>
      </c>
      <c r="BH37" s="385" t="str">
        <f>IF(COUNTIF(D37:BC37,"(2)")=0," ",COUNTIF(D37:BC37,"(2)"))</f>
        <v xml:space="preserve"> </v>
      </c>
      <c r="BI37" s="385" t="str">
        <f>IF(COUNTIF(D37:BC37,"(3)")=0," ",COUNTIF(D37:BC37,"(3)"))</f>
        <v xml:space="preserve"> </v>
      </c>
      <c r="BJ37" s="154" t="str">
        <f>IF(SUM(BG37:BI37)=0," ",SUM(BG37:BI37))</f>
        <v xml:space="preserve"> </v>
      </c>
      <c r="BK37" s="390" t="str">
        <f>IF(BE37=0,Var!$B$8,IF(LARGE(D37:BC37,1)&gt;=110,Var!$B$4," "))</f>
        <v>---</v>
      </c>
      <c r="BL37" s="390" t="str">
        <f>IF(BE37=0,Var!$B$8,IF(LARGE(D37:BC37,1)&gt;=160,Var!$B$4," "))</f>
        <v>---</v>
      </c>
      <c r="BM37" s="390" t="str">
        <f>IF(BE37=0,Var!$B$8,IF(LARGE(D37:BC37,1)&gt;=220,Var!$B$4," "))</f>
        <v>---</v>
      </c>
      <c r="BN37" s="390" t="str">
        <f>IF(BE37=0,Var!$B$8,IF(LARGE(D37:BC37,1)&gt;=270,Var!$B$4," "))</f>
        <v>---</v>
      </c>
      <c r="BO37" s="390" t="str">
        <f>IF(BE37=0,Var!$B$8,IF(LARGE(D37:BC37,1)&gt;=315,Var!$B$4," "))</f>
        <v>---</v>
      </c>
      <c r="BP37" s="390" t="str">
        <f>IF(BE37=0,Var!$B$8,IF(LARGE(D37:BC37,1)&gt;=375,Var!$B$4," "))</f>
        <v>---</v>
      </c>
      <c r="BQ37" s="116"/>
    </row>
    <row r="38" spans="1:69">
      <c r="A38" s="116"/>
      <c r="B38" s="133"/>
      <c r="C38" s="134"/>
      <c r="D38" s="410"/>
      <c r="E38" s="343"/>
      <c r="F38" s="410"/>
      <c r="G38" s="343"/>
      <c r="H38" s="410"/>
      <c r="I38" s="343"/>
      <c r="J38" s="410"/>
      <c r="K38" s="343"/>
      <c r="L38" s="410"/>
      <c r="M38" s="343"/>
      <c r="N38" s="410"/>
      <c r="O38" s="343"/>
      <c r="P38" s="410"/>
      <c r="Q38" s="343"/>
      <c r="R38" s="410"/>
      <c r="S38" s="343"/>
      <c r="T38" s="410"/>
      <c r="U38" s="343"/>
      <c r="V38" s="410"/>
      <c r="W38" s="343"/>
      <c r="X38" s="410"/>
      <c r="Y38" s="343"/>
      <c r="Z38" s="410"/>
      <c r="AA38" s="343"/>
      <c r="AB38" s="342"/>
      <c r="AC38" s="394"/>
      <c r="AD38" s="342"/>
      <c r="AE38" s="342"/>
      <c r="AF38" s="410"/>
      <c r="AG38" s="343"/>
      <c r="AH38" s="410"/>
      <c r="AI38" s="343"/>
      <c r="AJ38" s="410"/>
      <c r="AK38" s="343"/>
      <c r="AL38" s="410"/>
      <c r="AM38" s="343"/>
      <c r="AN38" s="410"/>
      <c r="AO38" s="343"/>
      <c r="AP38" s="410"/>
      <c r="AQ38" s="343"/>
      <c r="AR38" s="342"/>
      <c r="AS38" s="342"/>
      <c r="AT38" s="346"/>
      <c r="AU38" s="347"/>
      <c r="AV38" s="342"/>
      <c r="AW38" s="342"/>
      <c r="AX38" s="410"/>
      <c r="AY38" s="343"/>
      <c r="AZ38" s="410"/>
      <c r="BA38" s="343"/>
      <c r="BB38" s="410"/>
      <c r="BC38" s="343"/>
      <c r="BD38" s="334"/>
      <c r="BE38" s="126">
        <f>COUNT(D38:BC38)</f>
        <v>0</v>
      </c>
      <c r="BF38" s="153" t="str">
        <f>IF(BE38&lt;3," ",(LARGE(D38:BC38,1)+LARGE(D38:BC38,2)+LARGE(D38:BC38,3))/3)</f>
        <v xml:space="preserve"> </v>
      </c>
      <c r="BG38" s="385" t="str">
        <f>IF(COUNTIF(D38:BC38,"(1)")=0," ",COUNTIF(D38:BC38,"(1)"))</f>
        <v xml:space="preserve"> </v>
      </c>
      <c r="BH38" s="385" t="str">
        <f>IF(COUNTIF(D38:BC38,"(2)")=0," ",COUNTIF(D38:BC38,"(2)"))</f>
        <v xml:space="preserve"> </v>
      </c>
      <c r="BI38" s="385" t="str">
        <f>IF(COUNTIF(D38:BC38,"(3)")=0," ",COUNTIF(D38:BC38,"(3)"))</f>
        <v xml:space="preserve"> </v>
      </c>
      <c r="BJ38" s="154" t="str">
        <f>IF(SUM(BG38:BI38)=0," ",SUM(BG38:BI38))</f>
        <v xml:space="preserve"> </v>
      </c>
      <c r="BK38" s="390" t="str">
        <f>IF(BE38=0,Var!$B$8,IF(LARGE(D38:BC38,1)&gt;=110,Var!$B$4," "))</f>
        <v>---</v>
      </c>
      <c r="BL38" s="390" t="str">
        <f>IF(BE38=0,Var!$B$8,IF(LARGE(D38:BC38,1)&gt;=160,Var!$B$4," "))</f>
        <v>---</v>
      </c>
      <c r="BM38" s="390" t="str">
        <f>IF(BE38=0,Var!$B$8,IF(LARGE(D38:BC38,1)&gt;=220,Var!$B$4," "))</f>
        <v>---</v>
      </c>
      <c r="BN38" s="390" t="str">
        <f>IF(BE38=0,Var!$B$8,IF(LARGE(D38:BC38,1)&gt;=270,Var!$B$4," "))</f>
        <v>---</v>
      </c>
      <c r="BO38" s="390" t="str">
        <f>IF(BE38=0,Var!$B$8,IF(LARGE(D38:BC38,1)&gt;=315,Var!$B$4," "))</f>
        <v>---</v>
      </c>
      <c r="BP38" s="390" t="str">
        <f>IF(BE38=0,Var!$B$8,IF(LARGE(D38:BC38,1)&gt;=375,Var!$B$4," "))</f>
        <v>---</v>
      </c>
      <c r="BQ38" s="116"/>
    </row>
    <row r="39" spans="1:69" s="388" customFormat="1" ht="22.7" customHeight="1">
      <c r="A39" s="116"/>
      <c r="B39" s="128"/>
      <c r="C39" s="129" t="s">
        <v>94</v>
      </c>
      <c r="D39" s="411"/>
      <c r="E39" s="411"/>
      <c r="F39" s="411"/>
      <c r="G39" s="411"/>
      <c r="H39" s="411"/>
      <c r="I39" s="411"/>
      <c r="J39" s="411"/>
      <c r="K39" s="411"/>
      <c r="L39" s="412"/>
      <c r="M39" s="412"/>
      <c r="N39" s="412"/>
      <c r="O39" s="412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342"/>
      <c r="AU39" s="342"/>
      <c r="AV39" s="413"/>
      <c r="AW39" s="413"/>
      <c r="AX39" s="413"/>
      <c r="AY39" s="413"/>
      <c r="AZ39" s="413"/>
      <c r="BA39" s="413"/>
      <c r="BB39" s="413"/>
      <c r="BC39" s="413"/>
      <c r="BD39" s="414"/>
      <c r="BE39" s="336"/>
      <c r="BF39" s="336"/>
      <c r="BG39" s="149"/>
      <c r="BH39" s="149"/>
      <c r="BI39" s="149"/>
      <c r="BJ39" s="150"/>
      <c r="BK39" s="125"/>
      <c r="BL39" s="125"/>
      <c r="BM39" s="125"/>
      <c r="BN39" s="125"/>
      <c r="BO39" s="125"/>
      <c r="BP39" s="125"/>
      <c r="BQ39" s="116"/>
    </row>
    <row r="40" spans="1:69">
      <c r="A40" s="116"/>
      <c r="B40" s="133"/>
      <c r="C40" s="134"/>
      <c r="D40" s="410"/>
      <c r="E40" s="343"/>
      <c r="F40" s="410"/>
      <c r="G40" s="343"/>
      <c r="H40" s="410"/>
      <c r="I40" s="343"/>
      <c r="J40" s="410"/>
      <c r="K40" s="343"/>
      <c r="L40" s="410"/>
      <c r="M40" s="343"/>
      <c r="N40" s="410"/>
      <c r="O40" s="343"/>
      <c r="P40" s="410"/>
      <c r="Q40" s="343"/>
      <c r="R40" s="410"/>
      <c r="S40" s="343"/>
      <c r="T40" s="410"/>
      <c r="U40" s="343"/>
      <c r="V40" s="410"/>
      <c r="W40" s="343"/>
      <c r="X40" s="410"/>
      <c r="Y40" s="343"/>
      <c r="Z40" s="410"/>
      <c r="AA40" s="343"/>
      <c r="AB40" s="342"/>
      <c r="AC40" s="393"/>
      <c r="AD40" s="342"/>
      <c r="AE40" s="342"/>
      <c r="AF40" s="410"/>
      <c r="AG40" s="343"/>
      <c r="AH40" s="410"/>
      <c r="AI40" s="343"/>
      <c r="AJ40" s="410"/>
      <c r="AK40" s="343"/>
      <c r="AL40" s="410"/>
      <c r="AM40" s="343"/>
      <c r="AN40" s="410"/>
      <c r="AO40" s="343"/>
      <c r="AP40" s="410"/>
      <c r="AQ40" s="343"/>
      <c r="AR40" s="342"/>
      <c r="AS40" s="342"/>
      <c r="AT40" s="344"/>
      <c r="AU40" s="345"/>
      <c r="AV40" s="342"/>
      <c r="AW40" s="342"/>
      <c r="AX40" s="410"/>
      <c r="AY40" s="343"/>
      <c r="AZ40" s="410"/>
      <c r="BA40" s="343"/>
      <c r="BB40" s="410"/>
      <c r="BC40" s="343"/>
      <c r="BD40" s="334"/>
      <c r="BE40" s="126">
        <f>COUNT(D40:BC40)</f>
        <v>0</v>
      </c>
      <c r="BF40" s="153" t="str">
        <f>IF(BE40&lt;3," ",(LARGE(D40:BC40,1)+LARGE(D40:BC40,2)+LARGE(D40:BC40,3))/3)</f>
        <v xml:space="preserve"> </v>
      </c>
      <c r="BG40" s="385" t="str">
        <f>IF(COUNTIF(D40:BC40,"(1)")=0," ",COUNTIF(D40:BC40,"(1)"))</f>
        <v xml:space="preserve"> </v>
      </c>
      <c r="BH40" s="385" t="str">
        <f>IF(COUNTIF(D40:BC40,"(2)")=0," ",COUNTIF(D40:BC40,"(2)"))</f>
        <v xml:space="preserve"> </v>
      </c>
      <c r="BI40" s="385" t="str">
        <f>IF(COUNTIF(D40:BC40,"(3)")=0," ",COUNTIF(D40:BC40,"(3)"))</f>
        <v xml:space="preserve"> </v>
      </c>
      <c r="BJ40" s="154" t="str">
        <f>IF(SUM(BG40:BI40)=0," ",SUM(BG40:BI40))</f>
        <v xml:space="preserve"> </v>
      </c>
      <c r="BK40" s="390" t="str">
        <f>IF(BE40=0,Var!$B$8,IF(LARGE(D40:BC40,1)&gt;=110,Var!$B$4," "))</f>
        <v>---</v>
      </c>
      <c r="BL40" s="390" t="str">
        <f>IF(BE40=0,Var!$B$8,IF(LARGE(D40:BC40,1)&gt;=160,Var!$B$4," "))</f>
        <v>---</v>
      </c>
      <c r="BM40" s="390" t="str">
        <f>IF(BE40=0,Var!$B$8,IF(LARGE(D40:BC40,1)&gt;=220,Var!$B$4," "))</f>
        <v>---</v>
      </c>
      <c r="BN40" s="390" t="str">
        <f>IF(BE40=0,Var!$B$8,IF(LARGE(D40:BC40,1)&gt;=270,Var!$B$4," "))</f>
        <v>---</v>
      </c>
      <c r="BO40" s="390" t="str">
        <f>IF(BE40=0,Var!$B$8,IF(LARGE(D40:BC40,1)&gt;=315,Var!$B$4," "))</f>
        <v>---</v>
      </c>
      <c r="BP40" s="390" t="str">
        <f>IF(BE40=0,Var!$B$8,IF(LARGE(D40:BC40,1)&gt;=375,Var!$B$4," "))</f>
        <v>---</v>
      </c>
      <c r="BQ40" s="116"/>
    </row>
    <row r="41" spans="1:69">
      <c r="A41" s="116"/>
      <c r="B41" s="133"/>
      <c r="C41" s="134"/>
      <c r="D41" s="410"/>
      <c r="E41" s="343"/>
      <c r="F41" s="410"/>
      <c r="G41" s="343"/>
      <c r="H41" s="410"/>
      <c r="I41" s="343"/>
      <c r="J41" s="410"/>
      <c r="K41" s="343"/>
      <c r="L41" s="410"/>
      <c r="M41" s="343"/>
      <c r="N41" s="410"/>
      <c r="O41" s="343"/>
      <c r="P41" s="410"/>
      <c r="Q41" s="343"/>
      <c r="R41" s="410"/>
      <c r="S41" s="343"/>
      <c r="T41" s="410"/>
      <c r="U41" s="343"/>
      <c r="V41" s="410"/>
      <c r="W41" s="343"/>
      <c r="X41" s="410"/>
      <c r="Y41" s="343"/>
      <c r="Z41" s="410"/>
      <c r="AA41" s="343"/>
      <c r="AB41" s="342"/>
      <c r="AC41" s="394"/>
      <c r="AD41" s="342"/>
      <c r="AE41" s="342"/>
      <c r="AF41" s="410"/>
      <c r="AG41" s="343"/>
      <c r="AH41" s="410"/>
      <c r="AI41" s="343"/>
      <c r="AJ41" s="410"/>
      <c r="AK41" s="343"/>
      <c r="AL41" s="410"/>
      <c r="AM41" s="343"/>
      <c r="AN41" s="410"/>
      <c r="AO41" s="343"/>
      <c r="AP41" s="410"/>
      <c r="AQ41" s="343"/>
      <c r="AR41" s="342"/>
      <c r="AS41" s="342"/>
      <c r="AT41" s="346"/>
      <c r="AU41" s="347"/>
      <c r="AV41" s="342"/>
      <c r="AW41" s="342"/>
      <c r="AX41" s="410"/>
      <c r="AY41" s="343"/>
      <c r="AZ41" s="410"/>
      <c r="BA41" s="343"/>
      <c r="BB41" s="410"/>
      <c r="BC41" s="343"/>
      <c r="BD41" s="334"/>
      <c r="BE41" s="126">
        <f>COUNT(D41:BC41)</f>
        <v>0</v>
      </c>
      <c r="BF41" s="153" t="str">
        <f>IF(BE41&lt;3," ",(LARGE(D41:BC41,1)+LARGE(D41:BC41,2)+LARGE(D41:BC41,3))/3)</f>
        <v xml:space="preserve"> </v>
      </c>
      <c r="BG41" s="385" t="str">
        <f>IF(COUNTIF(D41:BC41,"(1)")=0," ",COUNTIF(D41:BC41,"(1)"))</f>
        <v xml:space="preserve"> </v>
      </c>
      <c r="BH41" s="385" t="str">
        <f>IF(COUNTIF(D41:BC41,"(2)")=0," ",COUNTIF(D41:BC41,"(2)"))</f>
        <v xml:space="preserve"> </v>
      </c>
      <c r="BI41" s="385" t="str">
        <f>IF(COUNTIF(D41:BC41,"(3)")=0," ",COUNTIF(D41:BC41,"(3)"))</f>
        <v xml:space="preserve"> </v>
      </c>
      <c r="BJ41" s="154" t="str">
        <f>IF(SUM(BG41:BI41)=0," ",SUM(BG41:BI41))</f>
        <v xml:space="preserve"> </v>
      </c>
      <c r="BK41" s="390" t="str">
        <f>IF(BE41=0,Var!$B$8,IF(LARGE(D41:BC41,1)&gt;=110,Var!$B$4," "))</f>
        <v>---</v>
      </c>
      <c r="BL41" s="390" t="str">
        <f>IF(BE41=0,Var!$B$8,IF(LARGE(D41:BC41,1)&gt;=160,Var!$B$4," "))</f>
        <v>---</v>
      </c>
      <c r="BM41" s="390" t="str">
        <f>IF(BE41=0,Var!$B$8,IF(LARGE(D41:BC41,1)&gt;=220,Var!$B$4," "))</f>
        <v>---</v>
      </c>
      <c r="BN41" s="390" t="str">
        <f>IF(BE41=0,Var!$B$8,IF(LARGE(D41:BC41,1)&gt;=270,Var!$B$4," "))</f>
        <v>---</v>
      </c>
      <c r="BO41" s="390" t="str">
        <f>IF(BE41=0,Var!$B$8,IF(LARGE(D41:BC41,1)&gt;=315,Var!$B$4," "))</f>
        <v>---</v>
      </c>
      <c r="BP41" s="390" t="str">
        <f>IF(BE41=0,Var!$B$8,IF(LARGE(D41:BC41,1)&gt;=375,Var!$B$4," "))</f>
        <v>---</v>
      </c>
      <c r="BQ41" s="116"/>
    </row>
    <row r="42" spans="1:69" s="388" customFormat="1" ht="22.7" customHeight="1">
      <c r="A42" s="116"/>
      <c r="B42" s="128"/>
      <c r="C42" s="129" t="s">
        <v>290</v>
      </c>
      <c r="D42" s="411"/>
      <c r="E42" s="411"/>
      <c r="F42" s="411"/>
      <c r="G42" s="411"/>
      <c r="H42" s="411"/>
      <c r="I42" s="411"/>
      <c r="J42" s="411"/>
      <c r="K42" s="411"/>
      <c r="L42" s="412"/>
      <c r="M42" s="412"/>
      <c r="N42" s="412"/>
      <c r="O42" s="412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  <c r="AR42" s="413"/>
      <c r="AS42" s="413"/>
      <c r="AT42" s="342"/>
      <c r="AU42" s="342"/>
      <c r="AV42" s="413"/>
      <c r="AW42" s="413"/>
      <c r="AX42" s="413"/>
      <c r="AY42" s="413"/>
      <c r="AZ42" s="413"/>
      <c r="BA42" s="413"/>
      <c r="BB42" s="413"/>
      <c r="BC42" s="413"/>
      <c r="BD42" s="414"/>
      <c r="BE42" s="126"/>
      <c r="BF42" s="336"/>
      <c r="BG42" s="149"/>
      <c r="BH42" s="149"/>
      <c r="BI42" s="149"/>
      <c r="BJ42" s="150"/>
      <c r="BK42" s="125"/>
      <c r="BL42" s="125"/>
      <c r="BM42" s="125"/>
      <c r="BN42" s="125"/>
      <c r="BO42" s="125"/>
      <c r="BP42" s="125"/>
      <c r="BQ42" s="116"/>
    </row>
    <row r="43" spans="1:69">
      <c r="A43" s="116"/>
      <c r="B43" s="133"/>
      <c r="C43" s="134" t="s">
        <v>34</v>
      </c>
      <c r="D43" s="410"/>
      <c r="E43" s="343"/>
      <c r="F43" s="410"/>
      <c r="G43" s="343"/>
      <c r="H43" s="410"/>
      <c r="I43" s="343"/>
      <c r="J43" s="410"/>
      <c r="K43" s="343"/>
      <c r="L43" s="410"/>
      <c r="M43" s="343"/>
      <c r="N43" s="410"/>
      <c r="O43" s="343"/>
      <c r="P43" s="410"/>
      <c r="Q43" s="343"/>
      <c r="R43" s="410"/>
      <c r="S43" s="343"/>
      <c r="T43" s="410"/>
      <c r="U43" s="343"/>
      <c r="V43" s="410"/>
      <c r="W43" s="343"/>
      <c r="X43" s="410"/>
      <c r="Y43" s="343"/>
      <c r="Z43" s="410"/>
      <c r="AA43" s="343"/>
      <c r="AB43" s="342"/>
      <c r="AC43" s="393"/>
      <c r="AD43" s="342"/>
      <c r="AE43" s="342"/>
      <c r="AF43" s="410"/>
      <c r="AG43" s="343"/>
      <c r="AH43" s="410"/>
      <c r="AI43" s="343"/>
      <c r="AJ43" s="410"/>
      <c r="AK43" s="343"/>
      <c r="AL43" s="410"/>
      <c r="AM43" s="343"/>
      <c r="AN43" s="410"/>
      <c r="AO43" s="343"/>
      <c r="AP43" s="410"/>
      <c r="AQ43" s="343"/>
      <c r="AR43" s="342"/>
      <c r="AS43" s="342"/>
      <c r="AT43" s="344"/>
      <c r="AU43" s="345"/>
      <c r="AV43" s="342"/>
      <c r="AW43" s="342"/>
      <c r="AX43" s="410"/>
      <c r="AY43" s="343"/>
      <c r="AZ43" s="410"/>
      <c r="BA43" s="343"/>
      <c r="BB43" s="410"/>
      <c r="BC43" s="343"/>
      <c r="BD43" s="334"/>
      <c r="BE43" s="126">
        <f>COUNT(D43:BC43)</f>
        <v>0</v>
      </c>
      <c r="BF43" s="153" t="str">
        <f>IF(BE43&lt;3," ",(LARGE(D43:BC43,1)+LARGE(D43:BC43,2)+LARGE(D43:BC43,3))/3)</f>
        <v xml:space="preserve"> </v>
      </c>
      <c r="BG43" s="385" t="str">
        <f>IF(COUNTIF(D43:BC43,"(1)")=0," ",COUNTIF(D43:BC43,"(1)"))</f>
        <v xml:space="preserve"> </v>
      </c>
      <c r="BH43" s="385" t="str">
        <f>IF(COUNTIF(D43:BC43,"(2)")=0," ",COUNTIF(D43:BC43,"(2)"))</f>
        <v xml:space="preserve"> </v>
      </c>
      <c r="BI43" s="385" t="str">
        <f>IF(COUNTIF(D43:BC43,"(3)")=0," ",COUNTIF(D43:BC43,"(3)"))</f>
        <v xml:space="preserve"> </v>
      </c>
      <c r="BJ43" s="154" t="str">
        <f>IF(SUM(BG43:BI43)=0," ",SUM(BG43:BI43))</f>
        <v xml:space="preserve"> </v>
      </c>
      <c r="BK43" s="390">
        <v>9</v>
      </c>
      <c r="BL43" s="390">
        <v>9</v>
      </c>
      <c r="BM43" s="390">
        <v>10</v>
      </c>
      <c r="BN43" s="390">
        <v>11</v>
      </c>
      <c r="BO43" s="390" t="str">
        <f>IF(BE43=0,Var!$B$8,IF(LARGE(D43:BC43,1)&gt;=315,Var!$B$4," "))</f>
        <v>---</v>
      </c>
      <c r="BP43" s="390" t="str">
        <f>IF(BE43=0,Var!$B$8,IF(LARGE(D43:BC43,1)&gt;=375,Var!$B$4," "))</f>
        <v>---</v>
      </c>
      <c r="BQ43" s="116"/>
    </row>
    <row r="44" spans="1:69">
      <c r="A44" s="116"/>
      <c r="B44" s="133">
        <v>1</v>
      </c>
      <c r="C44" s="134" t="s">
        <v>37</v>
      </c>
      <c r="D44" s="410"/>
      <c r="E44" s="343"/>
      <c r="F44" s="410"/>
      <c r="G44" s="343"/>
      <c r="H44" s="410"/>
      <c r="I44" s="343"/>
      <c r="J44" s="410"/>
      <c r="K44" s="343"/>
      <c r="L44" s="410"/>
      <c r="M44" s="343"/>
      <c r="N44" s="410"/>
      <c r="O44" s="343"/>
      <c r="P44" s="410"/>
      <c r="Q44" s="343"/>
      <c r="R44" s="410"/>
      <c r="S44" s="343"/>
      <c r="T44" s="410"/>
      <c r="U44" s="343"/>
      <c r="V44" s="410"/>
      <c r="W44" s="343"/>
      <c r="X44" s="410"/>
      <c r="Y44" s="343"/>
      <c r="Z44" s="410"/>
      <c r="AA44" s="343"/>
      <c r="AB44" s="342"/>
      <c r="AC44" s="394"/>
      <c r="AD44" s="342"/>
      <c r="AE44" s="342"/>
      <c r="AF44" s="410"/>
      <c r="AG44" s="343"/>
      <c r="AH44" s="410"/>
      <c r="AI44" s="343"/>
      <c r="AJ44" s="410"/>
      <c r="AK44" s="343"/>
      <c r="AL44" s="410"/>
      <c r="AM44" s="343"/>
      <c r="AN44" s="410"/>
      <c r="AO44" s="343"/>
      <c r="AP44" s="410">
        <v>284</v>
      </c>
      <c r="AQ44" s="343" t="s">
        <v>15</v>
      </c>
      <c r="AR44" s="409">
        <v>242</v>
      </c>
      <c r="AS44" s="342" t="s">
        <v>356</v>
      </c>
      <c r="AT44" s="416"/>
      <c r="AU44" s="347"/>
      <c r="AV44" s="342"/>
      <c r="AW44" s="342"/>
      <c r="AX44" s="410">
        <v>238</v>
      </c>
      <c r="AY44" s="343" t="s">
        <v>362</v>
      </c>
      <c r="AZ44" s="410">
        <v>174</v>
      </c>
      <c r="BA44" s="343" t="s">
        <v>361</v>
      </c>
      <c r="BB44" s="410"/>
      <c r="BC44" s="343"/>
      <c r="BD44" s="334"/>
      <c r="BE44" s="126">
        <f>COUNT(D44:BC44)</f>
        <v>4</v>
      </c>
      <c r="BF44" s="153">
        <f>IF(BE44&lt;3," ",(LARGE(D44:BC44,1)+LARGE(D44:BC44,2)+LARGE(D44:BC44,3))/3)</f>
        <v>254.66666666666666</v>
      </c>
      <c r="BG44" s="408" t="str">
        <f>IF(COUNTIF(D44:BC44,"(1)")=0," ",COUNTIF(D44:BC44,"(1)"))</f>
        <v xml:space="preserve"> </v>
      </c>
      <c r="BH44" s="408">
        <f>IF(COUNTIF(D44:BC44,"(2)")=0," ",COUNTIF(D44:BC44,"(2)"))</f>
        <v>1</v>
      </c>
      <c r="BI44" s="408" t="str">
        <f>IF(COUNTIF(D44:BC44,"(3)")=0," ",COUNTIF(D44:BC44,"(3)"))</f>
        <v xml:space="preserve"> </v>
      </c>
      <c r="BJ44" s="154">
        <f>IF(SUM(BG44:BI44)=0," ",SUM(BG44:BI44))</f>
        <v>1</v>
      </c>
      <c r="BK44" s="390">
        <f>IF(BE44=0,Var!$B$8,IF(LARGE(D44:BC44,1)&gt;=185,Var!$B$4," "))</f>
        <v>19</v>
      </c>
      <c r="BL44" s="390">
        <f>IF(BE44=0,Var!$B$8,IF(LARGE(D44:BC44,1)&gt;=260,Var!$B$4," "))</f>
        <v>19</v>
      </c>
      <c r="BM44" s="390">
        <f>IF(BE44=0,Var!$B$8,IF(LARGE(D44:BC44,1)&gt;=220,Var!$B$4," "))</f>
        <v>19</v>
      </c>
      <c r="BN44" s="390">
        <f>IF(BE44=0,Var!$B$8,IF(LARGE(D44:BC44,1)&gt;=270,Var!$B$4," "))</f>
        <v>19</v>
      </c>
      <c r="BO44" s="390" t="str">
        <f>IF(BE44=0,Var!$B$8,IF(LARGE(D44:BC44,1)&gt;=315,Var!$B$4," "))</f>
        <v xml:space="preserve"> </v>
      </c>
      <c r="BP44" s="390" t="str">
        <f>IF(BE44=0,Var!$B$8,IF(LARGE(D44:BC44,1)&gt;=375,Var!$B$4," "))</f>
        <v xml:space="preserve"> </v>
      </c>
      <c r="BQ44" s="116"/>
    </row>
    <row r="45" spans="1:69" s="388" customFormat="1" ht="22.7" customHeight="1">
      <c r="A45" s="116"/>
      <c r="B45" s="128"/>
      <c r="C45" s="129" t="s">
        <v>95</v>
      </c>
      <c r="D45" s="411"/>
      <c r="E45" s="411"/>
      <c r="F45" s="411"/>
      <c r="G45" s="411"/>
      <c r="H45" s="411"/>
      <c r="I45" s="411"/>
      <c r="J45" s="411"/>
      <c r="K45" s="411"/>
      <c r="L45" s="412"/>
      <c r="M45" s="412"/>
      <c r="N45" s="412"/>
      <c r="O45" s="412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413"/>
      <c r="AA45" s="413"/>
      <c r="AB45" s="413"/>
      <c r="AC45" s="413"/>
      <c r="AD45" s="413"/>
      <c r="AE45" s="413"/>
      <c r="AF45" s="413"/>
      <c r="AG45" s="413"/>
      <c r="AH45" s="413"/>
      <c r="AI45" s="413"/>
      <c r="AJ45" s="413"/>
      <c r="AK45" s="413"/>
      <c r="AL45" s="413"/>
      <c r="AM45" s="413"/>
      <c r="AN45" s="413"/>
      <c r="AO45" s="413"/>
      <c r="AP45" s="413"/>
      <c r="AQ45" s="413"/>
      <c r="AR45" s="413"/>
      <c r="AS45" s="413"/>
      <c r="AT45" s="342"/>
      <c r="AU45" s="342"/>
      <c r="AV45" s="413"/>
      <c r="AW45" s="413"/>
      <c r="AX45" s="413"/>
      <c r="AY45" s="413"/>
      <c r="AZ45" s="413"/>
      <c r="BA45" s="413"/>
      <c r="BB45" s="413"/>
      <c r="BC45" s="413"/>
      <c r="BD45" s="414"/>
      <c r="BE45" s="126"/>
      <c r="BF45" s="336"/>
      <c r="BG45" s="149"/>
      <c r="BH45" s="149"/>
      <c r="BI45" s="149"/>
      <c r="BJ45" s="150"/>
      <c r="BK45" s="151">
        <v>185</v>
      </c>
      <c r="BL45" s="151">
        <v>260</v>
      </c>
      <c r="BM45" s="151">
        <v>330</v>
      </c>
      <c r="BN45" s="151">
        <v>380</v>
      </c>
      <c r="BO45" s="151">
        <v>435</v>
      </c>
      <c r="BP45" s="151">
        <v>460</v>
      </c>
      <c r="BQ45" s="116"/>
    </row>
    <row r="46" spans="1:69">
      <c r="A46" s="116"/>
      <c r="B46" s="133"/>
      <c r="C46" s="134"/>
      <c r="D46" s="410"/>
      <c r="E46" s="343"/>
      <c r="F46" s="410"/>
      <c r="G46" s="343"/>
      <c r="H46" s="410"/>
      <c r="I46" s="343"/>
      <c r="J46" s="410"/>
      <c r="K46" s="343"/>
      <c r="L46" s="410"/>
      <c r="M46" s="343"/>
      <c r="N46" s="410"/>
      <c r="O46" s="343"/>
      <c r="P46" s="410"/>
      <c r="Q46" s="343"/>
      <c r="R46" s="410"/>
      <c r="S46" s="343"/>
      <c r="T46" s="410"/>
      <c r="U46" s="343"/>
      <c r="V46" s="410"/>
      <c r="W46" s="343"/>
      <c r="X46" s="410"/>
      <c r="Y46" s="343"/>
      <c r="Z46" s="410"/>
      <c r="AA46" s="343"/>
      <c r="AB46" s="342"/>
      <c r="AC46" s="389"/>
      <c r="AD46" s="342"/>
      <c r="AE46" s="342"/>
      <c r="AF46" s="410"/>
      <c r="AG46" s="343"/>
      <c r="AH46" s="410"/>
      <c r="AI46" s="343"/>
      <c r="AJ46" s="410"/>
      <c r="AK46" s="343"/>
      <c r="AL46" s="410"/>
      <c r="AM46" s="343"/>
      <c r="AN46" s="410"/>
      <c r="AO46" s="343"/>
      <c r="AP46" s="410"/>
      <c r="AQ46" s="343"/>
      <c r="AR46" s="342"/>
      <c r="AS46" s="342"/>
      <c r="AT46" s="340"/>
      <c r="AU46" s="341"/>
      <c r="AV46" s="342"/>
      <c r="AW46" s="342"/>
      <c r="AX46" s="410"/>
      <c r="AY46" s="343"/>
      <c r="AZ46" s="410"/>
      <c r="BA46" s="343"/>
      <c r="BB46" s="410"/>
      <c r="BC46" s="343"/>
      <c r="BD46" s="334"/>
      <c r="BE46" s="126">
        <f>COUNT(D46:BC46)</f>
        <v>0</v>
      </c>
      <c r="BF46" s="153" t="str">
        <f>IF(BE46&lt;3," ",(LARGE(D46:BC46,1)+LARGE(D46:BC46,2)+LARGE(D46:BC46,3))/3)</f>
        <v xml:space="preserve"> </v>
      </c>
      <c r="BG46" s="385" t="str">
        <f>IF(COUNTIF(D46:BC46,"(1)")=0," ",COUNTIF(D46:BC46,"(1)"))</f>
        <v xml:space="preserve"> </v>
      </c>
      <c r="BH46" s="385" t="str">
        <f>IF(COUNTIF(D46:BC46,"(2)")=0," ",COUNTIF(D46:BC46,"(2)"))</f>
        <v xml:space="preserve"> </v>
      </c>
      <c r="BI46" s="385" t="str">
        <f>IF(COUNTIF(D46:BC46,"(3)")=0," ",COUNTIF(D46:BC46,"(3)"))</f>
        <v xml:space="preserve"> </v>
      </c>
      <c r="BJ46" s="154" t="str">
        <f>IF(SUM(BG46:BI46)=0," ",SUM(BG46:BI46))</f>
        <v xml:space="preserve"> </v>
      </c>
      <c r="BK46" s="390" t="str">
        <f>IF(BE46=0,Var!$B$8,IF(LARGE(D46:BC46,1)&gt;=185,Var!$B$4," "))</f>
        <v>---</v>
      </c>
      <c r="BL46" s="390" t="str">
        <f>IF(BE46=0,Var!$B$8,IF(LARGE(D46:BC46,1)&gt;=260,Var!$B$4," "))</f>
        <v>---</v>
      </c>
      <c r="BM46" s="390" t="str">
        <f>IF(BE46=0,Var!$B$8,IF(LARGE(D46:BC46,1)&gt;=330,Var!$B$4," "))</f>
        <v>---</v>
      </c>
      <c r="BN46" s="390" t="str">
        <f>IF(BE46=0,Var!$B$8,IF(LARGE(D46:BC46,1)&gt;=380,Var!$B$4," "))</f>
        <v>---</v>
      </c>
      <c r="BO46" s="390" t="str">
        <f>IF(BE46=0,Var!$B$8,IF(LARGE(D46:BC46,1)&gt;=435,Var!$B$4," "))</f>
        <v>---</v>
      </c>
      <c r="BP46" s="390" t="str">
        <f>IF(BE46=0,Var!$B$8,IF(LARGE(D46:BC46,1)&gt;=460,Var!$B$4," "))</f>
        <v>---</v>
      </c>
      <c r="BQ46" s="116"/>
    </row>
    <row r="47" spans="1:69" s="388" customFormat="1" ht="22.7" customHeight="1">
      <c r="A47" s="116"/>
      <c r="B47" s="128"/>
      <c r="C47" s="129" t="s">
        <v>96</v>
      </c>
      <c r="D47" s="411"/>
      <c r="E47" s="411"/>
      <c r="F47" s="411"/>
      <c r="G47" s="411"/>
      <c r="H47" s="411"/>
      <c r="I47" s="411"/>
      <c r="J47" s="411"/>
      <c r="K47" s="411"/>
      <c r="L47" s="412"/>
      <c r="M47" s="412"/>
      <c r="N47" s="412"/>
      <c r="O47" s="412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413"/>
      <c r="AL47" s="413"/>
      <c r="AM47" s="413"/>
      <c r="AN47" s="413"/>
      <c r="AO47" s="413"/>
      <c r="AP47" s="413"/>
      <c r="AQ47" s="413"/>
      <c r="AR47" s="413"/>
      <c r="AS47" s="413"/>
      <c r="AT47" s="342"/>
      <c r="AU47" s="342"/>
      <c r="AV47" s="413"/>
      <c r="AW47" s="413"/>
      <c r="AX47" s="413"/>
      <c r="AY47" s="413"/>
      <c r="AZ47" s="413"/>
      <c r="BA47" s="413"/>
      <c r="BB47" s="413"/>
      <c r="BC47" s="413"/>
      <c r="BD47" s="414"/>
      <c r="BE47" s="126"/>
      <c r="BF47" s="336"/>
      <c r="BG47" s="125"/>
      <c r="BH47" s="125"/>
      <c r="BI47" s="125"/>
      <c r="BJ47" s="155"/>
      <c r="BK47" s="125"/>
      <c r="BL47" s="125"/>
      <c r="BM47" s="125"/>
      <c r="BN47" s="125"/>
      <c r="BO47" s="125"/>
      <c r="BP47" s="125"/>
      <c r="BQ47" s="116"/>
    </row>
    <row r="48" spans="1:69">
      <c r="A48" s="116"/>
      <c r="B48" s="133"/>
      <c r="C48" s="134"/>
      <c r="D48" s="410"/>
      <c r="E48" s="343"/>
      <c r="F48" s="410"/>
      <c r="G48" s="343"/>
      <c r="H48" s="410"/>
      <c r="I48" s="343"/>
      <c r="J48" s="410"/>
      <c r="K48" s="343"/>
      <c r="L48" s="410"/>
      <c r="M48" s="343"/>
      <c r="N48" s="410"/>
      <c r="O48" s="343"/>
      <c r="P48" s="410"/>
      <c r="Q48" s="343"/>
      <c r="R48" s="410"/>
      <c r="S48" s="343"/>
      <c r="T48" s="410"/>
      <c r="U48" s="343"/>
      <c r="V48" s="410"/>
      <c r="W48" s="343"/>
      <c r="X48" s="410"/>
      <c r="Y48" s="343"/>
      <c r="Z48" s="410"/>
      <c r="AA48" s="343"/>
      <c r="AB48" s="342"/>
      <c r="AC48" s="393"/>
      <c r="AD48" s="342"/>
      <c r="AE48" s="342"/>
      <c r="AF48" s="410"/>
      <c r="AG48" s="343"/>
      <c r="AH48" s="410"/>
      <c r="AI48" s="343"/>
      <c r="AJ48" s="410"/>
      <c r="AK48" s="343"/>
      <c r="AL48" s="410"/>
      <c r="AM48" s="343"/>
      <c r="AN48" s="410"/>
      <c r="AO48" s="343"/>
      <c r="AP48" s="410"/>
      <c r="AQ48" s="343"/>
      <c r="AR48" s="342"/>
      <c r="AS48" s="342"/>
      <c r="AT48" s="344"/>
      <c r="AU48" s="345"/>
      <c r="AV48" s="342"/>
      <c r="AW48" s="342"/>
      <c r="AX48" s="410"/>
      <c r="AY48" s="343"/>
      <c r="AZ48" s="410"/>
      <c r="BA48" s="343"/>
      <c r="BB48" s="410"/>
      <c r="BC48" s="343"/>
      <c r="BD48" s="334"/>
      <c r="BE48" s="126">
        <f>COUNT(D48:BC48)</f>
        <v>0</v>
      </c>
      <c r="BF48" s="153" t="str">
        <f>IF(BE48&lt;3," ",(LARGE(D48:BC48,1)+LARGE(D48:BC48,2)+LARGE(D48:BC48,3))/3)</f>
        <v xml:space="preserve"> </v>
      </c>
      <c r="BG48" s="385" t="str">
        <f>IF(COUNTIF(D48:BC48,"(1)")=0," ",COUNTIF(D48:BC48,"(1)"))</f>
        <v xml:space="preserve"> </v>
      </c>
      <c r="BH48" s="385" t="str">
        <f>IF(COUNTIF(D48:BC48,"(2)")=0," ",COUNTIF(D48:BC48,"(2)"))</f>
        <v xml:space="preserve"> </v>
      </c>
      <c r="BI48" s="385" t="str">
        <f>IF(COUNTIF(D48:BC48,"(3)")=0," ",COUNTIF(D48:BC48,"(3)"))</f>
        <v xml:space="preserve"> </v>
      </c>
      <c r="BJ48" s="154" t="str">
        <f>IF(SUM(BG48:BI48)=0," ",SUM(BG48:BI48))</f>
        <v xml:space="preserve"> </v>
      </c>
      <c r="BK48" s="390" t="str">
        <f>IF(BE48=0,Var!$B$8,IF(LARGE(D48:BC48,1)&gt;=185,Var!$B$4," "))</f>
        <v>---</v>
      </c>
      <c r="BL48" s="390" t="str">
        <f>IF(BE48=0,Var!$B$8,IF(LARGE(D48:BC48,1)&gt;=260,Var!$B$4," "))</f>
        <v>---</v>
      </c>
      <c r="BM48" s="390" t="str">
        <f>IF(BE48=0,Var!$B$8,IF(LARGE(D48:BC48,1)&gt;=330,Var!$B$4," "))</f>
        <v>---</v>
      </c>
      <c r="BN48" s="390" t="str">
        <f>IF(BE48=0,Var!$B$8,IF(LARGE(D48:BC48,1)&gt;=380,Var!$B$4," "))</f>
        <v>---</v>
      </c>
      <c r="BO48" s="390" t="str">
        <f>IF(BE48=0,Var!$B$8,IF(LARGE(D48:BC48,1)&gt;=435,Var!$B$4," "))</f>
        <v>---</v>
      </c>
      <c r="BP48" s="390" t="str">
        <f>IF(BE48=0,Var!$B$8,IF(LARGE(D48:BC48,1)&gt;=460,Var!$B$4," "))</f>
        <v>---</v>
      </c>
      <c r="BQ48" s="116"/>
    </row>
    <row r="49" spans="1:69">
      <c r="A49" s="116"/>
      <c r="B49" s="133"/>
      <c r="C49" s="134"/>
      <c r="D49" s="410"/>
      <c r="E49" s="343"/>
      <c r="F49" s="410"/>
      <c r="G49" s="343"/>
      <c r="H49" s="410"/>
      <c r="I49" s="343"/>
      <c r="J49" s="410"/>
      <c r="K49" s="343"/>
      <c r="L49" s="410"/>
      <c r="M49" s="343"/>
      <c r="N49" s="410"/>
      <c r="O49" s="343"/>
      <c r="P49" s="410"/>
      <c r="Q49" s="343"/>
      <c r="R49" s="410"/>
      <c r="S49" s="343"/>
      <c r="T49" s="410"/>
      <c r="U49" s="343"/>
      <c r="V49" s="410"/>
      <c r="W49" s="343"/>
      <c r="X49" s="410"/>
      <c r="Y49" s="343"/>
      <c r="Z49" s="410"/>
      <c r="AA49" s="343"/>
      <c r="AB49" s="342"/>
      <c r="AC49" s="394"/>
      <c r="AD49" s="342"/>
      <c r="AE49" s="342"/>
      <c r="AF49" s="410"/>
      <c r="AG49" s="343"/>
      <c r="AH49" s="410"/>
      <c r="AI49" s="343"/>
      <c r="AJ49" s="410"/>
      <c r="AK49" s="343"/>
      <c r="AL49" s="410"/>
      <c r="AM49" s="343"/>
      <c r="AN49" s="410"/>
      <c r="AO49" s="343"/>
      <c r="AP49" s="410"/>
      <c r="AQ49" s="343"/>
      <c r="AR49" s="342"/>
      <c r="AS49" s="342"/>
      <c r="AT49" s="346"/>
      <c r="AU49" s="347"/>
      <c r="AV49" s="342"/>
      <c r="AW49" s="342"/>
      <c r="AX49" s="410"/>
      <c r="AY49" s="343"/>
      <c r="AZ49" s="410"/>
      <c r="BA49" s="343"/>
      <c r="BB49" s="410"/>
      <c r="BC49" s="343"/>
      <c r="BD49" s="334"/>
      <c r="BE49" s="126">
        <f>COUNT(D49:BC49)</f>
        <v>0</v>
      </c>
      <c r="BF49" s="153" t="str">
        <f>IF(BE49&lt;3," ",(LARGE(D49:BC49,1)+LARGE(D49:BC49,2)+LARGE(D49:BC49,3))/3)</f>
        <v xml:space="preserve"> </v>
      </c>
      <c r="BG49" s="385" t="str">
        <f>IF(COUNTIF(D49:BC49,"(1)")=0," ",COUNTIF(D49:BC49,"(1)"))</f>
        <v xml:space="preserve"> </v>
      </c>
      <c r="BH49" s="385" t="str">
        <f>IF(COUNTIF(D49:BC49,"(2)")=0," ",COUNTIF(D49:BC49,"(2)"))</f>
        <v xml:space="preserve"> </v>
      </c>
      <c r="BI49" s="385" t="str">
        <f>IF(COUNTIF(D49:BC49,"(3)")=0," ",COUNTIF(D49:BC49,"(3)"))</f>
        <v xml:space="preserve"> </v>
      </c>
      <c r="BJ49" s="154" t="str">
        <f>IF(SUM(BG49:BI49)=0," ",SUM(BG49:BI49))</f>
        <v xml:space="preserve"> </v>
      </c>
      <c r="BK49" s="390" t="str">
        <f>IF(BE49=0,Var!$B$8,IF(LARGE(D49:BC49,1)&gt;=185,Var!$B$4," "))</f>
        <v>---</v>
      </c>
      <c r="BL49" s="390" t="str">
        <f>IF(BE49=0,Var!$B$8,IF(LARGE(D49:BC49,1)&gt;=260,Var!$B$4," "))</f>
        <v>---</v>
      </c>
      <c r="BM49" s="390" t="str">
        <f>IF(BE49=0,Var!$B$8,IF(LARGE(D49:BC49,1)&gt;=330,Var!$B$4," "))</f>
        <v>---</v>
      </c>
      <c r="BN49" s="390" t="str">
        <f>IF(BE49=0,Var!$B$8,IF(LARGE(D49:BC49,1)&gt;=380,Var!$B$4," "))</f>
        <v>---</v>
      </c>
      <c r="BO49" s="390" t="str">
        <f>IF(BE49=0,Var!$B$8,IF(LARGE(D49:BC49,1)&gt;=435,Var!$B$4," "))</f>
        <v>---</v>
      </c>
      <c r="BP49" s="390" t="str">
        <f>IF(BE49=0,Var!$B$8,IF(LARGE(D49:BC49,1)&gt;=460,Var!$B$4," "))</f>
        <v>---</v>
      </c>
      <c r="BQ49" s="116"/>
    </row>
    <row r="50" spans="1:69" s="388" customFormat="1" ht="22.7" customHeight="1">
      <c r="A50" s="116"/>
      <c r="B50" s="128"/>
      <c r="C50" s="129" t="s">
        <v>409</v>
      </c>
      <c r="D50" s="411"/>
      <c r="E50" s="411"/>
      <c r="F50" s="411"/>
      <c r="G50" s="411"/>
      <c r="H50" s="411"/>
      <c r="I50" s="411"/>
      <c r="J50" s="411"/>
      <c r="K50" s="411"/>
      <c r="L50" s="412"/>
      <c r="M50" s="412"/>
      <c r="N50" s="412"/>
      <c r="O50" s="412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3"/>
      <c r="AR50" s="413"/>
      <c r="AS50" s="413"/>
      <c r="AT50" s="342"/>
      <c r="AU50" s="342"/>
      <c r="AV50" s="413"/>
      <c r="AW50" s="413"/>
      <c r="AX50" s="413"/>
      <c r="AY50" s="413"/>
      <c r="AZ50" s="413"/>
      <c r="BA50" s="413"/>
      <c r="BB50" s="413"/>
      <c r="BC50" s="413"/>
      <c r="BD50" s="414"/>
      <c r="BE50" s="126"/>
      <c r="BF50" s="336"/>
      <c r="BG50" s="149"/>
      <c r="BH50" s="149"/>
      <c r="BI50" s="149"/>
      <c r="BJ50" s="150"/>
      <c r="BK50" s="149"/>
      <c r="BL50" s="149"/>
      <c r="BM50" s="149"/>
      <c r="BN50" s="149"/>
      <c r="BO50" s="149"/>
      <c r="BP50" s="125"/>
      <c r="BQ50" s="116"/>
    </row>
    <row r="51" spans="1:69">
      <c r="A51" s="116"/>
      <c r="B51" s="133">
        <v>1</v>
      </c>
      <c r="C51" s="134" t="s">
        <v>48</v>
      </c>
      <c r="D51" s="410"/>
      <c r="E51" s="343"/>
      <c r="F51" s="410"/>
      <c r="G51" s="343"/>
      <c r="H51" s="410"/>
      <c r="I51" s="343"/>
      <c r="J51" s="410"/>
      <c r="K51" s="343"/>
      <c r="L51" s="410"/>
      <c r="M51" s="343"/>
      <c r="N51" s="410"/>
      <c r="O51" s="343"/>
      <c r="P51" s="410"/>
      <c r="Q51" s="343"/>
      <c r="R51" s="410"/>
      <c r="S51" s="343"/>
      <c r="T51" s="410">
        <v>379</v>
      </c>
      <c r="U51" s="343" t="s">
        <v>18</v>
      </c>
      <c r="V51" s="410"/>
      <c r="W51" s="343"/>
      <c r="X51" s="410"/>
      <c r="Y51" s="343"/>
      <c r="Z51" s="410"/>
      <c r="AA51" s="343"/>
      <c r="AB51" s="342"/>
      <c r="AC51" s="389"/>
      <c r="AD51" s="342"/>
      <c r="AE51" s="342"/>
      <c r="AF51" s="410"/>
      <c r="AG51" s="343"/>
      <c r="AH51" s="410"/>
      <c r="AI51" s="343"/>
      <c r="AJ51" s="410"/>
      <c r="AK51" s="343"/>
      <c r="AL51" s="410"/>
      <c r="AM51" s="343"/>
      <c r="AN51" s="410"/>
      <c r="AO51" s="343"/>
      <c r="AP51" s="410"/>
      <c r="AQ51" s="343"/>
      <c r="AR51" s="342"/>
      <c r="AS51" s="342"/>
      <c r="AT51" s="340"/>
      <c r="AU51" s="341"/>
      <c r="AV51" s="342"/>
      <c r="AW51" s="342"/>
      <c r="AX51" s="410"/>
      <c r="AY51" s="343"/>
      <c r="AZ51" s="410"/>
      <c r="BA51" s="343"/>
      <c r="BB51" s="410"/>
      <c r="BC51" s="343"/>
      <c r="BD51" s="334"/>
      <c r="BE51" s="126">
        <f>COUNT(D51:BC51)</f>
        <v>1</v>
      </c>
      <c r="BF51" s="153" t="str">
        <f>IF(BE51&lt;3," ",(LARGE(D51:BC51,1)+LARGE(D51:BC51,2)+LARGE(D51:BC51,3))/3)</f>
        <v xml:space="preserve"> </v>
      </c>
      <c r="BG51" s="385" t="str">
        <f>IF(COUNTIF(D51:BC51,"(1)")=0," ",COUNTIF(D51:BC51,"(1)"))</f>
        <v xml:space="preserve"> </v>
      </c>
      <c r="BH51" s="385" t="str">
        <f>IF(COUNTIF(D51:BC51,"(2)")=0," ",COUNTIF(D51:BC51,"(2)"))</f>
        <v xml:space="preserve"> </v>
      </c>
      <c r="BI51" s="385">
        <f>IF(COUNTIF(D51:BC51,"(3)")=0," ",COUNTIF(D51:BC51,"(3)"))</f>
        <v>1</v>
      </c>
      <c r="BJ51" s="154">
        <f>IF(SUM(BG51:BI51)=0," ",SUM(BG51:BI51))</f>
        <v>1</v>
      </c>
      <c r="BK51" s="390">
        <v>14</v>
      </c>
      <c r="BL51" s="390">
        <v>14</v>
      </c>
      <c r="BM51" s="390">
        <v>14</v>
      </c>
      <c r="BN51" s="390">
        <v>16</v>
      </c>
      <c r="BO51" s="390" t="str">
        <f>IF(BE51=0,Var!$B$8,IF(LARGE(D51:BC51,1)&gt;=435,Var!$B$4," "))</f>
        <v xml:space="preserve"> </v>
      </c>
      <c r="BP51" s="390" t="str">
        <f>IF(BE51=0,Var!$B$8,IF(LARGE(D51:BC51,1)&gt;=460,Var!$B$4," "))</f>
        <v xml:space="preserve"> </v>
      </c>
      <c r="BQ51" s="116"/>
    </row>
    <row r="52" spans="1:69" s="388" customFormat="1" ht="22.7" customHeight="1">
      <c r="A52" s="116"/>
      <c r="B52" s="128"/>
      <c r="C52" s="129" t="s">
        <v>476</v>
      </c>
      <c r="D52" s="411"/>
      <c r="E52" s="411"/>
      <c r="F52" s="411"/>
      <c r="G52" s="411"/>
      <c r="H52" s="411"/>
      <c r="I52" s="411"/>
      <c r="J52" s="411"/>
      <c r="K52" s="411"/>
      <c r="L52" s="412"/>
      <c r="M52" s="412"/>
      <c r="N52" s="412"/>
      <c r="O52" s="412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3"/>
      <c r="AN52" s="413"/>
      <c r="AO52" s="413"/>
      <c r="AP52" s="413"/>
      <c r="AQ52" s="413"/>
      <c r="AR52" s="413"/>
      <c r="AS52" s="413"/>
      <c r="AT52" s="342"/>
      <c r="AU52" s="342"/>
      <c r="AV52" s="413"/>
      <c r="AW52" s="413"/>
      <c r="AX52" s="413"/>
      <c r="AY52" s="413"/>
      <c r="AZ52" s="413"/>
      <c r="BA52" s="413"/>
      <c r="BB52" s="413"/>
      <c r="BC52" s="413"/>
      <c r="BD52" s="414"/>
      <c r="BE52" s="126"/>
      <c r="BF52" s="336"/>
      <c r="BG52" s="149"/>
      <c r="BH52" s="149"/>
      <c r="BI52" s="149"/>
      <c r="BJ52" s="150"/>
      <c r="BK52" s="149"/>
      <c r="BL52" s="149"/>
      <c r="BM52" s="149"/>
      <c r="BN52" s="149"/>
      <c r="BO52" s="149"/>
      <c r="BP52" s="125"/>
      <c r="BQ52" s="116"/>
    </row>
    <row r="53" spans="1:69">
      <c r="A53" s="116"/>
      <c r="B53" s="133"/>
      <c r="C53" s="134" t="s">
        <v>33</v>
      </c>
      <c r="D53" s="410"/>
      <c r="E53" s="343"/>
      <c r="F53" s="410"/>
      <c r="G53" s="343"/>
      <c r="H53" s="410"/>
      <c r="I53" s="343"/>
      <c r="J53" s="410"/>
      <c r="K53" s="343"/>
      <c r="L53" s="410"/>
      <c r="M53" s="343"/>
      <c r="N53" s="410"/>
      <c r="O53" s="343"/>
      <c r="P53" s="410"/>
      <c r="Q53" s="343"/>
      <c r="R53" s="410"/>
      <c r="S53" s="343"/>
      <c r="T53" s="410"/>
      <c r="U53" s="343"/>
      <c r="V53" s="410"/>
      <c r="W53" s="343"/>
      <c r="X53" s="410"/>
      <c r="Y53" s="343"/>
      <c r="Z53" s="410"/>
      <c r="AA53" s="343"/>
      <c r="AB53" s="342"/>
      <c r="AC53" s="393"/>
      <c r="AD53" s="342"/>
      <c r="AE53" s="342"/>
      <c r="AF53" s="410"/>
      <c r="AG53" s="343"/>
      <c r="AH53" s="410"/>
      <c r="AI53" s="343"/>
      <c r="AJ53" s="410"/>
      <c r="AK53" s="343"/>
      <c r="AL53" s="410"/>
      <c r="AM53" s="343"/>
      <c r="AN53" s="410"/>
      <c r="AO53" s="343"/>
      <c r="AP53" s="410"/>
      <c r="AQ53" s="343"/>
      <c r="AR53" s="342"/>
      <c r="AS53" s="342"/>
      <c r="AT53" s="344"/>
      <c r="AU53" s="345"/>
      <c r="AV53" s="342"/>
      <c r="AW53" s="342"/>
      <c r="AX53" s="410"/>
      <c r="AY53" s="343"/>
      <c r="AZ53" s="410"/>
      <c r="BA53" s="343"/>
      <c r="BB53" s="410"/>
      <c r="BC53" s="343"/>
      <c r="BD53" s="334"/>
      <c r="BE53" s="126">
        <f>COUNT(D53:BC53)</f>
        <v>0</v>
      </c>
      <c r="BF53" s="153" t="str">
        <f>IF(BE53&lt;3," ",(LARGE(D53:BC53,1)+LARGE(D53:BC53,2)+LARGE(D53:BC53,3))/3)</f>
        <v xml:space="preserve"> </v>
      </c>
      <c r="BG53" s="385" t="str">
        <f>IF(COUNTIF(D53:BC53,"(1)")=0," ",COUNTIF(D53:BC53,"(1)"))</f>
        <v xml:space="preserve"> </v>
      </c>
      <c r="BH53" s="385" t="str">
        <f>IF(COUNTIF(D53:BC53,"(2)")=0," ",COUNTIF(D53:BC53,"(2)"))</f>
        <v xml:space="preserve"> </v>
      </c>
      <c r="BI53" s="385" t="str">
        <f>IF(COUNTIF(D53:BC53,"(3)")=0," ",COUNTIF(D53:BC53,"(3)"))</f>
        <v xml:space="preserve"> </v>
      </c>
      <c r="BJ53" s="154" t="str">
        <f>IF(SUM(BG53:BI53)=0," ",SUM(BG53:BI53))</f>
        <v xml:space="preserve"> </v>
      </c>
      <c r="BK53" s="390">
        <v>3</v>
      </c>
      <c r="BL53" s="390">
        <v>4</v>
      </c>
      <c r="BM53" s="390">
        <v>4</v>
      </c>
      <c r="BN53" s="390">
        <v>4</v>
      </c>
      <c r="BO53" s="390">
        <v>7</v>
      </c>
      <c r="BP53" s="390">
        <v>8</v>
      </c>
      <c r="BQ53" s="116"/>
    </row>
    <row r="54" spans="1:69">
      <c r="A54" s="116"/>
      <c r="B54" s="133">
        <v>2</v>
      </c>
      <c r="C54" s="134" t="s">
        <v>50</v>
      </c>
      <c r="D54" s="410"/>
      <c r="E54" s="343"/>
      <c r="F54" s="410">
        <v>394</v>
      </c>
      <c r="G54" s="343" t="s">
        <v>293</v>
      </c>
      <c r="H54" s="410"/>
      <c r="I54" s="343"/>
      <c r="J54" s="410"/>
      <c r="K54" s="343"/>
      <c r="L54" s="410"/>
      <c r="M54" s="343"/>
      <c r="N54" s="410"/>
      <c r="O54" s="343"/>
      <c r="P54" s="410"/>
      <c r="Q54" s="343"/>
      <c r="R54" s="410"/>
      <c r="S54" s="343"/>
      <c r="T54" s="410"/>
      <c r="U54" s="343"/>
      <c r="V54" s="410"/>
      <c r="W54" s="343"/>
      <c r="X54" s="410"/>
      <c r="Y54" s="343"/>
      <c r="Z54" s="410"/>
      <c r="AA54" s="343"/>
      <c r="AB54" s="342"/>
      <c r="AC54" s="349"/>
      <c r="AD54" s="342"/>
      <c r="AE54" s="342"/>
      <c r="AF54" s="410"/>
      <c r="AG54" s="343"/>
      <c r="AH54" s="410"/>
      <c r="AI54" s="343"/>
      <c r="AJ54" s="410"/>
      <c r="AK54" s="343"/>
      <c r="AL54" s="410"/>
      <c r="AM54" s="343"/>
      <c r="AN54" s="410"/>
      <c r="AO54" s="343"/>
      <c r="AP54" s="410"/>
      <c r="AQ54" s="343"/>
      <c r="AR54" s="342"/>
      <c r="AS54" s="342"/>
      <c r="AT54" s="348"/>
      <c r="AU54" s="349"/>
      <c r="AV54" s="342"/>
      <c r="AW54" s="342"/>
      <c r="AX54" s="410"/>
      <c r="AY54" s="343"/>
      <c r="AZ54" s="410"/>
      <c r="BA54" s="343"/>
      <c r="BB54" s="410"/>
      <c r="BC54" s="343"/>
      <c r="BD54" s="334"/>
      <c r="BE54" s="126">
        <f>COUNT(D54:BC54)</f>
        <v>1</v>
      </c>
      <c r="BF54" s="153" t="str">
        <f>IF(BE54&lt;3," ",(LARGE(D54:BC54,1)+LARGE(D54:BC54,2)+LARGE(D54:BC54,3))/3)</f>
        <v xml:space="preserve"> </v>
      </c>
      <c r="BG54" s="385" t="str">
        <f>IF(COUNTIF(D54:BC54,"(1)")=0," ",COUNTIF(D54:BC54,"(1)"))</f>
        <v xml:space="preserve"> </v>
      </c>
      <c r="BH54" s="385" t="str">
        <f>IF(COUNTIF(D54:BC54,"(2)")=0," ",COUNTIF(D54:BC54,"(2)"))</f>
        <v xml:space="preserve"> </v>
      </c>
      <c r="BI54" s="385" t="str">
        <f>IF(COUNTIF(D54:BC54,"(3)")=0," ",COUNTIF(D54:BC54,"(3)"))</f>
        <v xml:space="preserve"> </v>
      </c>
      <c r="BJ54" s="154" t="str">
        <f>IF(SUM(BG54:BI54)=0," ",SUM(BG54:BI54))</f>
        <v xml:space="preserve"> </v>
      </c>
      <c r="BK54" s="390">
        <v>17</v>
      </c>
      <c r="BL54" s="390">
        <v>17</v>
      </c>
      <c r="BM54" s="390">
        <v>17</v>
      </c>
      <c r="BN54" s="390">
        <v>18</v>
      </c>
      <c r="BO54" s="390">
        <v>18</v>
      </c>
      <c r="BP54" s="390">
        <v>18</v>
      </c>
      <c r="BQ54" s="116"/>
    </row>
    <row r="55" spans="1:69">
      <c r="A55" s="116"/>
      <c r="B55" s="133"/>
      <c r="C55" s="134" t="s">
        <v>52</v>
      </c>
      <c r="D55" s="410"/>
      <c r="E55" s="343"/>
      <c r="F55" s="410"/>
      <c r="G55" s="343"/>
      <c r="H55" s="410"/>
      <c r="I55" s="343"/>
      <c r="J55" s="410"/>
      <c r="K55" s="343"/>
      <c r="L55" s="410"/>
      <c r="M55" s="343"/>
      <c r="N55" s="410"/>
      <c r="O55" s="343"/>
      <c r="P55" s="410"/>
      <c r="Q55" s="343"/>
      <c r="R55" s="410"/>
      <c r="S55" s="343"/>
      <c r="T55" s="410"/>
      <c r="U55" s="343"/>
      <c r="V55" s="410"/>
      <c r="W55" s="343"/>
      <c r="X55" s="410"/>
      <c r="Y55" s="343"/>
      <c r="Z55" s="410"/>
      <c r="AA55" s="343"/>
      <c r="AB55" s="342"/>
      <c r="AC55" s="349"/>
      <c r="AD55" s="342"/>
      <c r="AE55" s="342"/>
      <c r="AF55" s="410"/>
      <c r="AG55" s="343"/>
      <c r="AH55" s="410"/>
      <c r="AI55" s="343"/>
      <c r="AJ55" s="410"/>
      <c r="AK55" s="343"/>
      <c r="AL55" s="410"/>
      <c r="AM55" s="343"/>
      <c r="AN55" s="410"/>
      <c r="AO55" s="343"/>
      <c r="AP55" s="410"/>
      <c r="AQ55" s="343"/>
      <c r="AR55" s="342"/>
      <c r="AS55" s="342"/>
      <c r="AT55" s="348"/>
      <c r="AU55" s="349"/>
      <c r="AV55" s="342"/>
      <c r="AW55" s="342"/>
      <c r="AX55" s="410"/>
      <c r="AY55" s="343"/>
      <c r="AZ55" s="410"/>
      <c r="BA55" s="343"/>
      <c r="BB55" s="410"/>
      <c r="BC55" s="343"/>
      <c r="BD55" s="334"/>
      <c r="BE55" s="126">
        <f>COUNT(D55:BC55)</f>
        <v>0</v>
      </c>
      <c r="BF55" s="153" t="str">
        <f>IF(BE55&lt;3," ",(LARGE(D55:BC55,1)+LARGE(D55:BC55,2)+LARGE(D55:BC55,3))/3)</f>
        <v xml:space="preserve"> </v>
      </c>
      <c r="BG55" s="385" t="str">
        <f>IF(COUNTIF(D55:BC55,"(1)")=0," ",COUNTIF(D55:BC55,"(1)"))</f>
        <v xml:space="preserve"> </v>
      </c>
      <c r="BH55" s="385" t="str">
        <f>IF(COUNTIF(D55:BC55,"(2)")=0," ",COUNTIF(D55:BC55,"(2)"))</f>
        <v xml:space="preserve"> </v>
      </c>
      <c r="BI55" s="385" t="str">
        <f>IF(COUNTIF(D55:BC55,"(3)")=0," ",COUNTIF(D55:BC55,"(3)"))</f>
        <v xml:space="preserve"> </v>
      </c>
      <c r="BJ55" s="154" t="str">
        <f>IF(SUM(BG55:BI55)=0," ",SUM(BG55:BI55))</f>
        <v xml:space="preserve"> </v>
      </c>
      <c r="BK55" s="390">
        <v>15</v>
      </c>
      <c r="BL55" s="390">
        <v>15</v>
      </c>
      <c r="BM55" s="390">
        <v>15</v>
      </c>
      <c r="BN55" s="390">
        <v>15</v>
      </c>
      <c r="BO55" s="390">
        <v>15</v>
      </c>
      <c r="BP55" s="390">
        <v>15</v>
      </c>
      <c r="BQ55" s="116"/>
    </row>
    <row r="56" spans="1:69">
      <c r="A56" s="116"/>
      <c r="B56" s="133"/>
      <c r="C56" s="134" t="s">
        <v>51</v>
      </c>
      <c r="D56" s="410"/>
      <c r="E56" s="343"/>
      <c r="F56" s="410"/>
      <c r="G56" s="343"/>
      <c r="H56" s="410"/>
      <c r="I56" s="343"/>
      <c r="J56" s="410"/>
      <c r="K56" s="343"/>
      <c r="L56" s="410"/>
      <c r="M56" s="343"/>
      <c r="N56" s="410"/>
      <c r="O56" s="343"/>
      <c r="P56" s="410"/>
      <c r="Q56" s="343"/>
      <c r="R56" s="410"/>
      <c r="S56" s="343"/>
      <c r="T56" s="410"/>
      <c r="U56" s="343"/>
      <c r="V56" s="410"/>
      <c r="W56" s="343"/>
      <c r="X56" s="410"/>
      <c r="Y56" s="343"/>
      <c r="Z56" s="410"/>
      <c r="AA56" s="343"/>
      <c r="AB56" s="342"/>
      <c r="AC56" s="394"/>
      <c r="AD56" s="342"/>
      <c r="AE56" s="342"/>
      <c r="AF56" s="410"/>
      <c r="AG56" s="343"/>
      <c r="AH56" s="410"/>
      <c r="AI56" s="343"/>
      <c r="AJ56" s="410"/>
      <c r="AK56" s="343"/>
      <c r="AL56" s="410"/>
      <c r="AM56" s="343"/>
      <c r="AN56" s="410"/>
      <c r="AO56" s="343"/>
      <c r="AP56" s="410"/>
      <c r="AQ56" s="343"/>
      <c r="AR56" s="342"/>
      <c r="AS56" s="342"/>
      <c r="AT56" s="346"/>
      <c r="AU56" s="347"/>
      <c r="AV56" s="342"/>
      <c r="AW56" s="342"/>
      <c r="AX56" s="410"/>
      <c r="AY56" s="343"/>
      <c r="AZ56" s="410"/>
      <c r="BA56" s="343"/>
      <c r="BB56" s="410"/>
      <c r="BC56" s="343"/>
      <c r="BD56" s="334"/>
      <c r="BE56" s="126">
        <f>COUNT(D56:BC56)</f>
        <v>0</v>
      </c>
      <c r="BF56" s="153" t="str">
        <f>IF(BE56&lt;3," ",(LARGE(D56:BC56,1)+LARGE(D56:BC56,2)+LARGE(D56:BC56,3))/3)</f>
        <v xml:space="preserve"> </v>
      </c>
      <c r="BG56" s="385" t="str">
        <f>IF(COUNTIF(D56:BC56,"(1)")=0," ",COUNTIF(D56:BC56,"(1)"))</f>
        <v xml:space="preserve"> </v>
      </c>
      <c r="BH56" s="385" t="str">
        <f>IF(COUNTIF(D56:BC56,"(2)")=0," ",COUNTIF(D56:BC56,"(2)"))</f>
        <v xml:space="preserve"> </v>
      </c>
      <c r="BI56" s="385" t="str">
        <f>IF(COUNTIF(D56:BC56,"(3)")=0," ",COUNTIF(D56:BC56,"(3)"))</f>
        <v xml:space="preserve"> </v>
      </c>
      <c r="BJ56" s="154" t="str">
        <f>IF(SUM(BG56:BI56)=0," ",SUM(BG56:BI56))</f>
        <v xml:space="preserve"> </v>
      </c>
      <c r="BK56" s="390">
        <v>1</v>
      </c>
      <c r="BL56" s="390">
        <v>1</v>
      </c>
      <c r="BM56" s="390">
        <v>1</v>
      </c>
      <c r="BN56" s="390">
        <v>2</v>
      </c>
      <c r="BO56" s="390">
        <v>3</v>
      </c>
      <c r="BP56" s="390">
        <v>6</v>
      </c>
      <c r="BQ56" s="116"/>
    </row>
    <row r="57" spans="1:69" s="388" customFormat="1" ht="22.7" customHeight="1">
      <c r="A57" s="116"/>
      <c r="B57" s="128"/>
      <c r="C57" s="129" t="s">
        <v>291</v>
      </c>
      <c r="D57" s="411"/>
      <c r="E57" s="411"/>
      <c r="F57" s="411"/>
      <c r="G57" s="411"/>
      <c r="H57" s="411"/>
      <c r="I57" s="411"/>
      <c r="J57" s="411"/>
      <c r="K57" s="411"/>
      <c r="L57" s="412"/>
      <c r="M57" s="412"/>
      <c r="N57" s="412"/>
      <c r="O57" s="412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13"/>
      <c r="AD57" s="413"/>
      <c r="AE57" s="413"/>
      <c r="AF57" s="413"/>
      <c r="AG57" s="413"/>
      <c r="AH57" s="413"/>
      <c r="AI57" s="413"/>
      <c r="AJ57" s="413"/>
      <c r="AK57" s="413"/>
      <c r="AL57" s="413"/>
      <c r="AM57" s="413"/>
      <c r="AN57" s="413"/>
      <c r="AO57" s="413"/>
      <c r="AP57" s="413"/>
      <c r="AQ57" s="413"/>
      <c r="AR57" s="413"/>
      <c r="AS57" s="413"/>
      <c r="AT57" s="342"/>
      <c r="AU57" s="342"/>
      <c r="AV57" s="413"/>
      <c r="AW57" s="413"/>
      <c r="AX57" s="413"/>
      <c r="AY57" s="413"/>
      <c r="AZ57" s="413"/>
      <c r="BA57" s="413"/>
      <c r="BB57" s="413"/>
      <c r="BC57" s="413"/>
      <c r="BD57" s="414"/>
      <c r="BE57" s="126"/>
      <c r="BF57" s="336"/>
      <c r="BG57" s="149"/>
      <c r="BH57" s="149"/>
      <c r="BI57" s="149"/>
      <c r="BJ57" s="150"/>
      <c r="BK57" s="149"/>
      <c r="BL57" s="149"/>
      <c r="BM57" s="149"/>
      <c r="BN57" s="149"/>
      <c r="BO57" s="149"/>
      <c r="BP57" s="125"/>
      <c r="BQ57" s="116"/>
    </row>
    <row r="58" spans="1:69">
      <c r="A58" s="116"/>
      <c r="B58" s="133">
        <v>1</v>
      </c>
      <c r="C58" s="134" t="s">
        <v>53</v>
      </c>
      <c r="D58" s="410"/>
      <c r="E58" s="343"/>
      <c r="F58" s="410">
        <v>476</v>
      </c>
      <c r="G58" s="343" t="s">
        <v>14</v>
      </c>
      <c r="H58" s="410">
        <v>484</v>
      </c>
      <c r="I58" s="343" t="s">
        <v>14</v>
      </c>
      <c r="J58" s="410"/>
      <c r="K58" s="343"/>
      <c r="L58" s="410">
        <v>464</v>
      </c>
      <c r="M58" s="343" t="s">
        <v>18</v>
      </c>
      <c r="N58" s="410">
        <v>483</v>
      </c>
      <c r="O58" s="343" t="s">
        <v>15</v>
      </c>
      <c r="P58" s="410"/>
      <c r="Q58" s="343"/>
      <c r="R58" s="410"/>
      <c r="S58" s="343"/>
      <c r="T58" s="410">
        <v>490</v>
      </c>
      <c r="U58" s="343" t="s">
        <v>14</v>
      </c>
      <c r="V58" s="410">
        <v>495</v>
      </c>
      <c r="W58" s="343" t="s">
        <v>14</v>
      </c>
      <c r="X58" s="410"/>
      <c r="Y58" s="343"/>
      <c r="Z58" s="410"/>
      <c r="AA58" s="343"/>
      <c r="AB58" s="409">
        <v>468</v>
      </c>
      <c r="AC58" s="393" t="s">
        <v>15</v>
      </c>
      <c r="AD58" s="342" t="s">
        <v>477</v>
      </c>
      <c r="AE58" s="342" t="s">
        <v>14</v>
      </c>
      <c r="AF58" s="410"/>
      <c r="AG58" s="343"/>
      <c r="AH58" s="410"/>
      <c r="AI58" s="343"/>
      <c r="AJ58" s="410"/>
      <c r="AK58" s="343"/>
      <c r="AL58" s="410"/>
      <c r="AM58" s="343"/>
      <c r="AN58" s="410"/>
      <c r="AO58" s="343"/>
      <c r="AP58" s="410">
        <v>466</v>
      </c>
      <c r="AQ58" s="343" t="s">
        <v>14</v>
      </c>
      <c r="AR58" s="409">
        <v>492</v>
      </c>
      <c r="AS58" s="342" t="s">
        <v>15</v>
      </c>
      <c r="AT58" s="420">
        <v>443</v>
      </c>
      <c r="AU58" s="345" t="s">
        <v>337</v>
      </c>
      <c r="AV58" s="409">
        <v>466</v>
      </c>
      <c r="AW58" s="342" t="s">
        <v>15</v>
      </c>
      <c r="AX58" s="410"/>
      <c r="AY58" s="343"/>
      <c r="AZ58" s="410"/>
      <c r="BA58" s="343"/>
      <c r="BB58" s="410" t="s">
        <v>554</v>
      </c>
      <c r="BC58" s="343" t="s">
        <v>555</v>
      </c>
      <c r="BD58" s="334"/>
      <c r="BE58" s="126">
        <f>COUNT(D58:BC58)</f>
        <v>11</v>
      </c>
      <c r="BF58" s="153">
        <f>IF(BE58&lt;3," ",(LARGE(D58:BC58,1)+LARGE(D58:BC58,2)+LARGE(D58:BC58,3))/3)</f>
        <v>492.33333333333331</v>
      </c>
      <c r="BG58" s="385">
        <f>IF(COUNTIF(D58:BC58,"(1)")=0," ",COUNTIF(D58:BC58,"(1)"))</f>
        <v>6</v>
      </c>
      <c r="BH58" s="385">
        <f>IF(COUNTIF(D58:BC58,"(2)")=0," ",COUNTIF(D58:BC58,"(2)"))</f>
        <v>4</v>
      </c>
      <c r="BI58" s="385">
        <f>IF(COUNTIF(D58:BC58,"(3)")=0," ",COUNTIF(D58:BC58,"(3)"))</f>
        <v>1</v>
      </c>
      <c r="BJ58" s="154">
        <f>IF(SUM(BG58:BI58)=0," ",SUM(BG58:BI58))</f>
        <v>11</v>
      </c>
      <c r="BK58" s="390">
        <v>14</v>
      </c>
      <c r="BL58" s="390">
        <v>14</v>
      </c>
      <c r="BM58" s="390">
        <v>14</v>
      </c>
      <c r="BN58" s="390">
        <v>14</v>
      </c>
      <c r="BO58" s="390">
        <v>14</v>
      </c>
      <c r="BP58" s="390">
        <v>14</v>
      </c>
      <c r="BQ58" s="116"/>
    </row>
    <row r="59" spans="1:69">
      <c r="A59" s="116"/>
      <c r="B59" s="133">
        <v>3</v>
      </c>
      <c r="C59" s="134" t="s">
        <v>99</v>
      </c>
      <c r="D59" s="410"/>
      <c r="E59" s="343"/>
      <c r="F59" s="410">
        <v>263</v>
      </c>
      <c r="G59" s="343" t="s">
        <v>336</v>
      </c>
      <c r="H59" s="410">
        <v>279</v>
      </c>
      <c r="I59" s="343" t="s">
        <v>18</v>
      </c>
      <c r="J59" s="410"/>
      <c r="K59" s="343"/>
      <c r="L59" s="410">
        <v>188</v>
      </c>
      <c r="M59" s="343" t="s">
        <v>362</v>
      </c>
      <c r="N59" s="410">
        <v>266</v>
      </c>
      <c r="O59" s="343" t="s">
        <v>335</v>
      </c>
      <c r="P59" s="410"/>
      <c r="Q59" s="343"/>
      <c r="R59" s="410"/>
      <c r="S59" s="343"/>
      <c r="T59" s="410">
        <v>312</v>
      </c>
      <c r="U59" s="343" t="s">
        <v>337</v>
      </c>
      <c r="V59" s="410"/>
      <c r="W59" s="343"/>
      <c r="X59" s="410"/>
      <c r="Y59" s="343"/>
      <c r="Z59" s="410"/>
      <c r="AA59" s="343"/>
      <c r="AB59" s="409">
        <v>334</v>
      </c>
      <c r="AC59" s="349" t="s">
        <v>330</v>
      </c>
      <c r="AD59" s="409">
        <v>298</v>
      </c>
      <c r="AE59" s="342" t="s">
        <v>335</v>
      </c>
      <c r="AF59" s="410"/>
      <c r="AG59" s="343"/>
      <c r="AH59" s="410"/>
      <c r="AI59" s="343"/>
      <c r="AJ59" s="410"/>
      <c r="AK59" s="343"/>
      <c r="AL59" s="410"/>
      <c r="AM59" s="343"/>
      <c r="AN59" s="410"/>
      <c r="AO59" s="343"/>
      <c r="AP59" s="410">
        <v>319</v>
      </c>
      <c r="AQ59" s="343" t="s">
        <v>335</v>
      </c>
      <c r="AR59" s="409">
        <v>358</v>
      </c>
      <c r="AS59" s="342" t="s">
        <v>335</v>
      </c>
      <c r="AT59" s="421">
        <v>334</v>
      </c>
      <c r="AU59" s="349" t="s">
        <v>434</v>
      </c>
      <c r="AV59" s="409">
        <v>291</v>
      </c>
      <c r="AW59" s="342" t="s">
        <v>330</v>
      </c>
      <c r="AX59" s="410"/>
      <c r="AY59" s="343"/>
      <c r="AZ59" s="410"/>
      <c r="BA59" s="343"/>
      <c r="BB59" s="410"/>
      <c r="BC59" s="343"/>
      <c r="BD59" s="334"/>
      <c r="BE59" s="126">
        <f>COUNT(D59:BC59)</f>
        <v>11</v>
      </c>
      <c r="BF59" s="153">
        <f>IF(BE59&lt;3," ",(LARGE(D59:BC59,1)+LARGE(D59:BC59,2)+LARGE(D59:BC59,3))/3)</f>
        <v>342</v>
      </c>
      <c r="BG59" s="404" t="str">
        <f>IF(COUNTIF(D59:BC59,"(1)")=0," ",COUNTIF(D59:BC59,"(1)"))</f>
        <v xml:space="preserve"> </v>
      </c>
      <c r="BH59" s="404" t="str">
        <f>IF(COUNTIF(D59:BC59,"(2)")=0," ",COUNTIF(D59:BC59,"(2)"))</f>
        <v xml:space="preserve"> </v>
      </c>
      <c r="BI59" s="404">
        <f>IF(COUNTIF(D59:BC59,"(3)")=0," ",COUNTIF(D59:BC59,"(3)"))</f>
        <v>1</v>
      </c>
      <c r="BJ59" s="154">
        <f>IF(SUM(BG59:BI59)=0," ",SUM(BG59:BI59))</f>
        <v>1</v>
      </c>
      <c r="BK59" s="390">
        <f>IF(BE59=0,Var!$B$8,IF(LARGE(D59:BC59,1)&gt;=185,Var!$B$4," "))</f>
        <v>19</v>
      </c>
      <c r="BL59" s="390">
        <f>IF(BE59=0,Var!$B$8,IF(LARGE(D59:BC59,1)&gt;=260,Var!$B$4," "))</f>
        <v>19</v>
      </c>
      <c r="BM59" s="390">
        <f>IF(BE59=0,Var!$B$8,IF(LARGE(D59:BC59,1)&gt;=330,Var!$B$4," "))</f>
        <v>19</v>
      </c>
      <c r="BN59" s="390" t="str">
        <f>IF(BE59=0,Var!$B$8,IF(LARGE(D59:BC59,1)&gt;=380,Var!$B$4," "))</f>
        <v xml:space="preserve"> </v>
      </c>
      <c r="BO59" s="390" t="str">
        <f>IF(BE59=0,Var!$B$8,IF(LARGE(D59:BC59,1)&gt;=435,Var!$B$4," "))</f>
        <v xml:space="preserve"> </v>
      </c>
      <c r="BP59" s="390" t="str">
        <f>IF(BE59=0,Var!$B$8,IF(LARGE(D59:BC59,1)&gt;=460,Var!$B$4," "))</f>
        <v xml:space="preserve"> </v>
      </c>
      <c r="BQ59" s="116"/>
    </row>
    <row r="60" spans="1:69">
      <c r="A60" s="116"/>
      <c r="B60" s="133">
        <v>4</v>
      </c>
      <c r="C60" s="134" t="s">
        <v>54</v>
      </c>
      <c r="D60" s="410"/>
      <c r="E60" s="343"/>
      <c r="F60" s="410">
        <v>423</v>
      </c>
      <c r="G60" s="343" t="s">
        <v>335</v>
      </c>
      <c r="H60" s="410"/>
      <c r="I60" s="343"/>
      <c r="J60" s="410"/>
      <c r="K60" s="343"/>
      <c r="L60" s="410"/>
      <c r="M60" s="343"/>
      <c r="N60" s="410"/>
      <c r="O60" s="343"/>
      <c r="P60" s="410"/>
      <c r="Q60" s="343"/>
      <c r="R60" s="410"/>
      <c r="S60" s="343"/>
      <c r="T60" s="410">
        <v>478</v>
      </c>
      <c r="U60" s="343" t="s">
        <v>15</v>
      </c>
      <c r="V60" s="410">
        <v>467</v>
      </c>
      <c r="W60" s="343" t="s">
        <v>15</v>
      </c>
      <c r="X60" s="410"/>
      <c r="Y60" s="343"/>
      <c r="Z60" s="410"/>
      <c r="AA60" s="343"/>
      <c r="AB60" s="409">
        <v>469</v>
      </c>
      <c r="AC60" s="394" t="s">
        <v>14</v>
      </c>
      <c r="AD60" s="409">
        <v>476</v>
      </c>
      <c r="AE60" s="342" t="s">
        <v>15</v>
      </c>
      <c r="AF60" s="410"/>
      <c r="AG60" s="343"/>
      <c r="AH60" s="410"/>
      <c r="AI60" s="343"/>
      <c r="AJ60" s="410"/>
      <c r="AK60" s="343"/>
      <c r="AL60" s="410"/>
      <c r="AM60" s="343"/>
      <c r="AN60" s="410"/>
      <c r="AO60" s="343"/>
      <c r="AP60" s="410">
        <v>439</v>
      </c>
      <c r="AQ60" s="343" t="s">
        <v>18</v>
      </c>
      <c r="AR60" s="342"/>
      <c r="AS60" s="342"/>
      <c r="AT60" s="346"/>
      <c r="AU60" s="347"/>
      <c r="AV60" s="342"/>
      <c r="AW60" s="342"/>
      <c r="AX60" s="410"/>
      <c r="AY60" s="343"/>
      <c r="AZ60" s="410"/>
      <c r="BA60" s="343"/>
      <c r="BB60" s="410"/>
      <c r="BC60" s="343"/>
      <c r="BD60" s="334"/>
      <c r="BE60" s="126">
        <f>COUNT(D60:BC60)</f>
        <v>6</v>
      </c>
      <c r="BF60" s="153">
        <f>IF(BE60&lt;3," ",(LARGE(D60:BC60,1)+LARGE(D60:BC60,2)+LARGE(D60:BC60,3))/3)</f>
        <v>474.33333333333331</v>
      </c>
      <c r="BG60" s="385">
        <f>IF(COUNTIF(D60:BC60,"(1)")=0," ",COUNTIF(D60:BC60,"(1)"))</f>
        <v>1</v>
      </c>
      <c r="BH60" s="385">
        <f>IF(COUNTIF(D60:BC60,"(2)")=0," ",COUNTIF(D60:BC60,"(2)"))</f>
        <v>3</v>
      </c>
      <c r="BI60" s="385">
        <f>IF(COUNTIF(D60:BC60,"(3)")=0," ",COUNTIF(D60:BC60,"(3)"))</f>
        <v>1</v>
      </c>
      <c r="BJ60" s="154">
        <f>IF(SUM(BG60:BI60)=0," ",SUM(BG60:BI60))</f>
        <v>5</v>
      </c>
      <c r="BK60" s="390">
        <v>17</v>
      </c>
      <c r="BL60" s="390">
        <v>17</v>
      </c>
      <c r="BM60" s="390">
        <v>17</v>
      </c>
      <c r="BN60" s="390">
        <v>17</v>
      </c>
      <c r="BO60" s="390">
        <v>17</v>
      </c>
      <c r="BP60" s="390">
        <v>18</v>
      </c>
      <c r="BQ60" s="116"/>
    </row>
    <row r="61" spans="1:69" s="388" customFormat="1" ht="22.7" customHeight="1">
      <c r="A61" s="116"/>
      <c r="B61" s="128"/>
      <c r="C61" s="129" t="s">
        <v>511</v>
      </c>
      <c r="D61" s="411"/>
      <c r="E61" s="411"/>
      <c r="F61" s="411"/>
      <c r="G61" s="411"/>
      <c r="H61" s="411"/>
      <c r="I61" s="411"/>
      <c r="J61" s="411"/>
      <c r="K61" s="411"/>
      <c r="L61" s="412"/>
      <c r="M61" s="412"/>
      <c r="N61" s="412"/>
      <c r="O61" s="412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413"/>
      <c r="AD61" s="413"/>
      <c r="AE61" s="413"/>
      <c r="AF61" s="413"/>
      <c r="AG61" s="413"/>
      <c r="AH61" s="413"/>
      <c r="AI61" s="413"/>
      <c r="AJ61" s="413"/>
      <c r="AK61" s="413"/>
      <c r="AL61" s="413"/>
      <c r="AM61" s="413"/>
      <c r="AN61" s="413"/>
      <c r="AO61" s="413"/>
      <c r="AP61" s="413"/>
      <c r="AQ61" s="413"/>
      <c r="AR61" s="413"/>
      <c r="AS61" s="413"/>
      <c r="AT61" s="342"/>
      <c r="AU61" s="342"/>
      <c r="AV61" s="413"/>
      <c r="AW61" s="413"/>
      <c r="AX61" s="413"/>
      <c r="AY61" s="413"/>
      <c r="AZ61" s="413"/>
      <c r="BA61" s="413"/>
      <c r="BB61" s="413"/>
      <c r="BC61" s="413"/>
      <c r="BD61" s="414"/>
      <c r="BE61" s="126"/>
      <c r="BF61" s="336"/>
      <c r="BG61" s="125"/>
      <c r="BH61" s="125"/>
      <c r="BI61" s="125"/>
      <c r="BJ61" s="155"/>
      <c r="BK61" s="125"/>
      <c r="BL61" s="125"/>
      <c r="BM61" s="125"/>
      <c r="BN61" s="125"/>
      <c r="BO61" s="125"/>
      <c r="BP61" s="125"/>
      <c r="BQ61" s="116"/>
    </row>
    <row r="62" spans="1:69">
      <c r="A62" s="116"/>
      <c r="B62" s="133">
        <v>1</v>
      </c>
      <c r="C62" s="134" t="s">
        <v>34</v>
      </c>
      <c r="D62" s="410"/>
      <c r="E62" s="343"/>
      <c r="F62" s="410"/>
      <c r="G62" s="343"/>
      <c r="H62" s="410"/>
      <c r="I62" s="343"/>
      <c r="J62" s="410"/>
      <c r="K62" s="343"/>
      <c r="L62" s="410"/>
      <c r="M62" s="343"/>
      <c r="N62" s="410"/>
      <c r="O62" s="343"/>
      <c r="P62" s="410"/>
      <c r="Q62" s="343"/>
      <c r="R62" s="410"/>
      <c r="S62" s="343"/>
      <c r="T62" s="410"/>
      <c r="U62" s="343"/>
      <c r="V62" s="410"/>
      <c r="W62" s="343"/>
      <c r="X62" s="410"/>
      <c r="Y62" s="343"/>
      <c r="Z62" s="410"/>
      <c r="AA62" s="343"/>
      <c r="AB62" s="342"/>
      <c r="AC62" s="393"/>
      <c r="AD62" s="342"/>
      <c r="AE62" s="342"/>
      <c r="AF62" s="410"/>
      <c r="AG62" s="343"/>
      <c r="AH62" s="410"/>
      <c r="AI62" s="343"/>
      <c r="AJ62" s="410"/>
      <c r="AK62" s="343"/>
      <c r="AL62" s="410"/>
      <c r="AM62" s="343"/>
      <c r="AN62" s="410"/>
      <c r="AO62" s="343"/>
      <c r="AP62" s="410">
        <v>315</v>
      </c>
      <c r="AQ62" s="343" t="s">
        <v>14</v>
      </c>
      <c r="AR62" s="409">
        <v>347</v>
      </c>
      <c r="AS62" s="342" t="s">
        <v>14</v>
      </c>
      <c r="AT62" s="344"/>
      <c r="AU62" s="345"/>
      <c r="AV62" s="342"/>
      <c r="AW62" s="342"/>
      <c r="AX62" s="410"/>
      <c r="AY62" s="343"/>
      <c r="AZ62" s="410"/>
      <c r="BA62" s="343"/>
      <c r="BB62" s="410"/>
      <c r="BC62" s="343"/>
      <c r="BD62" s="334"/>
      <c r="BE62" s="126">
        <f>COUNT(D62:BC62)</f>
        <v>2</v>
      </c>
      <c r="BF62" s="153" t="str">
        <f>IF(BE62&lt;3," ",(LARGE(D62:BC62,1)+LARGE(D62:BC62,2)+LARGE(D62:BC62,3))/3)</f>
        <v xml:space="preserve"> </v>
      </c>
      <c r="BG62" s="408">
        <f>IF(COUNTIF(D62:BC62,"(1)")=0," ",COUNTIF(D62:BC62,"(1)"))</f>
        <v>2</v>
      </c>
      <c r="BH62" s="408" t="str">
        <f>IF(COUNTIF(D62:BC62,"(2)")=0," ",COUNTIF(D62:BC62,"(2)"))</f>
        <v xml:space="preserve"> </v>
      </c>
      <c r="BI62" s="408" t="str">
        <f>IF(COUNTIF(D62:BC62,"(3)")=0," ",COUNTIF(D62:BC62,"(3)"))</f>
        <v xml:space="preserve"> </v>
      </c>
      <c r="BJ62" s="154">
        <f>IF(SUM(BG62:BI62)=0," ",SUM(BG62:BI62))</f>
        <v>2</v>
      </c>
      <c r="BK62" s="390">
        <v>14</v>
      </c>
      <c r="BL62" s="390">
        <v>14</v>
      </c>
      <c r="BM62" s="390">
        <v>14</v>
      </c>
      <c r="BN62" s="390" t="str">
        <f>IF(BE62=0,Var!$B$8,IF(LARGE(D62:BC62,1)&gt;=380,Var!$B$4," "))</f>
        <v xml:space="preserve"> </v>
      </c>
      <c r="BO62" s="390" t="str">
        <f>IF(BE62=0,Var!$B$8,IF(LARGE(D62:BC62,1)&gt;=435,Var!$B$4," "))</f>
        <v xml:space="preserve"> </v>
      </c>
      <c r="BP62" s="390" t="str">
        <f>IF(BE62=0,Var!$B$8,IF(LARGE(D62:BC62,1)&gt;=460,Var!$B$4," "))</f>
        <v xml:space="preserve"> </v>
      </c>
      <c r="BQ62" s="116"/>
    </row>
    <row r="63" spans="1:69">
      <c r="A63" s="116"/>
      <c r="B63" s="133"/>
      <c r="C63" s="134"/>
      <c r="D63" s="410"/>
      <c r="E63" s="343"/>
      <c r="F63" s="410"/>
      <c r="G63" s="343"/>
      <c r="H63" s="410"/>
      <c r="I63" s="343"/>
      <c r="J63" s="410"/>
      <c r="K63" s="343"/>
      <c r="L63" s="410"/>
      <c r="M63" s="343"/>
      <c r="N63" s="410"/>
      <c r="O63" s="343"/>
      <c r="P63" s="410"/>
      <c r="Q63" s="343"/>
      <c r="R63" s="410"/>
      <c r="S63" s="343"/>
      <c r="T63" s="410"/>
      <c r="U63" s="343"/>
      <c r="V63" s="410"/>
      <c r="W63" s="343"/>
      <c r="X63" s="410"/>
      <c r="Y63" s="343"/>
      <c r="Z63" s="410"/>
      <c r="AA63" s="343"/>
      <c r="AB63" s="342"/>
      <c r="AC63" s="394"/>
      <c r="AD63" s="342"/>
      <c r="AE63" s="342"/>
      <c r="AF63" s="410"/>
      <c r="AG63" s="343"/>
      <c r="AH63" s="410"/>
      <c r="AI63" s="343"/>
      <c r="AJ63" s="410"/>
      <c r="AK63" s="343"/>
      <c r="AL63" s="410"/>
      <c r="AM63" s="343"/>
      <c r="AN63" s="410"/>
      <c r="AO63" s="343"/>
      <c r="AP63" s="410"/>
      <c r="AQ63" s="343"/>
      <c r="AR63" s="342"/>
      <c r="AS63" s="342"/>
      <c r="AT63" s="346"/>
      <c r="AU63" s="347"/>
      <c r="AV63" s="342"/>
      <c r="AW63" s="342"/>
      <c r="AX63" s="410"/>
      <c r="AY63" s="343"/>
      <c r="AZ63" s="410"/>
      <c r="BA63" s="343"/>
      <c r="BB63" s="410"/>
      <c r="BC63" s="343"/>
      <c r="BD63" s="334"/>
      <c r="BE63" s="126">
        <f>COUNT(D63:BC63)</f>
        <v>0</v>
      </c>
      <c r="BF63" s="153" t="str">
        <f>IF(BE63&lt;3," ",(LARGE(D63:BC63,1)+LARGE(D63:BC63,2)+LARGE(D63:BC63,3))/3)</f>
        <v xml:space="preserve"> </v>
      </c>
      <c r="BG63" s="408" t="str">
        <f>IF(COUNTIF(D63:BC63,"(1)")=0," ",COUNTIF(D63:BC63,"(1)"))</f>
        <v xml:space="preserve"> </v>
      </c>
      <c r="BH63" s="408" t="str">
        <f>IF(COUNTIF(D63:BC63,"(2)")=0," ",COUNTIF(D63:BC63,"(2)"))</f>
        <v xml:space="preserve"> </v>
      </c>
      <c r="BI63" s="408" t="str">
        <f>IF(COUNTIF(D63:BC63,"(3)")=0," ",COUNTIF(D63:BC63,"(3)"))</f>
        <v xml:space="preserve"> </v>
      </c>
      <c r="BJ63" s="154" t="str">
        <f>IF(SUM(BG63:BI63)=0," ",SUM(BG63:BI63))</f>
        <v xml:space="preserve"> </v>
      </c>
      <c r="BK63" s="390" t="str">
        <f>IF(BE63=0,Var!$B$8,IF(LARGE(D63:BC63,1)&gt;=185,Var!$B$4," "))</f>
        <v>---</v>
      </c>
      <c r="BL63" s="390" t="str">
        <f>IF(BE63=0,Var!$B$8,IF(LARGE(D63:BC63,1)&gt;=260,Var!$B$4," "))</f>
        <v>---</v>
      </c>
      <c r="BM63" s="390" t="str">
        <f>IF(BE63=0,Var!$B$8,IF(LARGE(D63:BC63,1)&gt;=330,Var!$B$4," "))</f>
        <v>---</v>
      </c>
      <c r="BN63" s="390" t="str">
        <f>IF(BE63=0,Var!$B$8,IF(LARGE(D63:BC63,1)&gt;=380,Var!$B$4," "))</f>
        <v>---</v>
      </c>
      <c r="BO63" s="390" t="str">
        <f>IF(BE63=0,Var!$B$8,IF(LARGE(D63:BC63,1)&gt;=435,Var!$B$4," "))</f>
        <v>---</v>
      </c>
      <c r="BP63" s="390" t="str">
        <f>IF(BE63=0,Var!$B$8,IF(LARGE(D63:BC63,1)&gt;=460,Var!$B$4," "))</f>
        <v>---</v>
      </c>
      <c r="BQ63" s="116"/>
    </row>
    <row r="64" spans="1:69" s="388" customFormat="1" ht="22.7" customHeight="1">
      <c r="A64" s="116"/>
      <c r="B64" s="128"/>
      <c r="C64" s="129" t="s">
        <v>83</v>
      </c>
      <c r="D64" s="411"/>
      <c r="E64" s="411"/>
      <c r="F64" s="411"/>
      <c r="G64" s="411"/>
      <c r="H64" s="411"/>
      <c r="I64" s="411"/>
      <c r="J64" s="411"/>
      <c r="K64" s="411"/>
      <c r="L64" s="412"/>
      <c r="M64" s="412"/>
      <c r="N64" s="412"/>
      <c r="O64" s="412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Z64" s="413"/>
      <c r="AA64" s="413"/>
      <c r="AB64" s="413"/>
      <c r="AC64" s="413"/>
      <c r="AD64" s="413"/>
      <c r="AE64" s="413"/>
      <c r="AF64" s="413"/>
      <c r="AG64" s="413"/>
      <c r="AH64" s="413"/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342"/>
      <c r="AU64" s="342"/>
      <c r="AV64" s="413"/>
      <c r="AW64" s="413"/>
      <c r="AX64" s="413"/>
      <c r="AY64" s="413"/>
      <c r="AZ64" s="413"/>
      <c r="BA64" s="413"/>
      <c r="BB64" s="413"/>
      <c r="BC64" s="413"/>
      <c r="BD64" s="414"/>
      <c r="BE64" s="126"/>
      <c r="BF64" s="336"/>
      <c r="BG64" s="149"/>
      <c r="BH64" s="149"/>
      <c r="BI64" s="149"/>
      <c r="BJ64" s="150"/>
      <c r="BK64" s="151">
        <v>140</v>
      </c>
      <c r="BL64" s="151">
        <v>210</v>
      </c>
      <c r="BM64" s="151">
        <v>280</v>
      </c>
      <c r="BN64" s="151">
        <v>330</v>
      </c>
      <c r="BO64" s="151">
        <v>385</v>
      </c>
      <c r="BP64" s="151">
        <v>435</v>
      </c>
      <c r="BQ64" s="116"/>
    </row>
    <row r="65" spans="1:69">
      <c r="A65" s="116"/>
      <c r="B65" s="133"/>
      <c r="C65" s="134"/>
      <c r="D65" s="410"/>
      <c r="E65" s="343"/>
      <c r="F65" s="410"/>
      <c r="G65" s="343"/>
      <c r="H65" s="410"/>
      <c r="I65" s="343"/>
      <c r="J65" s="410"/>
      <c r="K65" s="343"/>
      <c r="L65" s="410"/>
      <c r="M65" s="343"/>
      <c r="N65" s="410"/>
      <c r="O65" s="343"/>
      <c r="P65" s="410"/>
      <c r="Q65" s="343"/>
      <c r="R65" s="410"/>
      <c r="S65" s="343"/>
      <c r="T65" s="410"/>
      <c r="U65" s="343"/>
      <c r="V65" s="410"/>
      <c r="W65" s="343"/>
      <c r="X65" s="410"/>
      <c r="Y65" s="343"/>
      <c r="Z65" s="410"/>
      <c r="AA65" s="343"/>
      <c r="AB65" s="342"/>
      <c r="AC65" s="393"/>
      <c r="AD65" s="342"/>
      <c r="AE65" s="342"/>
      <c r="AF65" s="410"/>
      <c r="AG65" s="343"/>
      <c r="AH65" s="410"/>
      <c r="AI65" s="343"/>
      <c r="AJ65" s="410"/>
      <c r="AK65" s="343"/>
      <c r="AL65" s="410"/>
      <c r="AM65" s="343"/>
      <c r="AN65" s="410"/>
      <c r="AO65" s="343"/>
      <c r="AP65" s="410"/>
      <c r="AQ65" s="343"/>
      <c r="AR65" s="342"/>
      <c r="AS65" s="342"/>
      <c r="AT65" s="344"/>
      <c r="AU65" s="345"/>
      <c r="AV65" s="342"/>
      <c r="AW65" s="342"/>
      <c r="AX65" s="410"/>
      <c r="AY65" s="343"/>
      <c r="AZ65" s="410"/>
      <c r="BA65" s="343"/>
      <c r="BB65" s="410"/>
      <c r="BC65" s="343"/>
      <c r="BD65" s="334"/>
      <c r="BE65" s="126">
        <f>COUNT(D65:BC65)</f>
        <v>0</v>
      </c>
      <c r="BF65" s="153" t="str">
        <f>IF(BE65&lt;3," ",(LARGE(D65:BC65,1)+LARGE(D65:BC65,2)+LARGE(D65:BC65,3))/3)</f>
        <v xml:space="preserve"> </v>
      </c>
      <c r="BG65" s="385" t="str">
        <f>IF(COUNTIF(D65:BC65,"(1)")=0," ",COUNTIF(D65:BC65,"(1)"))</f>
        <v xml:space="preserve"> </v>
      </c>
      <c r="BH65" s="385" t="str">
        <f>IF(COUNTIF(D65:BC65,"(2)")=0," ",COUNTIF(D65:BC65,"(2)"))</f>
        <v xml:space="preserve"> </v>
      </c>
      <c r="BI65" s="385" t="str">
        <f>IF(COUNTIF(D65:BC65,"(3)")=0," ",COUNTIF(D65:BC65,"(3)"))</f>
        <v xml:space="preserve"> </v>
      </c>
      <c r="BJ65" s="154" t="str">
        <f>IF(SUM(BG65:BI65)=0," ",SUM(BG65:BI65))</f>
        <v xml:space="preserve"> </v>
      </c>
      <c r="BK65" s="390" t="str">
        <f>IF(BE65=0,Var!$B$8,IF(LARGE(D65:BC65,1)&gt;=140,Var!$B$4," "))</f>
        <v>---</v>
      </c>
      <c r="BL65" s="390" t="str">
        <f>IF(BE65=0,Var!$B$8,IF(LARGE(D65:BC65,1)&gt;=210,Var!$B$4," "))</f>
        <v>---</v>
      </c>
      <c r="BM65" s="390" t="str">
        <f>IF(BE65=0,Var!$B$8,IF(LARGE(D65:BC65,1)&gt;=280,Var!$B$4," "))</f>
        <v>---</v>
      </c>
      <c r="BN65" s="390" t="str">
        <f>IF(BE65=0,Var!$B$8,IF(LARGE(D65:BC65,1)&gt;=330,Var!$B$4," "))</f>
        <v>---</v>
      </c>
      <c r="BO65" s="390" t="str">
        <f>IF(BE65=0,Var!$B$8,IF(LARGE(D65:BC65,1)&gt;=485,Var!$B$4," "))</f>
        <v>---</v>
      </c>
      <c r="BP65" s="390" t="str">
        <f>IF(BE65=0,Var!$B$8,IF(LARGE(D65:BC65,1)&gt;=435,Var!$B$4," "))</f>
        <v>---</v>
      </c>
      <c r="BQ65" s="116"/>
    </row>
    <row r="66" spans="1:69">
      <c r="A66" s="116"/>
      <c r="B66" s="133"/>
      <c r="C66" s="134" t="s">
        <v>51</v>
      </c>
      <c r="D66" s="410"/>
      <c r="E66" s="343"/>
      <c r="F66" s="410"/>
      <c r="G66" s="343"/>
      <c r="H66" s="410"/>
      <c r="I66" s="343"/>
      <c r="J66" s="410"/>
      <c r="K66" s="343"/>
      <c r="L66" s="410"/>
      <c r="M66" s="343"/>
      <c r="N66" s="410"/>
      <c r="O66" s="343"/>
      <c r="P66" s="410"/>
      <c r="Q66" s="343"/>
      <c r="R66" s="410"/>
      <c r="S66" s="343"/>
      <c r="T66" s="410"/>
      <c r="U66" s="343"/>
      <c r="V66" s="410"/>
      <c r="W66" s="343"/>
      <c r="X66" s="410"/>
      <c r="Y66" s="343"/>
      <c r="Z66" s="410"/>
      <c r="AA66" s="343"/>
      <c r="AB66" s="342"/>
      <c r="AC66" s="394"/>
      <c r="AD66" s="342"/>
      <c r="AE66" s="342"/>
      <c r="AF66" s="410"/>
      <c r="AG66" s="343"/>
      <c r="AH66" s="410"/>
      <c r="AI66" s="343"/>
      <c r="AJ66" s="410"/>
      <c r="AK66" s="343"/>
      <c r="AL66" s="410"/>
      <c r="AM66" s="343"/>
      <c r="AN66" s="410"/>
      <c r="AO66" s="343"/>
      <c r="AP66" s="410"/>
      <c r="AQ66" s="343"/>
      <c r="AR66" s="342"/>
      <c r="AS66" s="342"/>
      <c r="AT66" s="346"/>
      <c r="AU66" s="347"/>
      <c r="AV66" s="342"/>
      <c r="AW66" s="342"/>
      <c r="AX66" s="410"/>
      <c r="AY66" s="343"/>
      <c r="AZ66" s="410"/>
      <c r="BA66" s="343"/>
      <c r="BB66" s="410"/>
      <c r="BC66" s="343"/>
      <c r="BD66" s="334"/>
      <c r="BE66" s="126">
        <f>COUNT(D66:BC66)</f>
        <v>0</v>
      </c>
      <c r="BF66" s="153" t="str">
        <f>IF(BE66&lt;3," ",(LARGE(D66:BC66,1)+LARGE(D66:BC66,2)+LARGE(D66:BC66,3))/3)</f>
        <v xml:space="preserve"> </v>
      </c>
      <c r="BG66" s="385" t="str">
        <f>IF(COUNTIF(D66:BC66,"(1)")=0," ",COUNTIF(D66:BC66,"(1)"))</f>
        <v xml:space="preserve"> </v>
      </c>
      <c r="BH66" s="385" t="str">
        <f>IF(COUNTIF(D66:BC66,"(2)")=0," ",COUNTIF(D66:BC66,"(2)"))</f>
        <v xml:space="preserve"> </v>
      </c>
      <c r="BI66" s="385" t="str">
        <f>IF(COUNTIF(D66:BC66,"(3)")=0," ",COUNTIF(D66:BC66,"(3)"))</f>
        <v xml:space="preserve"> </v>
      </c>
      <c r="BJ66" s="154" t="str">
        <f>IF(SUM(BG66:BI66)=0," ",SUM(BG66:BI66))</f>
        <v xml:space="preserve"> </v>
      </c>
      <c r="BK66" s="390">
        <v>1</v>
      </c>
      <c r="BL66" s="390">
        <v>1</v>
      </c>
      <c r="BM66" s="390">
        <v>1</v>
      </c>
      <c r="BN66" s="390">
        <v>2</v>
      </c>
      <c r="BO66" s="390">
        <v>3</v>
      </c>
      <c r="BP66" s="390">
        <v>6</v>
      </c>
      <c r="BQ66" s="116"/>
    </row>
    <row r="67" spans="1:69">
      <c r="A67" s="116"/>
      <c r="B67" s="138"/>
      <c r="C67" s="139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V67" s="140"/>
      <c r="AW67" s="140"/>
      <c r="AX67" s="140"/>
      <c r="AY67" s="140"/>
      <c r="AZ67" s="140"/>
      <c r="BA67" s="140"/>
      <c r="BB67" s="140"/>
      <c r="BC67" s="140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Q67" s="116"/>
    </row>
    <row r="68" spans="1:69">
      <c r="A68" s="116"/>
      <c r="C68" s="116" t="s">
        <v>59</v>
      </c>
      <c r="D68" s="136"/>
      <c r="E68" s="136"/>
      <c r="F68" s="136"/>
      <c r="G68" s="136"/>
      <c r="H68" s="136"/>
      <c r="I68" s="136"/>
      <c r="J68" s="136"/>
      <c r="K68" s="136"/>
      <c r="P68" s="136"/>
      <c r="R68" s="555">
        <f>COUNT(B8:B66)</f>
        <v>15</v>
      </c>
      <c r="S68" s="555"/>
      <c r="T68" s="650"/>
      <c r="U68" s="650"/>
      <c r="BE68" s="125">
        <f>SUM(BE8:BE66)</f>
        <v>92</v>
      </c>
      <c r="BF68" s="126"/>
      <c r="BG68" s="141">
        <f>SUM(BG8:BG66)</f>
        <v>42</v>
      </c>
      <c r="BH68" s="142">
        <f>SUM(BH8:BH66)</f>
        <v>13</v>
      </c>
      <c r="BI68" s="143">
        <f>SUM(BI8:BI66)</f>
        <v>9</v>
      </c>
      <c r="BJ68" s="144">
        <f>SUM(BJ8:BJ66)</f>
        <v>64</v>
      </c>
      <c r="BK68" s="386"/>
      <c r="BL68" s="386"/>
      <c r="BM68" s="386"/>
      <c r="BN68" s="386"/>
      <c r="BO68" s="386"/>
      <c r="BQ68" s="116"/>
    </row>
    <row r="69" spans="1:69">
      <c r="A69" s="116"/>
      <c r="C69" s="116"/>
      <c r="BF69" s="116"/>
      <c r="BG69" s="116"/>
      <c r="BH69" s="116"/>
      <c r="BI69" s="116"/>
      <c r="BJ69" s="116"/>
      <c r="BQ69" s="116"/>
    </row>
    <row r="70" spans="1:69">
      <c r="A70" s="116"/>
      <c r="C70" s="116"/>
      <c r="BF70" s="116"/>
      <c r="BG70" s="116"/>
      <c r="BH70" s="116"/>
      <c r="BI70" s="116"/>
      <c r="BJ70" s="116"/>
      <c r="BQ70" s="116"/>
    </row>
    <row r="71" spans="1:69">
      <c r="A71" s="116"/>
      <c r="C71" s="116"/>
      <c r="BF71" s="116"/>
      <c r="BG71" s="116"/>
      <c r="BH71" s="116"/>
      <c r="BI71" s="116"/>
      <c r="BJ71" s="116"/>
      <c r="BQ71" s="116"/>
    </row>
    <row r="72" spans="1:69">
      <c r="A72" s="116"/>
      <c r="C72" s="116"/>
      <c r="BF72" s="125"/>
      <c r="BG72" s="116"/>
      <c r="BH72" s="116"/>
      <c r="BI72" s="116"/>
      <c r="BJ72" s="116"/>
      <c r="BQ72" s="116"/>
    </row>
    <row r="73" spans="1:69">
      <c r="A73" s="116"/>
      <c r="C73" s="116"/>
      <c r="BF73" s="116"/>
      <c r="BG73" s="116"/>
      <c r="BH73" s="126"/>
      <c r="BI73" s="126"/>
      <c r="BJ73" s="126"/>
      <c r="BQ73" s="116"/>
    </row>
    <row r="74" spans="1:69">
      <c r="A74" s="116"/>
      <c r="C74" s="116"/>
      <c r="BF74" s="116"/>
      <c r="BG74" s="116"/>
      <c r="BH74" s="116"/>
      <c r="BI74" s="116"/>
      <c r="BJ74" s="116"/>
      <c r="BQ74" s="116"/>
    </row>
    <row r="75" spans="1:69">
      <c r="A75" s="116"/>
      <c r="C75" s="116"/>
      <c r="BF75" s="116"/>
      <c r="BG75" s="116"/>
      <c r="BH75" s="116"/>
      <c r="BI75" s="116"/>
      <c r="BJ75" s="116"/>
      <c r="BQ75" s="116"/>
    </row>
    <row r="76" spans="1:69">
      <c r="A76" s="116"/>
      <c r="C76" s="116"/>
      <c r="BF76" s="116"/>
      <c r="BG76" s="116"/>
      <c r="BH76" s="116"/>
      <c r="BI76" s="116"/>
      <c r="BJ76" s="116"/>
      <c r="BQ76" s="116"/>
    </row>
    <row r="77" spans="1:69">
      <c r="A77" s="116"/>
      <c r="C77" s="116"/>
      <c r="BF77" s="116"/>
      <c r="BG77" s="116"/>
      <c r="BH77" s="116"/>
      <c r="BI77" s="116"/>
      <c r="BJ77" s="116"/>
      <c r="BQ77" s="116"/>
    </row>
    <row r="78" spans="1:69">
      <c r="A78" s="116"/>
      <c r="C78" s="116"/>
      <c r="BF78" s="116"/>
      <c r="BG78" s="116"/>
      <c r="BH78" s="116"/>
      <c r="BI78" s="116"/>
      <c r="BJ78" s="116"/>
      <c r="BQ78" s="116"/>
    </row>
    <row r="79" spans="1:69">
      <c r="A79" s="116"/>
      <c r="C79" s="116"/>
      <c r="BF79" s="116"/>
      <c r="BG79" s="116"/>
      <c r="BH79" s="116"/>
      <c r="BI79" s="116"/>
      <c r="BJ79" s="116"/>
      <c r="BQ79" s="116"/>
    </row>
    <row r="80" spans="1:69">
      <c r="A80" s="116"/>
      <c r="C80" s="116"/>
      <c r="BF80" s="116"/>
      <c r="BG80" s="116"/>
      <c r="BH80" s="116"/>
      <c r="BI80" s="116"/>
      <c r="BJ80" s="116"/>
      <c r="BQ80" s="116"/>
    </row>
    <row r="81" spans="1:69">
      <c r="A81" s="116"/>
      <c r="C81" s="116"/>
      <c r="BF81" s="116"/>
      <c r="BG81" s="116"/>
      <c r="BH81" s="116"/>
      <c r="BI81" s="116"/>
      <c r="BJ81" s="116"/>
      <c r="BQ81" s="116"/>
    </row>
    <row r="82" spans="1:69">
      <c r="A82" s="116"/>
      <c r="C82" s="116"/>
      <c r="BF82" s="116"/>
      <c r="BG82" s="116"/>
      <c r="BH82" s="116"/>
      <c r="BI82" s="116"/>
      <c r="BJ82" s="116"/>
      <c r="BQ82" s="116"/>
    </row>
    <row r="83" spans="1:69">
      <c r="A83" s="116"/>
      <c r="C83" s="116"/>
      <c r="BF83" s="116"/>
      <c r="BG83" s="116"/>
      <c r="BH83" s="116"/>
      <c r="BI83" s="116"/>
      <c r="BJ83" s="116"/>
      <c r="BQ83" s="116"/>
    </row>
    <row r="84" spans="1:69">
      <c r="A84" s="116"/>
      <c r="C84" s="116"/>
      <c r="BF84" s="116"/>
      <c r="BG84" s="116"/>
      <c r="BH84" s="116"/>
      <c r="BI84" s="116"/>
      <c r="BJ84" s="116"/>
      <c r="BQ84" s="116"/>
    </row>
    <row r="85" spans="1:69">
      <c r="A85" s="116"/>
      <c r="C85" s="116"/>
      <c r="BF85" s="116"/>
      <c r="BG85" s="116"/>
      <c r="BH85" s="116"/>
      <c r="BI85" s="116"/>
      <c r="BJ85" s="116"/>
      <c r="BQ85" s="116"/>
    </row>
    <row r="86" spans="1:69">
      <c r="A86" s="116"/>
      <c r="C86" s="116"/>
      <c r="BF86" s="116"/>
      <c r="BG86" s="116"/>
      <c r="BH86" s="116"/>
      <c r="BI86" s="116"/>
      <c r="BJ86" s="116"/>
      <c r="BQ86" s="116"/>
    </row>
    <row r="87" spans="1:69">
      <c r="A87" s="116"/>
      <c r="C87" s="116"/>
      <c r="BF87" s="116"/>
      <c r="BG87" s="116"/>
      <c r="BH87" s="116"/>
      <c r="BI87" s="116"/>
      <c r="BJ87" s="116"/>
      <c r="BQ87" s="116"/>
    </row>
    <row r="88" spans="1:69">
      <c r="A88" s="116"/>
      <c r="C88" s="116"/>
      <c r="BF88" s="116"/>
      <c r="BG88" s="116"/>
      <c r="BH88" s="116"/>
      <c r="BI88" s="116"/>
      <c r="BJ88" s="116"/>
      <c r="BQ88" s="116"/>
    </row>
    <row r="89" spans="1:69">
      <c r="A89" s="116"/>
      <c r="C89" s="116"/>
      <c r="BF89" s="116"/>
      <c r="BG89" s="116"/>
      <c r="BH89" s="116"/>
      <c r="BI89" s="116"/>
      <c r="BJ89" s="116"/>
      <c r="BQ89" s="116"/>
    </row>
    <row r="90" spans="1:69">
      <c r="A90" s="116"/>
      <c r="C90" s="116"/>
      <c r="BF90" s="116"/>
      <c r="BG90" s="116"/>
      <c r="BH90" s="116"/>
      <c r="BI90" s="116"/>
      <c r="BJ90" s="116"/>
      <c r="BQ90" s="116"/>
    </row>
    <row r="91" spans="1:69">
      <c r="A91" s="116"/>
      <c r="C91" s="116"/>
      <c r="BF91" s="116"/>
      <c r="BG91" s="116"/>
      <c r="BH91" s="116"/>
      <c r="BI91" s="116"/>
      <c r="BJ91" s="116"/>
      <c r="BQ91" s="116"/>
    </row>
    <row r="92" spans="1:69">
      <c r="A92" s="116"/>
      <c r="C92" s="116"/>
      <c r="BF92" s="116"/>
      <c r="BG92" s="116"/>
      <c r="BH92" s="116"/>
      <c r="BI92" s="116"/>
      <c r="BJ92" s="116"/>
      <c r="BQ92" s="116"/>
    </row>
    <row r="93" spans="1:69">
      <c r="A93" s="116"/>
      <c r="C93" s="116"/>
      <c r="BF93" s="116"/>
      <c r="BG93" s="116"/>
      <c r="BH93" s="116"/>
      <c r="BI93" s="116"/>
      <c r="BJ93" s="116"/>
      <c r="BQ93" s="116"/>
    </row>
    <row r="94" spans="1:69">
      <c r="A94" s="116"/>
      <c r="C94" s="116"/>
      <c r="BF94" s="116"/>
      <c r="BG94" s="116"/>
      <c r="BH94" s="116"/>
      <c r="BI94" s="116"/>
      <c r="BJ94" s="116"/>
      <c r="BQ94" s="116"/>
    </row>
    <row r="95" spans="1:69">
      <c r="A95" s="116"/>
      <c r="C95" s="116"/>
      <c r="BF95" s="116"/>
      <c r="BG95" s="116"/>
      <c r="BH95" s="116"/>
      <c r="BI95" s="116"/>
      <c r="BJ95" s="116"/>
      <c r="BQ95" s="116"/>
    </row>
    <row r="96" spans="1:69">
      <c r="A96" s="116"/>
      <c r="C96" s="116"/>
      <c r="BF96" s="116"/>
      <c r="BG96" s="116"/>
      <c r="BH96" s="116"/>
      <c r="BI96" s="116"/>
      <c r="BJ96" s="116"/>
      <c r="BQ96" s="116"/>
    </row>
    <row r="97" spans="1:69">
      <c r="A97" s="116"/>
      <c r="C97" s="116"/>
      <c r="BF97" s="116"/>
      <c r="BG97" s="116"/>
      <c r="BH97" s="116"/>
      <c r="BI97" s="116"/>
      <c r="BJ97" s="116"/>
      <c r="BQ97" s="116"/>
    </row>
    <row r="98" spans="1:69">
      <c r="A98" s="116"/>
      <c r="C98" s="116"/>
      <c r="BF98" s="116"/>
      <c r="BG98" s="116"/>
      <c r="BH98" s="116"/>
      <c r="BI98" s="116"/>
      <c r="BJ98" s="116"/>
      <c r="BQ98" s="116"/>
    </row>
    <row r="99" spans="1:69">
      <c r="A99" s="116"/>
      <c r="C99" s="116"/>
      <c r="BF99" s="116"/>
      <c r="BG99" s="116"/>
      <c r="BH99" s="116"/>
      <c r="BI99" s="116"/>
      <c r="BJ99" s="116"/>
      <c r="BQ99" s="116"/>
    </row>
    <row r="100" spans="1:69">
      <c r="A100" s="116"/>
      <c r="C100" s="116"/>
      <c r="BF100" s="116"/>
      <c r="BG100" s="116"/>
      <c r="BH100" s="116"/>
      <c r="BI100" s="116"/>
      <c r="BJ100" s="116"/>
      <c r="BQ100" s="116"/>
    </row>
    <row r="101" spans="1:69">
      <c r="A101" s="116"/>
      <c r="C101" s="116"/>
      <c r="BF101" s="116"/>
      <c r="BG101" s="116"/>
      <c r="BH101" s="116"/>
      <c r="BI101" s="116"/>
      <c r="BJ101" s="116"/>
      <c r="BQ101" s="116"/>
    </row>
    <row r="102" spans="1:69">
      <c r="A102" s="116"/>
      <c r="C102" s="116"/>
      <c r="BF102" s="116"/>
      <c r="BG102" s="116"/>
      <c r="BH102" s="116"/>
      <c r="BI102" s="116"/>
      <c r="BJ102" s="116"/>
      <c r="BQ102" s="116"/>
    </row>
    <row r="103" spans="1:69">
      <c r="A103" s="116"/>
      <c r="C103" s="116"/>
      <c r="BF103" s="116"/>
      <c r="BG103" s="116"/>
      <c r="BH103" s="116"/>
      <c r="BI103" s="116"/>
      <c r="BJ103" s="116"/>
      <c r="BQ103" s="116"/>
    </row>
    <row r="104" spans="1:69">
      <c r="A104" s="116"/>
      <c r="C104" s="116"/>
      <c r="BF104" s="116"/>
      <c r="BG104" s="116"/>
      <c r="BH104" s="116"/>
      <c r="BI104" s="116"/>
      <c r="BJ104" s="116"/>
      <c r="BQ104" s="116"/>
    </row>
    <row r="105" spans="1:69">
      <c r="A105" s="116"/>
      <c r="C105" s="116"/>
      <c r="BF105" s="116"/>
      <c r="BG105" s="116"/>
      <c r="BH105" s="116"/>
      <c r="BI105" s="116"/>
      <c r="BJ105" s="116"/>
      <c r="BQ105" s="116"/>
    </row>
    <row r="106" spans="1:69">
      <c r="A106" s="116"/>
      <c r="C106" s="116"/>
      <c r="BF106" s="116"/>
      <c r="BG106" s="116"/>
      <c r="BH106" s="116"/>
      <c r="BI106" s="116"/>
      <c r="BJ106" s="116"/>
      <c r="BQ106" s="116"/>
    </row>
    <row r="107" spans="1:69">
      <c r="A107" s="116"/>
      <c r="C107" s="116"/>
      <c r="BF107" s="116"/>
      <c r="BG107" s="116"/>
      <c r="BH107" s="116"/>
      <c r="BI107" s="116"/>
      <c r="BJ107" s="116"/>
      <c r="BQ107" s="116"/>
    </row>
    <row r="108" spans="1:69">
      <c r="A108" s="116"/>
      <c r="C108" s="116"/>
      <c r="BF108" s="116"/>
      <c r="BG108" s="116"/>
      <c r="BH108" s="116"/>
      <c r="BI108" s="116"/>
      <c r="BJ108" s="116"/>
      <c r="BQ108" s="116"/>
    </row>
    <row r="109" spans="1:69">
      <c r="A109" s="116"/>
      <c r="C109" s="116"/>
      <c r="BF109" s="116"/>
      <c r="BG109" s="116"/>
      <c r="BH109" s="116"/>
      <c r="BI109" s="116"/>
      <c r="BJ109" s="116"/>
      <c r="BQ109" s="116"/>
    </row>
    <row r="110" spans="1:69">
      <c r="A110" s="116"/>
      <c r="C110" s="116"/>
      <c r="BF110" s="116"/>
      <c r="BG110" s="116"/>
      <c r="BH110" s="116"/>
      <c r="BI110" s="116"/>
      <c r="BJ110" s="116"/>
      <c r="BQ110" s="116"/>
    </row>
    <row r="111" spans="1:69">
      <c r="A111" s="116"/>
      <c r="C111" s="116"/>
      <c r="BF111" s="116"/>
      <c r="BG111" s="116"/>
      <c r="BH111" s="116"/>
      <c r="BI111" s="116"/>
      <c r="BJ111" s="116"/>
      <c r="BQ111" s="116"/>
    </row>
    <row r="112" spans="1:69">
      <c r="A112" s="116"/>
      <c r="C112" s="116"/>
      <c r="BF112" s="116"/>
      <c r="BG112" s="116"/>
      <c r="BH112" s="116"/>
      <c r="BI112" s="116"/>
      <c r="BJ112" s="116"/>
      <c r="BQ112" s="116"/>
    </row>
    <row r="113" spans="1:69">
      <c r="A113" s="116"/>
      <c r="C113" s="116"/>
      <c r="BF113" s="116"/>
      <c r="BG113" s="116"/>
      <c r="BH113" s="116"/>
      <c r="BI113" s="116"/>
      <c r="BJ113" s="116"/>
      <c r="BQ113" s="116"/>
    </row>
    <row r="114" spans="1:69">
      <c r="A114" s="116"/>
      <c r="C114" s="116"/>
      <c r="BF114" s="116"/>
      <c r="BG114" s="116"/>
      <c r="BH114" s="116"/>
      <c r="BI114" s="116"/>
      <c r="BJ114" s="116"/>
      <c r="BQ114" s="116"/>
    </row>
    <row r="115" spans="1:69">
      <c r="A115" s="116"/>
      <c r="C115" s="116"/>
      <c r="BF115" s="116"/>
      <c r="BG115" s="116"/>
      <c r="BH115" s="116"/>
      <c r="BI115" s="116"/>
      <c r="BJ115" s="116"/>
      <c r="BQ115" s="116"/>
    </row>
    <row r="116" spans="1:69">
      <c r="A116" s="116"/>
      <c r="C116" s="116"/>
      <c r="BF116" s="116"/>
      <c r="BG116" s="116"/>
      <c r="BH116" s="116"/>
      <c r="BI116" s="116"/>
      <c r="BJ116" s="116"/>
      <c r="BQ116" s="116"/>
    </row>
    <row r="117" spans="1:69">
      <c r="A117" s="116"/>
      <c r="C117" s="116"/>
      <c r="BF117" s="116"/>
      <c r="BG117" s="116"/>
      <c r="BH117" s="116"/>
      <c r="BI117" s="116"/>
      <c r="BJ117" s="116"/>
      <c r="BQ117" s="116"/>
    </row>
    <row r="118" spans="1:69">
      <c r="A118" s="116"/>
      <c r="C118" s="116"/>
      <c r="BF118" s="116"/>
      <c r="BG118" s="116"/>
      <c r="BH118" s="116"/>
      <c r="BI118" s="116"/>
      <c r="BJ118" s="116"/>
      <c r="BQ118" s="116"/>
    </row>
    <row r="119" spans="1:69">
      <c r="A119" s="116"/>
      <c r="C119" s="116"/>
      <c r="BF119" s="116"/>
      <c r="BG119" s="116"/>
      <c r="BH119" s="116"/>
      <c r="BI119" s="116"/>
      <c r="BJ119" s="116"/>
      <c r="BQ119" s="116"/>
    </row>
    <row r="120" spans="1:69">
      <c r="A120" s="116"/>
      <c r="C120" s="116"/>
      <c r="BF120" s="116"/>
      <c r="BG120" s="116"/>
      <c r="BH120" s="116"/>
      <c r="BI120" s="116"/>
      <c r="BJ120" s="116"/>
      <c r="BQ120" s="116"/>
    </row>
    <row r="121" spans="1:69">
      <c r="A121" s="116"/>
      <c r="C121" s="116"/>
      <c r="BF121" s="116"/>
      <c r="BG121" s="116"/>
      <c r="BH121" s="116"/>
      <c r="BI121" s="116"/>
      <c r="BJ121" s="116"/>
      <c r="BQ121" s="116"/>
    </row>
    <row r="122" spans="1:69">
      <c r="A122" s="116"/>
      <c r="C122" s="116"/>
      <c r="BF122" s="116"/>
      <c r="BG122" s="116"/>
      <c r="BH122" s="116"/>
      <c r="BI122" s="116"/>
      <c r="BJ122" s="116"/>
      <c r="BQ122" s="116"/>
    </row>
    <row r="123" spans="1:69">
      <c r="A123" s="116"/>
      <c r="C123" s="116"/>
      <c r="BF123" s="116"/>
      <c r="BG123" s="116"/>
      <c r="BH123" s="116"/>
      <c r="BI123" s="116"/>
      <c r="BJ123" s="116"/>
      <c r="BQ123" s="116"/>
    </row>
    <row r="124" spans="1:69">
      <c r="A124" s="116"/>
      <c r="C124" s="116"/>
      <c r="BF124" s="116"/>
      <c r="BG124" s="116"/>
      <c r="BH124" s="116"/>
      <c r="BI124" s="116"/>
      <c r="BJ124" s="116"/>
      <c r="BQ124" s="116"/>
    </row>
    <row r="125" spans="1:69">
      <c r="A125" s="116"/>
      <c r="C125" s="116"/>
      <c r="BF125" s="116"/>
      <c r="BG125" s="116"/>
      <c r="BH125" s="116"/>
      <c r="BI125" s="116"/>
      <c r="BJ125" s="116"/>
      <c r="BQ125" s="116"/>
    </row>
    <row r="126" spans="1:69">
      <c r="A126" s="116"/>
      <c r="C126" s="116"/>
      <c r="BF126" s="116"/>
      <c r="BG126" s="116"/>
      <c r="BH126" s="116"/>
      <c r="BI126" s="116"/>
      <c r="BJ126" s="116"/>
      <c r="BQ126" s="116"/>
    </row>
    <row r="127" spans="1:69">
      <c r="A127" s="116"/>
      <c r="C127" s="116"/>
      <c r="BF127" s="116"/>
      <c r="BG127" s="116"/>
      <c r="BH127" s="116"/>
      <c r="BI127" s="116"/>
      <c r="BJ127" s="116"/>
      <c r="BQ127" s="116"/>
    </row>
    <row r="128" spans="1:69">
      <c r="A128" s="116"/>
      <c r="C128" s="116"/>
      <c r="BF128" s="116"/>
      <c r="BG128" s="116"/>
      <c r="BH128" s="116"/>
      <c r="BI128" s="116"/>
      <c r="BJ128" s="116"/>
      <c r="BQ128" s="116"/>
    </row>
    <row r="129" spans="1:69">
      <c r="A129" s="116"/>
      <c r="C129" s="116"/>
      <c r="BF129" s="116"/>
      <c r="BG129" s="116"/>
      <c r="BH129" s="116"/>
      <c r="BI129" s="116"/>
      <c r="BJ129" s="116"/>
      <c r="BQ129" s="116"/>
    </row>
    <row r="130" spans="1:69">
      <c r="A130" s="116"/>
      <c r="C130" s="116"/>
      <c r="BF130" s="116"/>
      <c r="BG130" s="116"/>
      <c r="BH130" s="116"/>
      <c r="BI130" s="116"/>
      <c r="BJ130" s="116"/>
      <c r="BQ130" s="116"/>
    </row>
    <row r="131" spans="1:69">
      <c r="A131" s="116"/>
      <c r="C131" s="116"/>
      <c r="BF131" s="116"/>
      <c r="BG131" s="116"/>
      <c r="BH131" s="116"/>
      <c r="BI131" s="116"/>
      <c r="BJ131" s="116"/>
      <c r="BQ131" s="116"/>
    </row>
    <row r="132" spans="1:69">
      <c r="A132" s="116"/>
      <c r="C132" s="116"/>
      <c r="BF132" s="116"/>
      <c r="BG132" s="116"/>
      <c r="BH132" s="116"/>
      <c r="BI132" s="116"/>
      <c r="BJ132" s="116"/>
      <c r="BQ132" s="116"/>
    </row>
    <row r="133" spans="1:69">
      <c r="A133" s="116"/>
      <c r="C133" s="116"/>
      <c r="BF133" s="116"/>
      <c r="BG133" s="116"/>
      <c r="BH133" s="116"/>
      <c r="BI133" s="116"/>
      <c r="BJ133" s="116"/>
      <c r="BQ133" s="116"/>
    </row>
    <row r="134" spans="1:69">
      <c r="A134" s="116"/>
      <c r="C134" s="116"/>
      <c r="BF134" s="116"/>
      <c r="BG134" s="116"/>
      <c r="BH134" s="116"/>
      <c r="BI134" s="116"/>
      <c r="BJ134" s="116"/>
      <c r="BQ134" s="116"/>
    </row>
    <row r="135" spans="1:69">
      <c r="A135" s="116"/>
      <c r="C135" s="116"/>
      <c r="BF135" s="116"/>
      <c r="BG135" s="116"/>
      <c r="BH135" s="116"/>
      <c r="BI135" s="116"/>
      <c r="BJ135" s="116"/>
      <c r="BQ135" s="116"/>
    </row>
    <row r="136" spans="1:69">
      <c r="A136" s="116"/>
      <c r="C136" s="116"/>
      <c r="BF136" s="116"/>
      <c r="BG136" s="116"/>
      <c r="BH136" s="116"/>
      <c r="BI136" s="116"/>
      <c r="BJ136" s="116"/>
      <c r="BQ136" s="116"/>
    </row>
    <row r="137" spans="1:69">
      <c r="A137" s="116"/>
      <c r="C137" s="116"/>
      <c r="BF137" s="116"/>
      <c r="BG137" s="116"/>
      <c r="BH137" s="116"/>
      <c r="BI137" s="116"/>
      <c r="BJ137" s="116"/>
      <c r="BQ137" s="116"/>
    </row>
    <row r="138" spans="1:69">
      <c r="A138" s="116"/>
      <c r="C138" s="116"/>
      <c r="BF138" s="116"/>
      <c r="BG138" s="116"/>
      <c r="BH138" s="116"/>
      <c r="BI138" s="116"/>
      <c r="BJ138" s="116"/>
      <c r="BQ138" s="116"/>
    </row>
    <row r="139" spans="1:69">
      <c r="A139" s="116"/>
      <c r="C139" s="116"/>
      <c r="BF139" s="116"/>
      <c r="BG139" s="116"/>
      <c r="BH139" s="116"/>
      <c r="BI139" s="116"/>
      <c r="BJ139" s="116"/>
      <c r="BQ139" s="116"/>
    </row>
    <row r="140" spans="1:69">
      <c r="A140" s="116"/>
      <c r="C140" s="116"/>
      <c r="BF140" s="116"/>
      <c r="BG140" s="116"/>
      <c r="BH140" s="116"/>
      <c r="BI140" s="116"/>
      <c r="BJ140" s="116"/>
      <c r="BQ140" s="116"/>
    </row>
    <row r="141" spans="1:69">
      <c r="A141" s="116"/>
      <c r="C141" s="116"/>
      <c r="BF141" s="116"/>
      <c r="BG141" s="116"/>
      <c r="BH141" s="116"/>
      <c r="BI141" s="116"/>
      <c r="BJ141" s="116"/>
      <c r="BQ141" s="116"/>
    </row>
    <row r="142" spans="1:69">
      <c r="A142" s="116"/>
      <c r="C142" s="116"/>
      <c r="BF142" s="116"/>
      <c r="BG142" s="116"/>
      <c r="BH142" s="116"/>
      <c r="BI142" s="116"/>
      <c r="BJ142" s="116"/>
      <c r="BQ142" s="116"/>
    </row>
    <row r="143" spans="1:69">
      <c r="A143" s="116"/>
      <c r="C143" s="116"/>
      <c r="BF143" s="116"/>
      <c r="BG143" s="116"/>
      <c r="BH143" s="116"/>
      <c r="BI143" s="116"/>
      <c r="BJ143" s="116"/>
      <c r="BQ143" s="116"/>
    </row>
    <row r="144" spans="1:69">
      <c r="A144" s="116"/>
      <c r="C144" s="116"/>
      <c r="BF144" s="116"/>
      <c r="BG144" s="116"/>
      <c r="BH144" s="116"/>
      <c r="BI144" s="116"/>
      <c r="BJ144" s="116"/>
      <c r="BQ144" s="116"/>
    </row>
    <row r="145" spans="1:69">
      <c r="A145" s="116"/>
      <c r="C145" s="116"/>
      <c r="BF145" s="116"/>
      <c r="BG145" s="116"/>
      <c r="BH145" s="116"/>
      <c r="BI145" s="116"/>
      <c r="BJ145" s="116"/>
      <c r="BQ145" s="116"/>
    </row>
    <row r="146" spans="1:69">
      <c r="A146" s="116"/>
      <c r="C146" s="116"/>
      <c r="BF146" s="116"/>
      <c r="BG146" s="116"/>
      <c r="BH146" s="116"/>
      <c r="BI146" s="116"/>
      <c r="BJ146" s="116"/>
      <c r="BQ146" s="116"/>
    </row>
    <row r="147" spans="1:69">
      <c r="A147" s="116"/>
      <c r="C147" s="116"/>
      <c r="BF147" s="116"/>
      <c r="BG147" s="116"/>
      <c r="BH147" s="116"/>
      <c r="BI147" s="116"/>
      <c r="BJ147" s="116"/>
      <c r="BQ147" s="116"/>
    </row>
    <row r="148" spans="1:69">
      <c r="A148" s="116"/>
      <c r="C148" s="116"/>
      <c r="BF148" s="116"/>
      <c r="BG148" s="116"/>
      <c r="BH148" s="116"/>
      <c r="BI148" s="116"/>
      <c r="BJ148" s="116"/>
      <c r="BQ148" s="116"/>
    </row>
    <row r="149" spans="1:69">
      <c r="A149" s="116"/>
      <c r="C149" s="116"/>
      <c r="BF149" s="116"/>
      <c r="BG149" s="116"/>
      <c r="BH149" s="116"/>
      <c r="BI149" s="116"/>
      <c r="BJ149" s="116"/>
      <c r="BQ149" s="116"/>
    </row>
    <row r="150" spans="1:69" ht="12.75" customHeight="1">
      <c r="A150" s="116"/>
      <c r="C150" s="116"/>
      <c r="BF150" s="116"/>
      <c r="BG150" s="116"/>
      <c r="BH150" s="116"/>
      <c r="BI150" s="116"/>
      <c r="BJ150" s="116"/>
      <c r="BQ150" s="116"/>
    </row>
    <row r="151" spans="1:69">
      <c r="A151" s="116"/>
      <c r="C151" s="116"/>
      <c r="BF151" s="116"/>
      <c r="BG151" s="116"/>
      <c r="BH151" s="116"/>
      <c r="BI151" s="116"/>
      <c r="BJ151" s="116"/>
      <c r="BQ151" s="116"/>
    </row>
    <row r="152" spans="1:69">
      <c r="A152" s="116"/>
      <c r="C152" s="116"/>
      <c r="BF152" s="116"/>
      <c r="BG152" s="116"/>
      <c r="BH152" s="116"/>
      <c r="BI152" s="116"/>
      <c r="BJ152" s="116"/>
      <c r="BQ152" s="116"/>
    </row>
    <row r="153" spans="1:69">
      <c r="A153" s="116"/>
      <c r="C153" s="116"/>
      <c r="BF153" s="116"/>
      <c r="BG153" s="116"/>
      <c r="BH153" s="116"/>
      <c r="BI153" s="116"/>
      <c r="BJ153" s="116"/>
      <c r="BQ153" s="116"/>
    </row>
    <row r="154" spans="1:69" ht="12.75" customHeight="1">
      <c r="A154" s="116"/>
      <c r="C154" s="116"/>
      <c r="BF154" s="116"/>
      <c r="BG154" s="116"/>
      <c r="BH154" s="116"/>
      <c r="BI154" s="116"/>
      <c r="BJ154" s="116"/>
      <c r="BQ154" s="116"/>
    </row>
    <row r="155" spans="1:69" ht="12.75" customHeight="1">
      <c r="A155" s="116"/>
      <c r="C155" s="116"/>
      <c r="BF155" s="116"/>
      <c r="BG155" s="116"/>
      <c r="BH155" s="116"/>
      <c r="BI155" s="116"/>
      <c r="BJ155" s="116"/>
      <c r="BQ155" s="116"/>
    </row>
    <row r="156" spans="1:69" ht="12.75" customHeight="1">
      <c r="A156" s="116"/>
      <c r="C156" s="116"/>
      <c r="BF156" s="116"/>
      <c r="BG156" s="116"/>
      <c r="BH156" s="116"/>
      <c r="BI156" s="116"/>
      <c r="BJ156" s="116"/>
      <c r="BQ156" s="116"/>
    </row>
    <row r="157" spans="1:69" ht="12.75" customHeight="1">
      <c r="A157" s="116"/>
      <c r="C157" s="116"/>
      <c r="BF157" s="116"/>
      <c r="BG157" s="116"/>
      <c r="BH157" s="116"/>
      <c r="BI157" s="116"/>
      <c r="BJ157" s="116"/>
      <c r="BQ157" s="116"/>
    </row>
    <row r="158" spans="1:69" ht="12.75" customHeight="1">
      <c r="A158" s="116"/>
      <c r="C158" s="116"/>
      <c r="BF158" s="116"/>
      <c r="BG158" s="116"/>
      <c r="BH158" s="116"/>
      <c r="BI158" s="116"/>
      <c r="BJ158" s="116"/>
      <c r="BQ158" s="116"/>
    </row>
    <row r="159" spans="1:69" ht="12.75" customHeight="1">
      <c r="A159" s="116"/>
      <c r="C159" s="116"/>
      <c r="BF159" s="116"/>
      <c r="BG159" s="116"/>
      <c r="BH159" s="116"/>
      <c r="BI159" s="116"/>
      <c r="BJ159" s="116"/>
      <c r="BQ159" s="116"/>
    </row>
    <row r="160" spans="1:69" ht="12.75" customHeight="1">
      <c r="A160" s="116"/>
      <c r="C160" s="116"/>
      <c r="BF160" s="116"/>
      <c r="BG160" s="116"/>
      <c r="BH160" s="116"/>
      <c r="BI160" s="116"/>
      <c r="BJ160" s="116"/>
      <c r="BQ160" s="116"/>
    </row>
    <row r="161" spans="1:69" ht="12.75" customHeight="1">
      <c r="A161" s="116"/>
      <c r="C161" s="116"/>
      <c r="BF161" s="116"/>
      <c r="BG161" s="116"/>
      <c r="BH161" s="116"/>
      <c r="BI161" s="116"/>
      <c r="BJ161" s="116"/>
      <c r="BQ161" s="116"/>
    </row>
    <row r="162" spans="1:69" ht="12.75" customHeight="1">
      <c r="A162" s="116"/>
      <c r="C162" s="116"/>
      <c r="BF162" s="116"/>
      <c r="BG162" s="116"/>
      <c r="BH162" s="116"/>
      <c r="BI162" s="116"/>
      <c r="BJ162" s="116"/>
      <c r="BQ162" s="116"/>
    </row>
    <row r="163" spans="1:69" ht="12.75" customHeight="1">
      <c r="A163" s="116"/>
      <c r="C163" s="116"/>
      <c r="BF163" s="116"/>
      <c r="BG163" s="116"/>
      <c r="BH163" s="116"/>
      <c r="BI163" s="116"/>
      <c r="BJ163" s="116"/>
      <c r="BQ163" s="116"/>
    </row>
    <row r="164" spans="1:69" ht="12.75" customHeight="1">
      <c r="A164" s="116"/>
      <c r="C164" s="116"/>
      <c r="BF164" s="116"/>
      <c r="BG164" s="116"/>
      <c r="BH164" s="116"/>
      <c r="BI164" s="116"/>
      <c r="BJ164" s="116"/>
      <c r="BQ164" s="116"/>
    </row>
    <row r="165" spans="1:69" ht="12.75" customHeight="1">
      <c r="A165" s="116"/>
      <c r="C165" s="116"/>
      <c r="BF165" s="116"/>
      <c r="BG165" s="116"/>
      <c r="BH165" s="116"/>
      <c r="BI165" s="116"/>
      <c r="BJ165" s="116"/>
      <c r="BQ165" s="116"/>
    </row>
    <row r="166" spans="1:69" ht="12.75" customHeight="1">
      <c r="A166" s="116"/>
      <c r="C166" s="116"/>
      <c r="BF166" s="116"/>
      <c r="BG166" s="116"/>
      <c r="BH166" s="116"/>
      <c r="BI166" s="116"/>
      <c r="BJ166" s="116"/>
      <c r="BQ166" s="116"/>
    </row>
    <row r="167" spans="1:69" ht="12.75" customHeight="1">
      <c r="A167" s="116"/>
      <c r="C167" s="116"/>
      <c r="BF167" s="116"/>
      <c r="BG167" s="116"/>
      <c r="BH167" s="116"/>
      <c r="BI167" s="116"/>
      <c r="BJ167" s="116"/>
      <c r="BQ167" s="116"/>
    </row>
    <row r="168" spans="1:69" ht="12.75" customHeight="1">
      <c r="A168" s="116"/>
      <c r="C168" s="116"/>
      <c r="BF168" s="116"/>
      <c r="BG168" s="116"/>
      <c r="BH168" s="116"/>
      <c r="BI168" s="116"/>
      <c r="BJ168" s="116"/>
      <c r="BQ168" s="116"/>
    </row>
    <row r="169" spans="1:69" ht="12.75" customHeight="1">
      <c r="A169" s="116"/>
      <c r="C169" s="116"/>
      <c r="BF169" s="116"/>
      <c r="BG169" s="116"/>
      <c r="BH169" s="116"/>
      <c r="BI169" s="116"/>
      <c r="BJ169" s="116"/>
      <c r="BQ169" s="116"/>
    </row>
    <row r="170" spans="1:69" ht="12.75" customHeight="1">
      <c r="A170" s="116"/>
      <c r="C170" s="116"/>
      <c r="BF170" s="116"/>
      <c r="BG170" s="116"/>
      <c r="BH170" s="116"/>
      <c r="BI170" s="116"/>
      <c r="BJ170" s="116"/>
      <c r="BQ170" s="116"/>
    </row>
    <row r="171" spans="1:69" ht="12.75" customHeight="1">
      <c r="A171" s="116"/>
      <c r="C171" s="116"/>
      <c r="BF171" s="116"/>
      <c r="BG171" s="116"/>
      <c r="BH171" s="116"/>
      <c r="BI171" s="116"/>
      <c r="BJ171" s="116"/>
      <c r="BQ171" s="116"/>
    </row>
    <row r="172" spans="1:69" ht="12.75" customHeight="1">
      <c r="A172" s="116"/>
      <c r="C172" s="116"/>
      <c r="BF172" s="116"/>
      <c r="BG172" s="116"/>
      <c r="BH172" s="116"/>
      <c r="BI172" s="116"/>
      <c r="BJ172" s="116"/>
      <c r="BQ172" s="116"/>
    </row>
    <row r="173" spans="1:69" ht="12.75" customHeight="1">
      <c r="A173" s="116"/>
      <c r="C173" s="116"/>
      <c r="BF173" s="116"/>
      <c r="BG173" s="116"/>
      <c r="BH173" s="116"/>
      <c r="BI173" s="116"/>
      <c r="BJ173" s="116"/>
      <c r="BQ173" s="116"/>
    </row>
    <row r="174" spans="1:69" ht="12.75" customHeight="1">
      <c r="A174" s="116"/>
      <c r="C174" s="116"/>
      <c r="BF174" s="116"/>
      <c r="BG174" s="116"/>
      <c r="BH174" s="116"/>
      <c r="BI174" s="116"/>
      <c r="BJ174" s="116"/>
      <c r="BQ174" s="116"/>
    </row>
    <row r="175" spans="1:69" ht="12.75" customHeight="1">
      <c r="A175" s="116"/>
      <c r="C175" s="116"/>
      <c r="BF175" s="116"/>
      <c r="BG175" s="116"/>
      <c r="BH175" s="116"/>
      <c r="BI175" s="116"/>
      <c r="BJ175" s="116"/>
      <c r="BQ175" s="116"/>
    </row>
    <row r="176" spans="1:69" ht="12.75" customHeight="1">
      <c r="A176" s="116"/>
      <c r="C176" s="116"/>
      <c r="BF176" s="116"/>
      <c r="BG176" s="116"/>
      <c r="BH176" s="116"/>
      <c r="BI176" s="116"/>
      <c r="BJ176" s="116"/>
      <c r="BQ176" s="116"/>
    </row>
    <row r="177" spans="1:69" ht="12.75" customHeight="1">
      <c r="A177" s="116"/>
      <c r="C177" s="116"/>
      <c r="BF177" s="116"/>
      <c r="BG177" s="116"/>
      <c r="BH177" s="116"/>
      <c r="BI177" s="116"/>
      <c r="BJ177" s="116"/>
      <c r="BQ177" s="116"/>
    </row>
    <row r="178" spans="1:69" ht="12.75" customHeight="1">
      <c r="A178" s="116"/>
      <c r="C178" s="116"/>
      <c r="BF178" s="116"/>
      <c r="BG178" s="116"/>
      <c r="BH178" s="116"/>
      <c r="BI178" s="116"/>
      <c r="BJ178" s="116"/>
      <c r="BQ178" s="116"/>
    </row>
    <row r="179" spans="1:69" ht="12.75" customHeight="1">
      <c r="A179" s="116"/>
      <c r="C179" s="116"/>
      <c r="BF179" s="116"/>
      <c r="BG179" s="116"/>
      <c r="BH179" s="116"/>
      <c r="BI179" s="116"/>
      <c r="BJ179" s="116"/>
      <c r="BQ179" s="116"/>
    </row>
    <row r="180" spans="1:69" ht="12.75" customHeight="1">
      <c r="A180" s="116"/>
      <c r="C180" s="116"/>
      <c r="BF180" s="116"/>
      <c r="BG180" s="116"/>
      <c r="BH180" s="116"/>
      <c r="BI180" s="116"/>
      <c r="BJ180" s="116"/>
      <c r="BQ180" s="116"/>
    </row>
    <row r="181" spans="1:69" ht="12.75" customHeight="1">
      <c r="A181" s="116"/>
      <c r="C181" s="116"/>
      <c r="BF181" s="116"/>
      <c r="BG181" s="116"/>
      <c r="BH181" s="116"/>
      <c r="BI181" s="116"/>
      <c r="BJ181" s="116"/>
      <c r="BQ181" s="116"/>
    </row>
    <row r="182" spans="1:69" ht="12.75" customHeight="1">
      <c r="A182" s="116"/>
      <c r="C182" s="116"/>
      <c r="BF182" s="116"/>
      <c r="BG182" s="116"/>
      <c r="BH182" s="116"/>
      <c r="BI182" s="116"/>
      <c r="BJ182" s="116"/>
      <c r="BQ182" s="116"/>
    </row>
    <row r="183" spans="1:69" ht="12.75" customHeight="1">
      <c r="A183" s="116"/>
      <c r="C183" s="116"/>
      <c r="BF183" s="116"/>
      <c r="BG183" s="116"/>
      <c r="BH183" s="116"/>
      <c r="BI183" s="116"/>
      <c r="BJ183" s="116"/>
      <c r="BQ183" s="116"/>
    </row>
    <row r="184" spans="1:69" ht="12.75" customHeight="1">
      <c r="A184" s="116"/>
      <c r="C184" s="116"/>
      <c r="BF184" s="116"/>
      <c r="BG184" s="116"/>
      <c r="BH184" s="116"/>
      <c r="BI184" s="116"/>
      <c r="BJ184" s="116"/>
      <c r="BQ184" s="116"/>
    </row>
    <row r="185" spans="1:69" ht="12.75" customHeight="1">
      <c r="A185" s="116"/>
      <c r="C185" s="116"/>
      <c r="BF185" s="116"/>
      <c r="BG185" s="116"/>
      <c r="BH185" s="116"/>
      <c r="BI185" s="116"/>
      <c r="BJ185" s="116"/>
      <c r="BQ185" s="116"/>
    </row>
    <row r="186" spans="1:69" ht="12.75" customHeight="1">
      <c r="A186" s="116"/>
      <c r="C186" s="116"/>
      <c r="BF186" s="116"/>
      <c r="BG186" s="116"/>
      <c r="BH186" s="116"/>
      <c r="BI186" s="116"/>
      <c r="BJ186" s="116"/>
      <c r="BQ186" s="116"/>
    </row>
    <row r="187" spans="1:69" ht="12.75" customHeight="1">
      <c r="A187" s="116"/>
      <c r="C187" s="116"/>
      <c r="BF187" s="116"/>
      <c r="BG187" s="116"/>
      <c r="BH187" s="116"/>
      <c r="BI187" s="116"/>
      <c r="BJ187" s="116"/>
      <c r="BQ187" s="116"/>
    </row>
    <row r="188" spans="1:69" ht="12.75" customHeight="1">
      <c r="A188" s="116"/>
      <c r="C188" s="116"/>
      <c r="BF188" s="116"/>
      <c r="BG188" s="116"/>
      <c r="BH188" s="116"/>
      <c r="BI188" s="116"/>
      <c r="BJ188" s="116"/>
      <c r="BQ188" s="116"/>
    </row>
    <row r="189" spans="1:69" ht="12.75" customHeight="1">
      <c r="A189" s="116"/>
      <c r="C189" s="116"/>
      <c r="BF189" s="116"/>
      <c r="BG189" s="116"/>
      <c r="BH189" s="116"/>
      <c r="BI189" s="116"/>
      <c r="BJ189" s="116"/>
      <c r="BQ189" s="116"/>
    </row>
    <row r="190" spans="1:69" ht="12.75" customHeight="1">
      <c r="A190" s="116"/>
      <c r="C190" s="116"/>
      <c r="BF190" s="116"/>
      <c r="BG190" s="116"/>
      <c r="BH190" s="116"/>
      <c r="BI190" s="116"/>
      <c r="BJ190" s="116"/>
      <c r="BQ190" s="116"/>
    </row>
    <row r="191" spans="1:69" ht="12.75" customHeight="1">
      <c r="A191" s="116"/>
      <c r="C191" s="116"/>
      <c r="BF191" s="116"/>
      <c r="BG191" s="116"/>
      <c r="BH191" s="116"/>
      <c r="BI191" s="116"/>
      <c r="BJ191" s="116"/>
      <c r="BQ191" s="116"/>
    </row>
    <row r="192" spans="1:69" ht="12.75" customHeight="1">
      <c r="A192" s="116"/>
      <c r="C192" s="116"/>
      <c r="BF192" s="116"/>
      <c r="BG192" s="116"/>
      <c r="BH192" s="116"/>
      <c r="BI192" s="116"/>
      <c r="BJ192" s="116"/>
      <c r="BQ192" s="116"/>
    </row>
    <row r="193" spans="1:69" ht="12.75" customHeight="1">
      <c r="A193" s="116"/>
      <c r="C193" s="116"/>
      <c r="BF193" s="116"/>
      <c r="BG193" s="116"/>
      <c r="BH193" s="116"/>
      <c r="BI193" s="116"/>
      <c r="BJ193" s="116"/>
      <c r="BQ193" s="116"/>
    </row>
    <row r="194" spans="1:69" ht="12.75" customHeight="1">
      <c r="A194" s="116"/>
      <c r="C194" s="116"/>
      <c r="BF194" s="116"/>
      <c r="BG194" s="116"/>
      <c r="BH194" s="116"/>
      <c r="BI194" s="116"/>
      <c r="BJ194" s="116"/>
      <c r="BQ194" s="116"/>
    </row>
    <row r="195" spans="1:69" ht="12.75" customHeight="1">
      <c r="A195" s="116"/>
      <c r="C195" s="116"/>
      <c r="BF195" s="116"/>
      <c r="BG195" s="116"/>
      <c r="BH195" s="116"/>
      <c r="BI195" s="116"/>
      <c r="BJ195" s="116"/>
      <c r="BQ195" s="116"/>
    </row>
    <row r="196" spans="1:69" ht="12.75" customHeight="1">
      <c r="A196" s="116"/>
      <c r="C196" s="116"/>
      <c r="BF196" s="116"/>
      <c r="BG196" s="116"/>
      <c r="BH196" s="116"/>
      <c r="BI196" s="116"/>
      <c r="BJ196" s="116"/>
      <c r="BQ196" s="116"/>
    </row>
  </sheetData>
  <sheetProtection selectLockedCells="1" selectUnlockedCells="1"/>
  <sortState ref="B25:BB26">
    <sortCondition ref="C25:C26"/>
  </sortState>
  <mergeCells count="135">
    <mergeCell ref="BB2:BC2"/>
    <mergeCell ref="BB3:BC3"/>
    <mergeCell ref="BB4:BC4"/>
    <mergeCell ref="BB5:BC5"/>
    <mergeCell ref="BB6:BC6"/>
    <mergeCell ref="AX2:AY2"/>
    <mergeCell ref="AX3:AY3"/>
    <mergeCell ref="AX4:AY4"/>
    <mergeCell ref="AX5:AY5"/>
    <mergeCell ref="AX6:AY6"/>
    <mergeCell ref="AZ2:BA2"/>
    <mergeCell ref="AZ3:BA3"/>
    <mergeCell ref="AZ4:BA4"/>
    <mergeCell ref="AZ5:BA5"/>
    <mergeCell ref="AZ6:BA6"/>
    <mergeCell ref="AT2:AU2"/>
    <mergeCell ref="AT3:AU3"/>
    <mergeCell ref="AT4:AU4"/>
    <mergeCell ref="AT5:AU5"/>
    <mergeCell ref="AT6:AU6"/>
    <mergeCell ref="AV2:AW2"/>
    <mergeCell ref="AV3:AW3"/>
    <mergeCell ref="AV4:AW4"/>
    <mergeCell ref="AV5:AW5"/>
    <mergeCell ref="AV6:AW6"/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3:E3"/>
    <mergeCell ref="F3:G3"/>
    <mergeCell ref="H3:I3"/>
    <mergeCell ref="J3:K3"/>
    <mergeCell ref="D6:E6"/>
    <mergeCell ref="F6:G6"/>
    <mergeCell ref="H6:I6"/>
    <mergeCell ref="J6:K6"/>
    <mergeCell ref="D5:E5"/>
    <mergeCell ref="F5:G5"/>
    <mergeCell ref="H5:I5"/>
    <mergeCell ref="J5:K5"/>
    <mergeCell ref="AL6:AM6"/>
    <mergeCell ref="AD3:AE3"/>
    <mergeCell ref="AJ3:AK3"/>
    <mergeCell ref="Z2:AA2"/>
    <mergeCell ref="T3:U3"/>
    <mergeCell ref="V3:W3"/>
    <mergeCell ref="X3:Y3"/>
    <mergeCell ref="Z3:AA3"/>
    <mergeCell ref="T2:U2"/>
    <mergeCell ref="V2:W2"/>
    <mergeCell ref="Z5:AA5"/>
    <mergeCell ref="T5:U5"/>
    <mergeCell ref="BK4:BP4"/>
    <mergeCell ref="AL4:AM4"/>
    <mergeCell ref="AN4:AO4"/>
    <mergeCell ref="AF5:AG5"/>
    <mergeCell ref="AH5:AI5"/>
    <mergeCell ref="AJ5:AK5"/>
    <mergeCell ref="AL5:AM5"/>
    <mergeCell ref="AN5:AO5"/>
    <mergeCell ref="AP5:AQ5"/>
    <mergeCell ref="AF4:AG4"/>
    <mergeCell ref="AH4:AI4"/>
    <mergeCell ref="AJ4:AK4"/>
    <mergeCell ref="AP4:AQ4"/>
    <mergeCell ref="BG4:BJ4"/>
    <mergeCell ref="AR4:AS4"/>
    <mergeCell ref="AR5:AS5"/>
    <mergeCell ref="R4:S4"/>
    <mergeCell ref="AD5:AE5"/>
    <mergeCell ref="Z4:AA4"/>
    <mergeCell ref="AB5:AC5"/>
    <mergeCell ref="V5:W5"/>
    <mergeCell ref="X5:Y5"/>
    <mergeCell ref="R68:S68"/>
    <mergeCell ref="T68:U68"/>
    <mergeCell ref="V6:W6"/>
    <mergeCell ref="X6:Y6"/>
    <mergeCell ref="Z6:AA6"/>
    <mergeCell ref="AB6:AC6"/>
    <mergeCell ref="AD6:AE6"/>
    <mergeCell ref="AP6:AQ6"/>
    <mergeCell ref="AF6:AG6"/>
    <mergeCell ref="AH6:AI6"/>
    <mergeCell ref="AJ6:AK6"/>
    <mergeCell ref="N4:O4"/>
    <mergeCell ref="P4:Q4"/>
    <mergeCell ref="AH3:AI3"/>
    <mergeCell ref="AN2:AO2"/>
    <mergeCell ref="AL3:AM3"/>
    <mergeCell ref="AN3:AO3"/>
    <mergeCell ref="AP3:AQ3"/>
    <mergeCell ref="X2:Y2"/>
    <mergeCell ref="AB2:AC2"/>
    <mergeCell ref="AD2:AE2"/>
    <mergeCell ref="AB4:AC4"/>
    <mergeCell ref="AD4:AE4"/>
    <mergeCell ref="AP2:AQ2"/>
    <mergeCell ref="AF3:AG3"/>
    <mergeCell ref="AB3:AC3"/>
    <mergeCell ref="AN6:AO6"/>
    <mergeCell ref="R6:S6"/>
    <mergeCell ref="T4:U4"/>
    <mergeCell ref="V4:W4"/>
    <mergeCell ref="X4:Y4"/>
    <mergeCell ref="L2:M2"/>
    <mergeCell ref="P5:Q5"/>
    <mergeCell ref="R5:S5"/>
    <mergeCell ref="AR6:AS6"/>
    <mergeCell ref="AR2:AS2"/>
    <mergeCell ref="AR3:AS3"/>
    <mergeCell ref="AF2:AG2"/>
    <mergeCell ref="AH2:AI2"/>
    <mergeCell ref="L6:M6"/>
    <mergeCell ref="N6:O6"/>
    <mergeCell ref="P6:Q6"/>
    <mergeCell ref="T6:U6"/>
    <mergeCell ref="AJ2:AK2"/>
    <mergeCell ref="L4:M4"/>
    <mergeCell ref="L5:M5"/>
    <mergeCell ref="N2:O2"/>
    <mergeCell ref="P2:Q2"/>
    <mergeCell ref="R2:S2"/>
    <mergeCell ref="L3:M3"/>
    <mergeCell ref="N3:O3"/>
    <mergeCell ref="P3:Q3"/>
    <mergeCell ref="R3:S3"/>
    <mergeCell ref="N5:O5"/>
    <mergeCell ref="AL2:AM2"/>
  </mergeCells>
  <conditionalFormatting sqref="BK8:BP8 BK17:BP17 BK19:BP20 BK43:BP43 BK46:BP46 BK48:BP49 BK51:BP51 BK58:BP58 BK65:BP66 BK22:BP22 BK33:BP35 BM23:BP23 BK60:BP60 BK53:BP56 BK28:BP28 BK10:BP10 BK12:BP13 BK15:BP15 BK37:BP38 BK40:BP41 BO44:BP44">
    <cfRule type="cellIs" dxfId="110" priority="155" stopIfTrue="1" operator="greaterThan">
      <formula>0</formula>
    </cfRule>
  </conditionalFormatting>
  <conditionalFormatting sqref="BK7:BP7 BK16:BP16 BK27:BP27 BK32:BP32 BK36:BP36 BK45:BP45 BK64:BP64">
    <cfRule type="cellIs" priority="156" stopIfTrue="1" operator="equal">
      <formula>#N/A</formula>
    </cfRule>
  </conditionalFormatting>
  <conditionalFormatting sqref="BK9:BP9 BK11:BP11 BK47:BP47 BK57:BP57">
    <cfRule type="cellIs" priority="157" stopIfTrue="1" operator="equal">
      <formula>"04"</formula>
    </cfRule>
  </conditionalFormatting>
  <conditionalFormatting sqref="BK14:BP14 BK18:BP18 BK21:BP21 BK39:BP39 BK42:BP42 BK50:BP50 BK52:BP52">
    <cfRule type="cellIs" priority="158" stopIfTrue="1" operator="equal">
      <formula>"03"</formula>
    </cfRule>
  </conditionalFormatting>
  <conditionalFormatting sqref="BK26:BP26">
    <cfRule type="cellIs" dxfId="109" priority="134" stopIfTrue="1" operator="greaterThan">
      <formula>0</formula>
    </cfRule>
  </conditionalFormatting>
  <conditionalFormatting sqref="BK24:BP24">
    <cfRule type="cellIs" priority="135" stopIfTrue="1" operator="equal">
      <formula>"03"</formula>
    </cfRule>
  </conditionalFormatting>
  <conditionalFormatting sqref="BK25:BP25">
    <cfRule type="cellIs" dxfId="108" priority="114" stopIfTrue="1" operator="greaterThan">
      <formula>0</formula>
    </cfRule>
  </conditionalFormatting>
  <conditionalFormatting sqref="BM31:BO31">
    <cfRule type="cellIs" dxfId="107" priority="111" stopIfTrue="1" operator="greaterThan">
      <formula>0</formula>
    </cfRule>
  </conditionalFormatting>
  <conditionalFormatting sqref="BK29:BP29">
    <cfRule type="cellIs" priority="112" stopIfTrue="1" operator="equal">
      <formula>#N/A</formula>
    </cfRule>
  </conditionalFormatting>
  <conditionalFormatting sqref="BK30:BP30 BP31">
    <cfRule type="cellIs" dxfId="106" priority="91" stopIfTrue="1" operator="greaterThan">
      <formula>0</formula>
    </cfRule>
  </conditionalFormatting>
  <conditionalFormatting sqref="BK23:BL23">
    <cfRule type="cellIs" dxfId="105" priority="71" stopIfTrue="1" operator="greaterThan">
      <formula>0</formula>
    </cfRule>
  </conditionalFormatting>
  <conditionalFormatting sqref="BK59:BP59">
    <cfRule type="cellIs" dxfId="104" priority="69" stopIfTrue="1" operator="greaterThan">
      <formula>0</formula>
    </cfRule>
  </conditionalFormatting>
  <conditionalFormatting sqref="BK44:BN44">
    <cfRule type="cellIs" dxfId="103" priority="35" stopIfTrue="1" operator="greaterThan">
      <formula>0</formula>
    </cfRule>
  </conditionalFormatting>
  <conditionalFormatting sqref="BK63:BP63 BN62:BP62">
    <cfRule type="cellIs" dxfId="102" priority="20" stopIfTrue="1" operator="greaterThan">
      <formula>0</formula>
    </cfRule>
  </conditionalFormatting>
  <conditionalFormatting sqref="BK61:BP61">
    <cfRule type="cellIs" priority="21" stopIfTrue="1" operator="equal">
      <formula>"04"</formula>
    </cfRule>
  </conditionalFormatting>
  <conditionalFormatting sqref="BK62:BM62">
    <cfRule type="cellIs" dxfId="101" priority="6" stopIfTrue="1" operator="greaterThan">
      <formula>0</formula>
    </cfRule>
  </conditionalFormatting>
  <conditionalFormatting sqref="BK31:BL31">
    <cfRule type="cellIs" dxfId="100" priority="4" stopIfTrue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45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1" stopIfTrue="1" operator="equal" id="{46A3FA1F-AF28-4CFF-908A-7044CF3C6F0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2" stopIfTrue="1" operator="equal" id="{58D9DA6E-42D2-4024-99B9-4241C1216B3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3" stopIfTrue="1" operator="equal" id="{8F781244-456A-4CBC-BC93-AF490CE3DB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E17 E19:E20 E22:E23 E37:E38 E40:E41 E43 E46 E48:E49 E51 E58 E65:E66 G8 G10 G12:G13 G15 G17 G19:G20 G22:G23 G37:G38 G40:G41 G43 G46 G48:G49 G51 G58 G65:G66 I8 I10 I12:I13 I15 I17 I19:I20 I22:I23 I37:I38 I40:I41 I43 I46 I48:I49 I51 I58 I65:I66 K8 K10 K12:K13 K15 K17 K19:K20 K22:K23 K37:K38 K40:K41 K43 K46 K48:K49 K51 K58 K65:K66 M8 M10 M12:M13 M15 M17 M19:M20 M22:M23 M37:M38 M40:M41 M43 M46 M48:M49 M51 M58 M65:M66 O8 O10 O12:O13 O15 O17 O19:O20 O22:O23 O37:O38 O40:O41 O43 O46 O48:O49 O51 O58 O65:O66 Q8 Q10 Q12:Q13 Q15 Q17 Q19:Q20 Q22:Q23 Q37:Q38 Q40:Q41 Q43 Q46 Q48:Q49 Q51 Q58 Q65:Q66 S8 S10 S12:S13 S15 S17 S19:S20 S22:S23 S37:S38 S40:S41 S43 S46 S48:S49 S51 S58 S65:S66 U8 U10 U12:U13 U15 U17 U19:U20 U22:U23 U37:U38 U40:U41 U43 U46 U48:U49 U51 U58 U65:U66 W8 W10 W12:W13 W15 W17 W19:W20 W22:W23 W37:W38 W40:W41 W43 W46 W48:W49 W51 W58 W65:W66 Y8 Y10 Y12:Y13 Y15 Y17 Y19:Y20 Y22:Y23 Y37:Y38 Y40:Y41 Y43 Y46 Y48:Y49 Y51 Y58 Y65:Y66 AA8:AE8 AA10:AE10 AA12:AE12 AA15:AE15 AA17:AE17 AA19:AE20 AA22:AE23 AA37:AE38 AA40:AE41 AA43:AE43 AA46:AE46 AA48:AE49 AA51:AE51 AA58:AE58 AA65:AE66 AG8 AG10 AG12:AG13 AG15 AG17 AG19:AG20 AG22:AG23 AG37:AG38 AG40:AG41 AG43 AG46 AG48:AG49 AG51 AG58 AG65:AG66 AI8 AI10 AI12:AI13 AI15 AI17 AI19:AI20 AI22:AI23 AI37:AI38 AI40:AI41 AI43 AI46 AI48:AI49 AI51 AI58 AI65:AI66 AK8 AK10 AK12:AK13 AK15 AK17 AK19:AK20 AK22:AK23 AK37:AK38 AK40:AK41 AK43 AK46 AK48:AK49 AK51 AK58 AK65:AK66 AM8 AM10 AM12:AM13 AM15 AM17 AM19:AM20 AM22:AM23 AM37:AM38 AM40:AM41 AM43 AM46 AM48:AM49 AM51 AM58 AM65:AM66 AO8 AO10 AO12:AO13 AO15 AO17 AO19:AO20 AO22:AO23 AO37:AO38 AO40:AO41 AO43 AO46 AO48:AO49 AO51 AO58 AO65:AO66 AQ8:AW8 AQ10:AW10 AQ12:AW13 AQ15:AW15 AQ17:AW17 AQ19:AW20 AQ22:AW23 AQ37:AW38 AQ40:AW41 AQ43:AW43 AQ46:AW46 AQ48:AW49 AQ51:AW51 AQ58:AW58 AQ65:AW66 AA13:AB13 AD13:AE13 E33:E35 G33:G35 I33:I35 K33:K35 M33:M35 O33:O35 Q33:Q35 S33:S35 U33:U35 W33:W35 Y33:Y35 AA33:AE35 AG33:AG35 AI33:AI35 AK33:AK35 AM33:AM35 AO33:AO35 AQ33:AW35 BA33:BA35 AY33:AY35 BC33:BC35 AQ60:AW60 AO60 AM60 AK60 AI60 AG60 AA60:AE60 Y60 W60 U60 S60 Q60 O60 M60 K60 I60 G60 E60 E53:E56 G53:G56 I53:I56 K53:K56 M53:M56 O53:O56 Q53:Q56 S53:S56 U53:U56 W53:W56 Y53:Y56 AA53:AE56 AG53:AG56 AI53:AI56 AK53:AK56 AM53:AM56 AO53:AO56 AQ53:AW56 BA53:BA56 AY53:AY56 BC53:BC56 AQ44:AS44 AU44 E28 G28 I28 K28 M28 O28 Q28 S28 U28 W28 Y28 AA28:AE28 AG28 AI28 AK28 AM28 AO28 AQ28:AW28 BA28 AY28 BC28</xm:sqref>
        </x14:conditionalFormatting>
        <x14:conditionalFormatting xmlns:xm="http://schemas.microsoft.com/office/excel/2006/main">
          <x14:cfRule type="cellIs" priority="154" stopIfTrue="1" operator="equal" id="{F46DB26B-C8B1-4634-87EC-2386C5B483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BK8:BP8 BK17:BP17 BK19:BP20 BK43:BP43 BK46:BP46 BK48:BP49 BK51:BP51 BK58:BP58 BK65:BP66 BK22:BP22 BK33:BP35 BM23:BP23 BK60:BP60 BK53:BP56 BK28:BP28 BK10:BP10 BK12:BP13 BK15:BP15 BK37:BP38 BK40:BP41 BO44:BP44</xm:sqref>
        </x14:conditionalFormatting>
        <x14:conditionalFormatting xmlns:xm="http://schemas.microsoft.com/office/excel/2006/main">
          <x14:cfRule type="cellIs" priority="145" stopIfTrue="1" operator="equal" id="{CE95B023-D904-4B92-A755-8729067A1A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6" stopIfTrue="1" operator="equal" id="{EFDF7CF1-8594-4DEB-A52E-4DDF8B82B0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7" stopIfTrue="1" operator="equal" id="{685C4CAA-A274-4F6D-83FB-0DAB7B2A17C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BA8 BA10 BA12:BA13 BA15 BA17 BA19:BA20 BA22:BA23 BA37:BA38 BA40:BA41 BA43 BA46 BA48:BA49 BA51 BA58 BA65:BA66 BA60</xm:sqref>
        </x14:conditionalFormatting>
        <x14:conditionalFormatting xmlns:xm="http://schemas.microsoft.com/office/excel/2006/main">
          <x14:cfRule type="cellIs" priority="148" stopIfTrue="1" operator="equal" id="{123A72F3-42D8-4783-9939-0031D33D56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9" stopIfTrue="1" operator="equal" id="{7083BC97-1002-428F-B5AE-3B2EFD3BED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0" stopIfTrue="1" operator="equal" id="{F31A875E-827E-452D-8DA1-39514D16ED6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AY8 AY10 AY12:AY13 AY15 AY17 AY19:AY20 AY22:AY23 AY37:AY38 AY40:AY41 AY43 AY46 AY48:AY49 AY51 AY58 AY65:AY66 AY60</xm:sqref>
        </x14:conditionalFormatting>
        <x14:conditionalFormatting xmlns:xm="http://schemas.microsoft.com/office/excel/2006/main">
          <x14:cfRule type="cellIs" priority="142" stopIfTrue="1" operator="equal" id="{6F5F686C-77AF-4923-AB02-E7ADDF3F57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3" stopIfTrue="1" operator="equal" id="{139754AC-45BF-4866-A4AE-43E9B7A2AD1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4" stopIfTrue="1" operator="equal" id="{BBB384C5-4F6A-46EF-80FC-C9FFE29ABB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BC8 BC10 BC12:BC13 BC15 BC17 BC19:BC20 BC22:BC23 BC37:BC38 BC40:BC41 BC43 BC46 BC48:BC49 BC51 BC58 BC65:BC66 BC60</xm:sqref>
        </x14:conditionalFormatting>
        <x14:conditionalFormatting xmlns:xm="http://schemas.microsoft.com/office/excel/2006/main">
          <x14:cfRule type="cellIs" priority="130" stopIfTrue="1" operator="equal" id="{8FA35A2F-1171-4445-A258-6DBBDAE8D0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1" stopIfTrue="1" operator="equal" id="{5122EFF9-DC64-48FA-AA2B-F29DFAD59A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2" stopIfTrue="1" operator="equal" id="{75BD5D68-3D8D-45D4-A271-AA61476063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E25:E26 G25:G26 I25:I26 K25:K26 M25:M26 O25:O26 Q25:Q26 S25:S26 U25:U26 W25:W26 Y25:Y26 AA25:AE26 AG25:AG26 AI25:AI26 AK25:AK26 AM25:AM26 AO25:AO26 AQ25:AW26</xm:sqref>
        </x14:conditionalFormatting>
        <x14:conditionalFormatting xmlns:xm="http://schemas.microsoft.com/office/excel/2006/main">
          <x14:cfRule type="cellIs" priority="133" stopIfTrue="1" operator="equal" id="{49D290A5-6A05-4FBD-9BC9-58BCB7BED2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BK26:BP26</xm:sqref>
        </x14:conditionalFormatting>
        <x14:conditionalFormatting xmlns:xm="http://schemas.microsoft.com/office/excel/2006/main">
          <x14:cfRule type="cellIs" priority="124" stopIfTrue="1" operator="equal" id="{CD6CC0A2-F006-48AC-B5C9-E55E1CD8C2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5" stopIfTrue="1" operator="equal" id="{C1F36458-B6D9-4181-B9EA-CDBF8C130B9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6" stopIfTrue="1" operator="equal" id="{5D985901-4761-4E99-9D22-C3E8E7211C8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BA25:BA26</xm:sqref>
        </x14:conditionalFormatting>
        <x14:conditionalFormatting xmlns:xm="http://schemas.microsoft.com/office/excel/2006/main">
          <x14:cfRule type="cellIs" priority="127" stopIfTrue="1" operator="equal" id="{64EA360D-AE9A-4448-85FE-471A6190AC4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8" stopIfTrue="1" operator="equal" id="{13D6BAE0-266B-4DB1-AA2F-045EE9CB22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9" stopIfTrue="1" operator="equal" id="{B0BC2E87-E572-4EF6-AEB7-5D966258D00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AY25:AY26</xm:sqref>
        </x14:conditionalFormatting>
        <x14:conditionalFormatting xmlns:xm="http://schemas.microsoft.com/office/excel/2006/main">
          <x14:cfRule type="cellIs" priority="121" stopIfTrue="1" operator="equal" id="{6BC7621F-B6C5-49C5-B843-2A6E4768D7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B56FE945-1415-4843-9A3C-B506D7C3B8B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3" stopIfTrue="1" operator="equal" id="{F5883B17-C091-4DD4-BABD-3A1F1DBC90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BC25:BC26</xm:sqref>
        </x14:conditionalFormatting>
        <x14:conditionalFormatting xmlns:xm="http://schemas.microsoft.com/office/excel/2006/main">
          <x14:cfRule type="cellIs" priority="87" stopIfTrue="1" operator="equal" id="{38D5F826-4582-40B9-8468-D201E11445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689F4B17-0B3D-433B-BDDC-EE725DE374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9534871F-EFCF-477C-BE5A-B8A8407A872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E30 G30 I30 K30 M30 O30 Q30 S30 U30 W30 Y30 AA30:AE30 AG30 AI30 AK30 AM30 AO30 AQ30:AW30</xm:sqref>
        </x14:conditionalFormatting>
        <x14:conditionalFormatting xmlns:xm="http://schemas.microsoft.com/office/excel/2006/main">
          <x14:cfRule type="cellIs" priority="113" stopIfTrue="1" operator="equal" id="{C8560F80-23ED-40EB-BE1D-341D25AE7C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BK25:BP25</xm:sqref>
        </x14:conditionalFormatting>
        <x14:conditionalFormatting xmlns:xm="http://schemas.microsoft.com/office/excel/2006/main">
          <x14:cfRule type="cellIs" priority="107" stopIfTrue="1" operator="equal" id="{826DF46B-1A5B-42FF-BF9B-3328BE15B1A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8" stopIfTrue="1" operator="equal" id="{3344A490-5DF1-47DC-AC72-E0355147BF3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9" stopIfTrue="1" operator="equal" id="{F1A89FA5-F165-47C8-998E-1918C249AC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E31 G31 I31 K31 M31 O31 Q31 S31 U31 W31 Y31 AA31:AE31 AG31 AI31 AK31 AM31 AO31 AQ31:AW31</xm:sqref>
        </x14:conditionalFormatting>
        <x14:conditionalFormatting xmlns:xm="http://schemas.microsoft.com/office/excel/2006/main">
          <x14:cfRule type="cellIs" priority="110" stopIfTrue="1" operator="equal" id="{55524FCB-5B46-4104-B67A-9826934772C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BM31:BO31</xm:sqref>
        </x14:conditionalFormatting>
        <x14:conditionalFormatting xmlns:xm="http://schemas.microsoft.com/office/excel/2006/main">
          <x14:cfRule type="cellIs" priority="101" stopIfTrue="1" operator="equal" id="{04877091-401D-44FE-A963-E9EADC13F85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2" stopIfTrue="1" operator="equal" id="{8B0A7E1E-F592-424E-8063-AF0675A968F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3" stopIfTrue="1" operator="equal" id="{A71A9B15-BE73-424C-B114-425EBAAA40C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BA31</xm:sqref>
        </x14:conditionalFormatting>
        <x14:conditionalFormatting xmlns:xm="http://schemas.microsoft.com/office/excel/2006/main">
          <x14:cfRule type="cellIs" priority="104" stopIfTrue="1" operator="equal" id="{B9DA0C27-6B75-4F4A-97FF-38A712A55B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5" stopIfTrue="1" operator="equal" id="{3990CB39-5A68-4438-9A51-9A6B736E68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6" stopIfTrue="1" operator="equal" id="{CEC04071-31A3-4F93-9765-D0BD4B65BB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AY31</xm:sqref>
        </x14:conditionalFormatting>
        <x14:conditionalFormatting xmlns:xm="http://schemas.microsoft.com/office/excel/2006/main">
          <x14:cfRule type="cellIs" priority="98" stopIfTrue="1" operator="equal" id="{997494ED-992F-4BB2-AFED-98A540D69A2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9" stopIfTrue="1" operator="equal" id="{B8951911-C8ED-4241-A25C-3C6ADC6CA1C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0" stopIfTrue="1" operator="equal" id="{4D9FCFB4-3430-412F-93F4-DD046324655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BC31</xm:sqref>
        </x14:conditionalFormatting>
        <x14:conditionalFormatting xmlns:xm="http://schemas.microsoft.com/office/excel/2006/main">
          <x14:cfRule type="cellIs" priority="90" stopIfTrue="1" operator="equal" id="{CF44912F-6F1A-47CD-A20C-DB76E7F122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BK30:BP30 BP31</xm:sqref>
        </x14:conditionalFormatting>
        <x14:conditionalFormatting xmlns:xm="http://schemas.microsoft.com/office/excel/2006/main">
          <x14:cfRule type="cellIs" priority="81" stopIfTrue="1" operator="equal" id="{145862C3-33B9-4D8B-93E8-9D495B837D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06DEC4FE-1B25-4ADB-A0B7-21BC271EBE3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F3E04240-1796-4E83-8993-F88F2C54A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BA30</xm:sqref>
        </x14:conditionalFormatting>
        <x14:conditionalFormatting xmlns:xm="http://schemas.microsoft.com/office/excel/2006/main">
          <x14:cfRule type="cellIs" priority="84" stopIfTrue="1" operator="equal" id="{CA164AF6-AA0D-4687-B60E-731E5DC0410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988AF376-4116-4873-8C8A-1784E3DD9FE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EA264CCF-7FCC-484D-B0FC-42EDC1CD467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AY30</xm:sqref>
        </x14:conditionalFormatting>
        <x14:conditionalFormatting xmlns:xm="http://schemas.microsoft.com/office/excel/2006/main">
          <x14:cfRule type="cellIs" priority="78" stopIfTrue="1" operator="equal" id="{66E2D882-AF31-49EF-AA41-A6AA425907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9" stopIfTrue="1" operator="equal" id="{B10F0370-D074-492F-8940-4FFE8FA4FBD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0" stopIfTrue="1" operator="equal" id="{AB844544-2B80-421B-99C1-F22FA33D1E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BC30</xm:sqref>
        </x14:conditionalFormatting>
        <x14:conditionalFormatting xmlns:xm="http://schemas.microsoft.com/office/excel/2006/main">
          <x14:cfRule type="cellIs" priority="70" stopIfTrue="1" operator="equal" id="{B209F7A4-EF8E-4041-8EC6-F66694410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BK23:BL23</xm:sqref>
        </x14:conditionalFormatting>
        <x14:conditionalFormatting xmlns:xm="http://schemas.microsoft.com/office/excel/2006/main">
          <x14:cfRule type="cellIs" priority="65" stopIfTrue="1" operator="equal" id="{537CCE80-1CB6-46B3-B807-08CFF5335D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6" stopIfTrue="1" operator="equal" id="{1656DABE-479A-4296-88C8-F7ABF0E09A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738A0018-F9B3-478E-BC7F-37951A1C8D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E59 G59 I59 K59 M59 O59 Q59 S59 U59 W59 Y59 AA59:AE59 AG59 AI59 AK59 AM59 AO59 AQ59:AW59</xm:sqref>
        </x14:conditionalFormatting>
        <x14:conditionalFormatting xmlns:xm="http://schemas.microsoft.com/office/excel/2006/main">
          <x14:cfRule type="cellIs" priority="68" stopIfTrue="1" operator="equal" id="{7FDC8027-0EBA-4B9D-97DD-CF15A4F630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BK59:BP59</xm:sqref>
        </x14:conditionalFormatting>
        <x14:conditionalFormatting xmlns:xm="http://schemas.microsoft.com/office/excel/2006/main">
          <x14:cfRule type="cellIs" priority="59" stopIfTrue="1" operator="equal" id="{BBFEE723-00F8-47E1-B374-F278CC3356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A4798E5A-96DB-4A56-8DC4-08CD765D8F4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8C33F8D1-CB85-4995-A460-349158CFF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BA59</xm:sqref>
        </x14:conditionalFormatting>
        <x14:conditionalFormatting xmlns:xm="http://schemas.microsoft.com/office/excel/2006/main">
          <x14:cfRule type="cellIs" priority="62" stopIfTrue="1" operator="equal" id="{F2C4D917-95B3-4D68-9EC3-013D07DC18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551C9092-7AD7-4B55-BC46-166749741B3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7C22306C-DA9A-4E4A-8DC2-9B83F6B6FFA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AY59</xm:sqref>
        </x14:conditionalFormatting>
        <x14:conditionalFormatting xmlns:xm="http://schemas.microsoft.com/office/excel/2006/main">
          <x14:cfRule type="cellIs" priority="56" stopIfTrue="1" operator="equal" id="{10B97BB9-3D67-4711-AC3C-3CB26EC94C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7" stopIfTrue="1" operator="equal" id="{3176E8ED-3568-4943-9463-EC967DF3A5B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8" stopIfTrue="1" operator="equal" id="{3DF96E02-293D-49D6-81F8-A31441ECDE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BC59</xm:sqref>
        </x14:conditionalFormatting>
        <x14:conditionalFormatting xmlns:xm="http://schemas.microsoft.com/office/excel/2006/main">
          <x14:cfRule type="cellIs" priority="25" stopIfTrue="1" operator="equal" id="{26FA8310-123D-4B1F-A3A2-CC8F53C535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6" stopIfTrue="1" operator="equal" id="{EA7A3071-E2BB-4566-A739-26C624D3FE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E7376919-AF7F-4214-BA1B-8366E523D0A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BA44</xm:sqref>
        </x14:conditionalFormatting>
        <x14:conditionalFormatting xmlns:xm="http://schemas.microsoft.com/office/excel/2006/main">
          <x14:cfRule type="cellIs" priority="22" stopIfTrue="1" operator="equal" id="{49CAF0CE-1B29-42A9-A181-E10EA6AA4E6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1CFCE552-F422-4E09-80A4-BED945E0340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7D4663DB-7920-4D25-94DB-56ECD69F108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BC44</xm:sqref>
        </x14:conditionalFormatting>
        <x14:conditionalFormatting xmlns:xm="http://schemas.microsoft.com/office/excel/2006/main">
          <x14:cfRule type="cellIs" priority="31" stopIfTrue="1" operator="equal" id="{EB31D4E4-1DF2-4D79-9012-6616E5FC4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2" stopIfTrue="1" operator="equal" id="{51461F7B-087D-49E6-AE9F-12B4B4EFBC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FCCF40BC-BCDF-422B-AAE9-1C1AA52C1F1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E44 G44 I44 K44 M44 O44 Q44 S44 U44 W44 Y44 AA44:AE44 AG44 AI44 AK44 AM44 AO44 AV44:AW44</xm:sqref>
        </x14:conditionalFormatting>
        <x14:conditionalFormatting xmlns:xm="http://schemas.microsoft.com/office/excel/2006/main">
          <x14:cfRule type="cellIs" priority="34" stopIfTrue="1" operator="equal" id="{917DBEC9-6FCE-45C8-9FB3-936EF09DF5B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BK44:BN44</xm:sqref>
        </x14:conditionalFormatting>
        <x14:conditionalFormatting xmlns:xm="http://schemas.microsoft.com/office/excel/2006/main">
          <x14:cfRule type="cellIs" priority="28" stopIfTrue="1" operator="equal" id="{5A72209C-CB3B-416E-BF30-BA04297F4D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F2E8D672-632B-4256-A3C1-5C8877B4ADD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7402F3B9-0C2B-4068-A1ED-7B986346E9A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AY44</xm:sqref>
        </x14:conditionalFormatting>
        <x14:conditionalFormatting xmlns:xm="http://schemas.microsoft.com/office/excel/2006/main">
          <x14:cfRule type="cellIs" priority="16" stopIfTrue="1" operator="equal" id="{22146DE3-3E9A-43D8-85E9-116A6F439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62333673-3961-48F6-8020-CAA25CD143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A75D5910-CF85-4E5D-A696-ED38D8B521F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E62:E63 G62:G63 I62:I63 K62:K63 M62:M63 O62:O63 Q62:Q63 S62:S63 U62:U63 W62:W63 Y62:Y63 AA62:AE63 AG62:AG63 AI62:AI63 AK62:AK63 AM62:AM63 AO62:AO63 AQ62:AW63</xm:sqref>
        </x14:conditionalFormatting>
        <x14:conditionalFormatting xmlns:xm="http://schemas.microsoft.com/office/excel/2006/main">
          <x14:cfRule type="cellIs" priority="19" stopIfTrue="1" operator="equal" id="{5E4F5426-D11B-48F5-91F7-3B01860A8A7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BK63:BP63 BN62:BP62</xm:sqref>
        </x14:conditionalFormatting>
        <x14:conditionalFormatting xmlns:xm="http://schemas.microsoft.com/office/excel/2006/main">
          <x14:cfRule type="cellIs" priority="10" stopIfTrue="1" operator="equal" id="{4F75F917-3177-4287-88AB-00C0602B51A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B3794A5F-8831-49CC-90E5-EF40F5EEF5A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4641E046-6F85-4E55-ADE7-0FFB193021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BA62:BA63</xm:sqref>
        </x14:conditionalFormatting>
        <x14:conditionalFormatting xmlns:xm="http://schemas.microsoft.com/office/excel/2006/main">
          <x14:cfRule type="cellIs" priority="13" stopIfTrue="1" operator="equal" id="{2B2C865C-8474-42BB-967C-156D371685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EF58F1F0-57AA-42B1-BA2C-45511D5E5BB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575E8279-9D43-4BB3-ADBF-C7E9314D4F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AY62:AY63</xm:sqref>
        </x14:conditionalFormatting>
        <x14:conditionalFormatting xmlns:xm="http://schemas.microsoft.com/office/excel/2006/main">
          <x14:cfRule type="cellIs" priority="7" stopIfTrue="1" operator="equal" id="{7BE39084-4B4F-4A66-8F31-6AA218D684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1FBCF368-E2E6-4358-B65C-881CFB5E829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60817895-048F-4A2B-8D62-989C758F01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BC62:BC63</xm:sqref>
        </x14:conditionalFormatting>
        <x14:conditionalFormatting xmlns:xm="http://schemas.microsoft.com/office/excel/2006/main">
          <x14:cfRule type="cellIs" priority="5" stopIfTrue="1" operator="equal" id="{DF615637-1298-435B-AE25-E586D4E794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BK62:BM62</xm:sqref>
        </x14:conditionalFormatting>
        <x14:conditionalFormatting xmlns:xm="http://schemas.microsoft.com/office/excel/2006/main">
          <x14:cfRule type="cellIs" priority="3" stopIfTrue="1" operator="equal" id="{E4DC0D13-54A5-43B1-ACF1-45F7512F18C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BK31:BL31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8"/>
  <sheetViews>
    <sheetView zoomScale="85" zoomScaleNormal="85" workbookViewId="0">
      <selection activeCell="W8" sqref="W8"/>
    </sheetView>
  </sheetViews>
  <sheetFormatPr baseColWidth="10" defaultColWidth="10.7109375" defaultRowHeight="12.75"/>
  <cols>
    <col min="1" max="1" width="1.140625" customWidth="1"/>
    <col min="2" max="2" width="3" customWidth="1"/>
    <col min="3" max="3" width="25.28515625" customWidth="1"/>
    <col min="4" max="4" width="6.5703125" style="137" customWidth="1"/>
    <col min="5" max="5" width="3.5703125" style="137" customWidth="1"/>
    <col min="6" max="6" width="6.5703125" customWidth="1"/>
    <col min="7" max="7" width="3.5703125" customWidth="1"/>
    <col min="8" max="8" width="6.5703125" customWidth="1"/>
    <col min="9" max="9" width="3.5703125" customWidth="1"/>
    <col min="10" max="10" width="6.5703125" customWidth="1"/>
    <col min="11" max="11" width="3.5703125" customWidth="1"/>
    <col min="12" max="12" width="6.5703125" customWidth="1"/>
    <col min="13" max="13" width="3.5703125" customWidth="1"/>
    <col min="14" max="14" width="6.5703125" customWidth="1"/>
    <col min="15" max="15" width="3.5703125" customWidth="1"/>
    <col min="16" max="16" width="6.5703125" customWidth="1"/>
    <col min="17" max="17" width="3.5703125" customWidth="1"/>
    <col min="18" max="18" width="6.5703125" customWidth="1"/>
    <col min="19" max="19" width="3.5703125" customWidth="1"/>
    <col min="20" max="20" width="6.5703125" customWidth="1"/>
    <col min="21" max="21" width="3.5703125" customWidth="1"/>
    <col min="22" max="22" width="2.5703125" customWidth="1"/>
    <col min="23" max="28" width="4" style="116" customWidth="1"/>
    <col min="29" max="34" width="6.140625" style="116" customWidth="1"/>
    <col min="35" max="37" width="4" customWidth="1"/>
  </cols>
  <sheetData>
    <row r="1" spans="1:36">
      <c r="A1" s="116"/>
      <c r="B1" s="125"/>
      <c r="C1" s="116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W1" s="125"/>
    </row>
    <row r="2" spans="1:36">
      <c r="A2" s="116"/>
      <c r="B2" s="672"/>
      <c r="C2" s="672"/>
      <c r="D2" s="673"/>
      <c r="E2" s="673"/>
      <c r="F2" s="670"/>
      <c r="G2" s="670"/>
      <c r="H2" s="670"/>
      <c r="I2" s="670"/>
      <c r="J2" s="674"/>
      <c r="K2" s="674"/>
      <c r="L2" s="670"/>
      <c r="M2" s="670"/>
      <c r="N2" s="670"/>
      <c r="O2" s="670"/>
      <c r="P2" s="670"/>
      <c r="Q2" s="670"/>
      <c r="R2" s="670"/>
      <c r="S2" s="670"/>
      <c r="T2" s="670"/>
      <c r="U2" s="670"/>
      <c r="W2" s="126"/>
    </row>
    <row r="3" spans="1:36">
      <c r="A3" s="116"/>
      <c r="B3" s="672"/>
      <c r="C3" s="672"/>
      <c r="D3" s="667"/>
      <c r="E3" s="667"/>
      <c r="F3" s="668"/>
      <c r="G3" s="668"/>
      <c r="H3" s="668"/>
      <c r="I3" s="668"/>
      <c r="J3" s="671"/>
      <c r="K3" s="671"/>
      <c r="L3" s="668"/>
      <c r="M3" s="668"/>
      <c r="N3" s="668"/>
      <c r="O3" s="668"/>
      <c r="P3" s="668"/>
      <c r="Q3" s="668"/>
      <c r="R3" s="668"/>
      <c r="S3" s="668"/>
      <c r="T3" s="668"/>
      <c r="U3" s="668"/>
      <c r="W3" s="126"/>
    </row>
    <row r="4" spans="1:36">
      <c r="A4" s="116"/>
      <c r="B4" s="672"/>
      <c r="C4" s="672"/>
      <c r="D4" s="667"/>
      <c r="E4" s="667"/>
      <c r="F4" s="668"/>
      <c r="G4" s="668"/>
      <c r="H4" s="668"/>
      <c r="I4" s="668"/>
      <c r="J4" s="669"/>
      <c r="K4" s="669"/>
      <c r="L4" s="668"/>
      <c r="M4" s="668"/>
      <c r="N4" s="668"/>
      <c r="O4" s="668"/>
      <c r="P4" s="668"/>
      <c r="Q4" s="668"/>
      <c r="R4" s="668"/>
      <c r="S4" s="668"/>
      <c r="T4" s="668"/>
      <c r="U4" s="668"/>
      <c r="W4" s="126" t="s">
        <v>0</v>
      </c>
      <c r="X4" s="126" t="s">
        <v>1</v>
      </c>
      <c r="Y4" s="589" t="s">
        <v>2</v>
      </c>
      <c r="Z4" s="589"/>
      <c r="AA4" s="589"/>
      <c r="AB4" s="589"/>
      <c r="AC4" s="586" t="s">
        <v>3</v>
      </c>
      <c r="AD4" s="586"/>
      <c r="AE4" s="586"/>
      <c r="AF4" s="586"/>
      <c r="AG4" s="586"/>
      <c r="AH4" s="586"/>
    </row>
    <row r="5" spans="1:36">
      <c r="A5" s="116"/>
      <c r="B5" s="672"/>
      <c r="C5" s="672"/>
      <c r="D5" s="667"/>
      <c r="E5" s="667"/>
      <c r="F5" s="668"/>
      <c r="G5" s="668"/>
      <c r="H5" s="668"/>
      <c r="I5" s="668"/>
      <c r="J5" s="669"/>
      <c r="K5" s="669"/>
      <c r="L5" s="668"/>
      <c r="M5" s="668"/>
      <c r="N5" s="668"/>
      <c r="O5" s="668"/>
      <c r="P5" s="668"/>
      <c r="Q5" s="668"/>
      <c r="R5" s="668"/>
      <c r="S5" s="668"/>
      <c r="T5" s="668"/>
      <c r="U5" s="668"/>
      <c r="W5" s="126"/>
      <c r="X5" s="126" t="s">
        <v>4</v>
      </c>
      <c r="Y5" s="98" t="s">
        <v>5</v>
      </c>
      <c r="Z5" s="145" t="s">
        <v>6</v>
      </c>
      <c r="AA5" s="146" t="s">
        <v>7</v>
      </c>
      <c r="AB5" s="101" t="s">
        <v>8</v>
      </c>
      <c r="AC5" s="126"/>
      <c r="AD5" s="126"/>
      <c r="AE5" s="126"/>
      <c r="AF5" s="126"/>
      <c r="AG5" s="147"/>
    </row>
    <row r="6" spans="1:36">
      <c r="A6" s="116"/>
      <c r="B6" s="672"/>
      <c r="C6" s="672"/>
      <c r="D6" s="665"/>
      <c r="E6" s="665"/>
      <c r="F6" s="675"/>
      <c r="G6" s="675"/>
      <c r="H6" s="665"/>
      <c r="I6" s="665"/>
      <c r="J6" s="665"/>
      <c r="K6" s="665"/>
      <c r="L6" s="665"/>
      <c r="M6" s="665"/>
      <c r="N6" s="665"/>
      <c r="O6" s="665"/>
      <c r="P6" s="665"/>
      <c r="Q6" s="665"/>
      <c r="R6" s="665"/>
      <c r="S6" s="665"/>
      <c r="T6" s="666"/>
      <c r="U6" s="666"/>
      <c r="W6" s="126"/>
      <c r="X6" s="126"/>
      <c r="Y6"/>
      <c r="Z6"/>
      <c r="AA6"/>
      <c r="AB6"/>
      <c r="AC6" s="147"/>
      <c r="AD6" s="147"/>
      <c r="AE6" s="147"/>
      <c r="AF6" s="147"/>
      <c r="AG6" s="147"/>
    </row>
    <row r="7" spans="1:36" s="102" customFormat="1" ht="22.7" customHeight="1">
      <c r="A7" s="116"/>
      <c r="B7" s="128"/>
      <c r="C7" s="129" t="s">
        <v>85</v>
      </c>
      <c r="D7" s="130"/>
      <c r="E7" s="130"/>
      <c r="F7" s="130"/>
      <c r="G7" s="130"/>
      <c r="H7" s="131"/>
      <c r="I7" s="131"/>
      <c r="J7" s="132"/>
      <c r="K7" s="32"/>
      <c r="L7" s="132"/>
      <c r="M7" s="32"/>
      <c r="N7" s="132"/>
      <c r="O7" s="32"/>
      <c r="P7" s="132"/>
      <c r="Q7" s="32"/>
      <c r="R7" s="132"/>
      <c r="S7" s="32"/>
      <c r="T7" s="132"/>
      <c r="U7" s="32"/>
      <c r="W7" s="125"/>
      <c r="X7" s="148"/>
      <c r="Y7" s="149"/>
      <c r="Z7" s="149"/>
      <c r="AA7" s="149"/>
      <c r="AB7" s="150"/>
      <c r="AC7" s="151">
        <v>325</v>
      </c>
      <c r="AD7" s="151">
        <v>550</v>
      </c>
      <c r="AE7" s="151">
        <v>775</v>
      </c>
      <c r="AF7" s="125"/>
      <c r="AG7" s="125"/>
      <c r="AH7" s="116"/>
      <c r="AI7" s="116"/>
    </row>
    <row r="8" spans="1:36">
      <c r="A8" s="116"/>
      <c r="B8" s="133"/>
      <c r="C8" s="152"/>
      <c r="D8" s="135"/>
      <c r="E8" s="39"/>
      <c r="F8" s="135"/>
      <c r="G8" s="39"/>
      <c r="H8" s="135"/>
      <c r="I8" s="39"/>
      <c r="J8" s="135"/>
      <c r="K8" s="39"/>
      <c r="L8" s="135"/>
      <c r="M8" s="39"/>
      <c r="N8" s="135"/>
      <c r="O8" s="39"/>
      <c r="P8" s="135"/>
      <c r="Q8" s="39"/>
      <c r="R8" s="135"/>
      <c r="S8" s="39"/>
      <c r="T8" s="135"/>
      <c r="U8" s="39"/>
      <c r="W8" s="126">
        <f>COUNT(D8:U8)</f>
        <v>0</v>
      </c>
      <c r="X8" s="153" t="str">
        <f>IF(W8&lt;3," ",(LARGE(D8:U8,1)+LARGE(D8:U8,2)+LARGE(D8:U8,3))/3)</f>
        <v xml:space="preserve"> </v>
      </c>
      <c r="Y8" s="127" t="str">
        <f>IF(COUNTIF(D8:U8,"(1)")=0," ",COUNTIF(D8:U8,"(1)"))</f>
        <v xml:space="preserve"> </v>
      </c>
      <c r="Z8" s="127" t="str">
        <f>IF(COUNTIF(D8:U8,"(2)")=0," ",COUNTIF(D8:U8,"(2)"))</f>
        <v xml:space="preserve"> </v>
      </c>
      <c r="AA8" s="127" t="str">
        <f>IF(COUNTIF(D8:U8,"(3)")=0," ",COUNTIF(D8:U8,"(3)"))</f>
        <v xml:space="preserve"> </v>
      </c>
      <c r="AB8" s="154" t="str">
        <f>IF(SUM(Y8:AA8)=0," ",SUM(Y8:AA8))</f>
        <v xml:space="preserve"> </v>
      </c>
      <c r="AC8" s="42" t="str">
        <f>IF(W8=0,Var!$B$8,IF(LARGE(D8:U8,1)&gt;=325,Var!$B$4," "))</f>
        <v>---</v>
      </c>
      <c r="AD8" s="42" t="str">
        <f>IF(W8=0,Var!$B$8,IF(LARGE(D8:U8,1)&gt;=550,Var!$B$4," "))</f>
        <v>---</v>
      </c>
      <c r="AE8" s="42" t="str">
        <f>IF(W8=0,Var!$B$8,IF(LARGE(D8:U8,1)&gt;=775,Var!$B$4," "))</f>
        <v>---</v>
      </c>
      <c r="AF8" s="126"/>
      <c r="AG8" s="126"/>
      <c r="AH8" s="126"/>
      <c r="AI8" s="116"/>
    </row>
    <row r="9" spans="1:36" s="102" customFormat="1" ht="22.7" customHeight="1">
      <c r="A9" s="116"/>
      <c r="B9" s="128"/>
      <c r="C9" s="129" t="s">
        <v>86</v>
      </c>
      <c r="D9" s="130"/>
      <c r="E9" s="130"/>
      <c r="F9" s="130"/>
      <c r="G9" s="130"/>
      <c r="H9" s="131"/>
      <c r="I9" s="131"/>
      <c r="J9" s="132"/>
      <c r="K9" s="32"/>
      <c r="L9" s="132"/>
      <c r="M9" s="32"/>
      <c r="N9" s="132"/>
      <c r="O9" s="32"/>
      <c r="P9" s="132"/>
      <c r="Q9" s="32"/>
      <c r="R9" s="132"/>
      <c r="S9" s="32"/>
      <c r="T9" s="132"/>
      <c r="U9" s="32"/>
      <c r="X9"/>
      <c r="Y9" s="125"/>
      <c r="Z9" s="125"/>
      <c r="AA9" s="125"/>
      <c r="AB9" s="155"/>
      <c r="AC9" s="125"/>
      <c r="AD9" s="125"/>
      <c r="AE9" s="125"/>
      <c r="AF9" s="125"/>
      <c r="AG9" s="125"/>
      <c r="AH9" s="125"/>
      <c r="AI9" s="116"/>
    </row>
    <row r="10" spans="1:36">
      <c r="A10" s="116"/>
      <c r="B10" s="133"/>
      <c r="C10" s="152"/>
      <c r="D10" s="135"/>
      <c r="E10" s="39"/>
      <c r="F10" s="135"/>
      <c r="G10" s="39"/>
      <c r="H10" s="135"/>
      <c r="I10" s="39"/>
      <c r="J10" s="135"/>
      <c r="K10" s="39"/>
      <c r="L10" s="135"/>
      <c r="M10" s="39"/>
      <c r="N10" s="135"/>
      <c r="O10" s="39"/>
      <c r="P10" s="135"/>
      <c r="Q10" s="39"/>
      <c r="R10" s="135"/>
      <c r="S10" s="39"/>
      <c r="T10" s="135"/>
      <c r="U10" s="39"/>
      <c r="W10" s="126">
        <f>COUNT(D10:U10)</f>
        <v>0</v>
      </c>
      <c r="X10" s="153" t="str">
        <f>IF(W10&lt;3," ",(LARGE(D10:U10,1)+LARGE(D10:U10,2)+LARGE(D10:U10,3))/3)</f>
        <v xml:space="preserve"> </v>
      </c>
      <c r="Y10" s="127" t="str">
        <f>IF(COUNTIF(D10:U10,"(1)")=0," ",COUNTIF(D10:U10,"(1)"))</f>
        <v xml:space="preserve"> </v>
      </c>
      <c r="Z10" s="127" t="str">
        <f>IF(COUNTIF(D10:U10,"(2)")=0," ",COUNTIF(D10:U10,"(2)"))</f>
        <v xml:space="preserve"> </v>
      </c>
      <c r="AA10" s="127" t="str">
        <f>IF(COUNTIF(D10:U10,"(3)")=0," ",COUNTIF(D10:U10,"(3)"))</f>
        <v xml:space="preserve"> </v>
      </c>
      <c r="AB10" s="154" t="str">
        <f>IF(SUM(Y10:AA10)=0," ",SUM(Y10:AA10))</f>
        <v xml:space="preserve"> </v>
      </c>
      <c r="AC10" s="42" t="str">
        <f>IF(W10=0,Var!$B$8,IF(LARGE(D10:U10,1)&gt;=325,Var!$B$4," "))</f>
        <v>---</v>
      </c>
      <c r="AD10" s="42" t="str">
        <f>IF(W10=0,Var!$B$8,IF(LARGE(D10:U10,1)&gt;=550,Var!$B$4," "))</f>
        <v>---</v>
      </c>
      <c r="AE10" s="42" t="str">
        <f>IF(W10=0,Var!$B$8,IF(LARGE(D10:U10,1)&gt;=775,Var!$B$4," "))</f>
        <v>---</v>
      </c>
      <c r="AF10" s="126"/>
      <c r="AG10" s="126"/>
      <c r="AH10" s="126"/>
      <c r="AI10" s="116"/>
    </row>
    <row r="11" spans="1:36" s="102" customFormat="1" ht="22.7" customHeight="1">
      <c r="A11" s="116"/>
      <c r="B11" s="128"/>
      <c r="C11" s="129" t="s">
        <v>87</v>
      </c>
      <c r="D11" s="130"/>
      <c r="E11" s="130"/>
      <c r="F11" s="130"/>
      <c r="G11" s="130"/>
      <c r="H11" s="131"/>
      <c r="I11" s="131"/>
      <c r="J11" s="132"/>
      <c r="K11" s="32"/>
      <c r="L11" s="132"/>
      <c r="M11" s="32"/>
      <c r="N11" s="132"/>
      <c r="O11" s="32"/>
      <c r="P11" s="132"/>
      <c r="Q11" s="32"/>
      <c r="R11" s="132"/>
      <c r="S11" s="32"/>
      <c r="T11" s="132"/>
      <c r="U11" s="32"/>
      <c r="X11"/>
      <c r="Y11" s="125"/>
      <c r="Z11" s="125"/>
      <c r="AA11" s="125"/>
      <c r="AB11" s="155"/>
      <c r="AC11" s="125"/>
      <c r="AD11" s="125"/>
      <c r="AE11" s="125"/>
      <c r="AF11" s="125"/>
      <c r="AG11" s="125"/>
      <c r="AH11" s="125"/>
      <c r="AI11" s="116"/>
    </row>
    <row r="12" spans="1:36">
      <c r="A12" s="116"/>
      <c r="B12" s="133"/>
      <c r="C12" s="152"/>
      <c r="D12" s="135"/>
      <c r="E12" s="39"/>
      <c r="F12" s="135"/>
      <c r="G12" s="39"/>
      <c r="H12" s="135"/>
      <c r="I12" s="39"/>
      <c r="J12" s="135"/>
      <c r="K12" s="39"/>
      <c r="L12" s="135"/>
      <c r="M12" s="39"/>
      <c r="N12" s="135"/>
      <c r="O12" s="39"/>
      <c r="P12" s="135"/>
      <c r="Q12" s="39"/>
      <c r="R12" s="135"/>
      <c r="S12" s="39"/>
      <c r="T12" s="135"/>
      <c r="U12" s="39"/>
      <c r="W12" s="126">
        <f>COUNT(D12:U12)</f>
        <v>0</v>
      </c>
      <c r="X12" s="153" t="str">
        <f>IF(W12&lt;3," ",(LARGE(D12:U12,1)+LARGE(D12:U12,2)+LARGE(D12:U12,3))/3)</f>
        <v xml:space="preserve"> </v>
      </c>
      <c r="Y12" s="127" t="str">
        <f>IF(COUNTIF(D12:U12,"(1)")=0," ",COUNTIF(D12:U12,"(1)"))</f>
        <v xml:space="preserve"> </v>
      </c>
      <c r="Z12" s="127" t="str">
        <f>IF(COUNTIF(D12:U12,"(2)")=0," ",COUNTIF(D12:U12,"(2)"))</f>
        <v xml:space="preserve"> </v>
      </c>
      <c r="AA12" s="127" t="str">
        <f>IF(COUNTIF(D12:U12,"(3)")=0," ",COUNTIF(D12:U12,"(3)"))</f>
        <v xml:space="preserve"> </v>
      </c>
      <c r="AB12" s="154" t="str">
        <f>IF(SUM(Y12:AA12)=0," ",SUM(Y12:AA12))</f>
        <v xml:space="preserve"> </v>
      </c>
      <c r="AC12" s="42" t="str">
        <f>IF(W12=0,Var!$B$8,IF(LARGE(D12:U12,1)&gt;=325,Var!$B$4," "))</f>
        <v>---</v>
      </c>
      <c r="AD12" s="42" t="str">
        <f>IF(W12=0,Var!$B$8,IF(LARGE(D12:U12,1)&gt;=550,Var!$B$4," "))</f>
        <v>---</v>
      </c>
      <c r="AE12" s="42" t="str">
        <f>IF(W12=0,Var!$B$8,IF(LARGE(D12:U12,1)&gt;=775,Var!$B$4," "))</f>
        <v>---</v>
      </c>
      <c r="AF12" s="126"/>
      <c r="AG12" s="126"/>
      <c r="AH12" s="126"/>
      <c r="AI12" s="116"/>
    </row>
    <row r="13" spans="1:36">
      <c r="A13" s="116"/>
      <c r="B13" s="133"/>
      <c r="C13" s="152"/>
      <c r="D13" s="135"/>
      <c r="E13" s="39"/>
      <c r="F13" s="135"/>
      <c r="G13" s="39"/>
      <c r="H13" s="135"/>
      <c r="I13" s="39"/>
      <c r="J13" s="135"/>
      <c r="K13" s="39"/>
      <c r="L13" s="135"/>
      <c r="M13" s="39"/>
      <c r="N13" s="135"/>
      <c r="O13" s="39"/>
      <c r="P13" s="135"/>
      <c r="Q13" s="39"/>
      <c r="R13" s="135"/>
      <c r="S13" s="39"/>
      <c r="T13" s="135"/>
      <c r="U13" s="39"/>
      <c r="W13" s="126">
        <f>COUNT(D13:U13)</f>
        <v>0</v>
      </c>
      <c r="X13" s="153" t="str">
        <f>IF(W13&lt;3," ",(LARGE(D13:U13,1)+LARGE(D13:U13,2)+LARGE(D13:U13,3))/3)</f>
        <v xml:space="preserve"> </v>
      </c>
      <c r="Y13" s="127" t="str">
        <f>IF(COUNTIF(D13:U13,"(1)")=0," ",COUNTIF(D13:U13,"(1)"))</f>
        <v xml:space="preserve"> </v>
      </c>
      <c r="Z13" s="127" t="str">
        <f>IF(COUNTIF(D13:U13,"(2)")=0," ",COUNTIF(D13:U13,"(2)"))</f>
        <v xml:space="preserve"> </v>
      </c>
      <c r="AA13" s="127" t="str">
        <f>IF(COUNTIF(D13:U13,"(3)")=0," ",COUNTIF(D13:U13,"(3)"))</f>
        <v xml:space="preserve"> </v>
      </c>
      <c r="AB13" s="154" t="str">
        <f>IF(SUM(Y13:AA13)=0," ",SUM(Y13:AA13))</f>
        <v xml:space="preserve"> </v>
      </c>
      <c r="AC13" s="42" t="str">
        <f>IF(W13=0,Var!$B$8,IF(LARGE(D13:U13,1)&gt;=325,Var!$B$4," "))</f>
        <v>---</v>
      </c>
      <c r="AD13" s="42" t="str">
        <f>IF(W13=0,Var!$B$8,IF(LARGE(D13:U13,1)&gt;=550,Var!$B$4," "))</f>
        <v>---</v>
      </c>
      <c r="AE13" s="42" t="str">
        <f>IF(W13=0,Var!$B$8,IF(LARGE(D13:U13,1)&gt;=775,Var!$B$4," "))</f>
        <v>---</v>
      </c>
      <c r="AF13" s="126"/>
      <c r="AG13" s="126"/>
      <c r="AH13" s="126"/>
      <c r="AI13" s="116"/>
    </row>
    <row r="14" spans="1:36" s="102" customFormat="1" ht="22.7" customHeight="1">
      <c r="A14" s="116"/>
      <c r="B14" s="128"/>
      <c r="C14" s="129" t="s">
        <v>88</v>
      </c>
      <c r="D14" s="130"/>
      <c r="E14" s="130"/>
      <c r="F14" s="130"/>
      <c r="G14" s="130"/>
      <c r="H14" s="131"/>
      <c r="I14" s="131"/>
      <c r="J14" s="132"/>
      <c r="K14" s="32"/>
      <c r="L14" s="132"/>
      <c r="M14" s="32"/>
      <c r="N14" s="132"/>
      <c r="O14" s="32"/>
      <c r="P14" s="132"/>
      <c r="Q14" s="32"/>
      <c r="R14" s="132"/>
      <c r="S14" s="32"/>
      <c r="T14" s="132"/>
      <c r="U14" s="32"/>
      <c r="X14"/>
      <c r="Y14" s="125"/>
      <c r="Z14" s="125"/>
      <c r="AA14" s="125"/>
      <c r="AB14" s="155"/>
      <c r="AC14" s="125"/>
      <c r="AD14" s="125"/>
      <c r="AE14" s="125"/>
      <c r="AF14" s="125"/>
      <c r="AG14" s="125"/>
    </row>
    <row r="15" spans="1:36">
      <c r="A15" s="116"/>
      <c r="B15" s="133"/>
      <c r="C15" s="152"/>
      <c r="D15" s="135"/>
      <c r="E15" s="39"/>
      <c r="F15" s="135"/>
      <c r="G15" s="39"/>
      <c r="H15" s="135"/>
      <c r="I15" s="39"/>
      <c r="J15" s="135"/>
      <c r="K15" s="39"/>
      <c r="L15" s="135"/>
      <c r="M15" s="39"/>
      <c r="N15" s="135"/>
      <c r="O15" s="39"/>
      <c r="P15" s="135"/>
      <c r="Q15" s="39"/>
      <c r="R15" s="135"/>
      <c r="S15" s="39"/>
      <c r="T15" s="135"/>
      <c r="U15" s="39"/>
      <c r="W15" s="126">
        <f>COUNT(D15:U15)</f>
        <v>0</v>
      </c>
      <c r="X15" s="153" t="str">
        <f>IF(W15&lt;3," ",(LARGE(D15:U15,1)+LARGE(D15:U15,2)+LARGE(D15:U15,3))/3)</f>
        <v xml:space="preserve"> </v>
      </c>
      <c r="Y15" s="127" t="str">
        <f>IF(COUNTIF(D15:U15,"(1)")=0," ",COUNTIF(D15:U15,"(1)"))</f>
        <v xml:space="preserve"> </v>
      </c>
      <c r="Z15" s="127" t="str">
        <f>IF(COUNTIF(D15:U15,"(2)")=0," ",COUNTIF(D15:U15,"(2)"))</f>
        <v xml:space="preserve"> </v>
      </c>
      <c r="AA15" s="127" t="str">
        <f>IF(COUNTIF(D15:U15,"(3)")=0," ",COUNTIF(D15:U15,"(3)"))</f>
        <v xml:space="preserve"> </v>
      </c>
      <c r="AB15" s="154" t="str">
        <f>IF(SUM(Y15:AA15)=0," ",SUM(Y15:AA15))</f>
        <v xml:space="preserve"> </v>
      </c>
      <c r="AC15" s="42" t="str">
        <f>IF(W15=0,Var!$B$8,IF(LARGE(D15:U15,1)&gt;=325,Var!$B$4," "))</f>
        <v>---</v>
      </c>
      <c r="AD15" s="42" t="str">
        <f>IF(W15=0,Var!$B$8,IF(LARGE(D15:U15,1)&gt;=550,Var!$B$4," "))</f>
        <v>---</v>
      </c>
      <c r="AE15" s="42" t="str">
        <f>IF(W15=0,Var!$B$8,IF(LARGE(D15:U15,1)&gt;=775,Var!$B$4," "))</f>
        <v>---</v>
      </c>
      <c r="AF15" s="126"/>
      <c r="AG15"/>
      <c r="AH15" s="122"/>
      <c r="AI15" s="122"/>
      <c r="AJ15" s="122"/>
    </row>
    <row r="16" spans="1:36" ht="11.45" customHeight="1">
      <c r="A16" s="116"/>
      <c r="B16" s="156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W16"/>
      <c r="X16"/>
      <c r="Y16" s="126"/>
      <c r="Z16" s="126"/>
      <c r="AA16" s="126"/>
      <c r="AB16" s="158"/>
      <c r="AC16" s="147"/>
      <c r="AD16" s="147"/>
      <c r="AE16" s="147"/>
      <c r="AF16" s="147"/>
      <c r="AG16" s="122"/>
      <c r="AH16" s="122"/>
      <c r="AI16" s="122"/>
      <c r="AJ16" s="122"/>
    </row>
    <row r="17" spans="1:35" s="102" customFormat="1" ht="22.7" customHeight="1">
      <c r="A17" s="116"/>
      <c r="B17" s="149"/>
      <c r="C17" s="159" t="s">
        <v>89</v>
      </c>
      <c r="D17" s="160"/>
      <c r="E17" s="160"/>
      <c r="F17" s="160"/>
      <c r="G17" s="160"/>
      <c r="H17" s="160"/>
      <c r="I17" s="160"/>
      <c r="J17" s="160"/>
      <c r="K17" s="55"/>
      <c r="L17" s="160"/>
      <c r="M17" s="55"/>
      <c r="N17" s="160"/>
      <c r="O17" s="55"/>
      <c r="P17" s="160"/>
      <c r="Q17" s="55"/>
      <c r="R17" s="160"/>
      <c r="S17" s="55"/>
      <c r="T17" s="160"/>
      <c r="U17" s="55"/>
      <c r="X17"/>
      <c r="Y17" s="125"/>
      <c r="Z17" s="125"/>
      <c r="AA17" s="125"/>
      <c r="AB17" s="155"/>
      <c r="AC17" s="151">
        <v>350</v>
      </c>
      <c r="AD17" s="151">
        <v>575</v>
      </c>
      <c r="AE17" s="151">
        <v>800</v>
      </c>
      <c r="AF17" s="151">
        <v>950</v>
      </c>
      <c r="AG17" s="151">
        <v>1100</v>
      </c>
      <c r="AH17" s="151">
        <v>1175</v>
      </c>
      <c r="AI17" s="116"/>
    </row>
    <row r="18" spans="1:35">
      <c r="A18" s="116"/>
      <c r="B18" s="133"/>
      <c r="C18" s="152"/>
      <c r="D18" s="135"/>
      <c r="E18" s="39"/>
      <c r="F18" s="135"/>
      <c r="G18" s="39"/>
      <c r="H18" s="135"/>
      <c r="I18" s="39"/>
      <c r="J18" s="135"/>
      <c r="K18" s="39"/>
      <c r="L18" s="135"/>
      <c r="M18" s="39"/>
      <c r="N18" s="135"/>
      <c r="O18" s="39"/>
      <c r="P18" s="135"/>
      <c r="Q18" s="39"/>
      <c r="R18" s="135"/>
      <c r="S18" s="39"/>
      <c r="T18" s="135"/>
      <c r="U18" s="39"/>
      <c r="W18" s="126">
        <f>COUNT(D18:U18)</f>
        <v>0</v>
      </c>
      <c r="X18" s="153" t="str">
        <f>IF(W18&lt;3," ",(LARGE(D18:U18,1)+LARGE(D18:U18,2)+LARGE(D18:U18,3))/3)</f>
        <v xml:space="preserve"> </v>
      </c>
      <c r="Y18" s="127" t="str">
        <f>IF(COUNTIF(D18:U18,"(1)")=0," ",COUNTIF(D18:U18,"(1)"))</f>
        <v xml:space="preserve"> </v>
      </c>
      <c r="Z18" s="127" t="str">
        <f>IF(COUNTIF(D18:U18,"(2)")=0," ",COUNTIF(D18:U18,"(2)"))</f>
        <v xml:space="preserve"> </v>
      </c>
      <c r="AA18" s="127" t="str">
        <f>IF(COUNTIF(D18:U18,"(3)")=0," ",COUNTIF(D18:U18,"(3)"))</f>
        <v xml:space="preserve"> </v>
      </c>
      <c r="AB18" s="154" t="str">
        <f>IF(SUM(Y18:AA18)=0," ",SUM(Y18:AA18))</f>
        <v xml:space="preserve"> </v>
      </c>
      <c r="AC18" s="42" t="str">
        <f>IF(W18=0,Var!$B$8,IF(LARGE(D18:U18,1)&gt;=350,Var!$B$4," "))</f>
        <v>---</v>
      </c>
      <c r="AD18" s="42" t="str">
        <f>IF(W18=0,Var!$B$8,IF(LARGE(D18:U18,1)&gt;=575,Var!$B$4," "))</f>
        <v>---</v>
      </c>
      <c r="AE18" s="42" t="str">
        <f>IF(W18=0,Var!$B$8,IF(LARGE(D18:U18,1)&gt;=800,Var!$B$4," "))</f>
        <v>---</v>
      </c>
      <c r="AF18" s="42" t="str">
        <f>IF(W18=0,Var!$B$8,IF(LARGE(D18:U18,1)&gt;=950,Var!$B$4," "))</f>
        <v>---</v>
      </c>
      <c r="AG18" s="42" t="str">
        <f>IF(W18=0,Var!$B$8,IF(LARGE(D18:U18,1)&gt;=1100,Var!$B$4," "))</f>
        <v>---</v>
      </c>
      <c r="AH18" s="42" t="str">
        <f>IF(W18=0,Var!$B$8,IF(LARGE(D18:U18,1)&gt;=1175,Var!$B$4," "))</f>
        <v>---</v>
      </c>
      <c r="AI18" s="116"/>
    </row>
    <row r="19" spans="1:35" s="102" customFormat="1" ht="22.7" customHeight="1">
      <c r="A19" s="116"/>
      <c r="B19" s="128"/>
      <c r="C19" s="129" t="s">
        <v>90</v>
      </c>
      <c r="D19" s="130"/>
      <c r="E19" s="130"/>
      <c r="F19" s="130"/>
      <c r="G19" s="130"/>
      <c r="H19" s="131"/>
      <c r="I19" s="131"/>
      <c r="J19" s="132"/>
      <c r="K19" s="32"/>
      <c r="L19" s="132"/>
      <c r="M19" s="32"/>
      <c r="N19" s="132"/>
      <c r="O19" s="32"/>
      <c r="P19" s="132"/>
      <c r="Q19" s="32"/>
      <c r="R19" s="132"/>
      <c r="S19" s="32"/>
      <c r="T19" s="132"/>
      <c r="U19" s="32"/>
      <c r="X19"/>
      <c r="Y19" s="149"/>
      <c r="Z19" s="149"/>
      <c r="AA19" s="149"/>
      <c r="AB19" s="150"/>
      <c r="AC19" s="125"/>
      <c r="AD19" s="125"/>
      <c r="AE19" s="125"/>
      <c r="AF19" s="125"/>
      <c r="AG19" s="125"/>
      <c r="AH19" s="116"/>
      <c r="AI19" s="116"/>
    </row>
    <row r="20" spans="1:35">
      <c r="A20" s="136"/>
      <c r="B20" s="133"/>
      <c r="C20" s="152"/>
      <c r="D20" s="135"/>
      <c r="E20" s="39"/>
      <c r="F20" s="135"/>
      <c r="G20" s="39"/>
      <c r="H20" s="135"/>
      <c r="I20" s="39"/>
      <c r="J20" s="135"/>
      <c r="K20" s="39"/>
      <c r="L20" s="135"/>
      <c r="M20" s="39"/>
      <c r="N20" s="135"/>
      <c r="O20" s="39"/>
      <c r="P20" s="135"/>
      <c r="Q20" s="39"/>
      <c r="R20" s="135"/>
      <c r="S20" s="39"/>
      <c r="T20" s="135"/>
      <c r="U20" s="39"/>
      <c r="W20" s="126">
        <f>COUNT(D20:U20)</f>
        <v>0</v>
      </c>
      <c r="X20" s="153" t="str">
        <f>IF(W20&lt;3," ",(LARGE(D20:U20,1)+LARGE(D20:U20,2)+LARGE(D20:U20,3))/3)</f>
        <v xml:space="preserve"> </v>
      </c>
      <c r="Y20" s="127" t="str">
        <f>IF(COUNTIF(D20:U20,"(1)")=0," ",COUNTIF(D20:U20,"(1)"))</f>
        <v xml:space="preserve"> </v>
      </c>
      <c r="Z20" s="127" t="str">
        <f>IF(COUNTIF(D20:U20,"(2)")=0," ",COUNTIF(D20:U20,"(2)"))</f>
        <v xml:space="preserve"> </v>
      </c>
      <c r="AA20" s="127" t="str">
        <f>IF(COUNTIF(D20:U20,"(3)")=0," ",COUNTIF(D20:U20,"(3)"))</f>
        <v xml:space="preserve"> </v>
      </c>
      <c r="AB20" s="154" t="str">
        <f>IF(SUM(Y20:AA20)=0," ",SUM(Y20:AA20))</f>
        <v xml:space="preserve"> </v>
      </c>
      <c r="AC20" s="42" t="str">
        <f>IF(W20=0,Var!$B$8,IF(LARGE(D20:U20,1)&gt;=350,Var!$B$4," "))</f>
        <v>---</v>
      </c>
      <c r="AD20" s="42" t="str">
        <f>IF(W20=0,Var!$B$8,IF(LARGE(D20:U20,1)&gt;=575,Var!$B$4," "))</f>
        <v>---</v>
      </c>
      <c r="AE20" s="42" t="str">
        <f>IF(W20=0,Var!$B$8,IF(LARGE(D20:U20,1)&gt;=800,Var!$B$4," "))</f>
        <v>---</v>
      </c>
      <c r="AF20" s="42" t="str">
        <f>IF(W20=0,Var!$B$8,IF(LARGE(D20:U20,1)&gt;=950,Var!$B$4," "))</f>
        <v>---</v>
      </c>
      <c r="AG20" s="42" t="str">
        <f>IF(W20=0,Var!$B$8,IF(LARGE(D20:U20,1)&gt;=1100,Var!$B$4," "))</f>
        <v>---</v>
      </c>
      <c r="AH20" s="42" t="str">
        <f>IF(W20=0,Var!$B$8,IF(LARGE(D20:U20,1)&gt;=1175,Var!$B$4," "))</f>
        <v>---</v>
      </c>
      <c r="AI20" s="136"/>
    </row>
    <row r="21" spans="1:35" s="102" customFormat="1" ht="22.7" customHeight="1">
      <c r="A21" s="116"/>
      <c r="B21" s="128"/>
      <c r="C21" s="129" t="s">
        <v>288</v>
      </c>
      <c r="D21" s="130"/>
      <c r="E21" s="130"/>
      <c r="F21" s="130"/>
      <c r="G21" s="130"/>
      <c r="H21" s="131"/>
      <c r="I21" s="131"/>
      <c r="J21" s="132"/>
      <c r="K21" s="32"/>
      <c r="L21" s="132"/>
      <c r="M21" s="32"/>
      <c r="N21" s="132"/>
      <c r="O21" s="32"/>
      <c r="P21" s="132"/>
      <c r="Q21" s="32"/>
      <c r="R21" s="132"/>
      <c r="S21" s="32"/>
      <c r="T21" s="132"/>
      <c r="U21" s="32"/>
      <c r="X21"/>
      <c r="Y21" s="149"/>
      <c r="Z21" s="149"/>
      <c r="AA21" s="149"/>
      <c r="AB21" s="150"/>
      <c r="AC21" s="125"/>
      <c r="AD21" s="125"/>
      <c r="AE21" s="125"/>
      <c r="AF21" s="125"/>
      <c r="AG21" s="125"/>
      <c r="AH21" s="116"/>
      <c r="AI21" s="116"/>
    </row>
    <row r="22" spans="1:35">
      <c r="A22" s="136"/>
      <c r="B22" s="133"/>
      <c r="C22" s="152"/>
      <c r="D22" s="135"/>
      <c r="E22" s="39"/>
      <c r="F22" s="135"/>
      <c r="G22" s="39"/>
      <c r="H22" s="135"/>
      <c r="I22" s="39"/>
      <c r="J22" s="135"/>
      <c r="K22" s="39"/>
      <c r="L22" s="135"/>
      <c r="M22" s="39"/>
      <c r="N22" s="135"/>
      <c r="O22" s="39"/>
      <c r="P22" s="135"/>
      <c r="Q22" s="39"/>
      <c r="R22" s="135"/>
      <c r="S22" s="39"/>
      <c r="T22" s="135"/>
      <c r="U22" s="39"/>
      <c r="W22" s="126">
        <f>COUNT(D22:U22)</f>
        <v>0</v>
      </c>
      <c r="X22" s="153" t="str">
        <f>IF(W22&lt;3," ",(LARGE(D22:U22,1)+LARGE(D22:U22,2)+LARGE(D22:U22,3))/3)</f>
        <v xml:space="preserve"> </v>
      </c>
      <c r="Y22" s="127" t="str">
        <f>IF(COUNTIF(D22:U22,"(1)")=0," ",COUNTIF(D22:U22,"(1)"))</f>
        <v xml:space="preserve"> </v>
      </c>
      <c r="Z22" s="127" t="str">
        <f>IF(COUNTIF(D22:U22,"(2)")=0," ",COUNTIF(D22:U22,"(2)"))</f>
        <v xml:space="preserve"> </v>
      </c>
      <c r="AA22" s="127" t="str">
        <f>IF(COUNTIF(D22:U22,"(3)")=0," ",COUNTIF(D22:U22,"(3)"))</f>
        <v xml:space="preserve"> </v>
      </c>
      <c r="AB22" s="154" t="str">
        <f>IF(SUM(Y22:AA22)=0," ",SUM(Y22:AA22))</f>
        <v xml:space="preserve"> </v>
      </c>
      <c r="AC22" s="42" t="str">
        <f>IF(W22=0,Var!$B$8,IF(LARGE(D22:U22,1)&gt;=350,Var!$B$4," "))</f>
        <v>---</v>
      </c>
      <c r="AD22" s="42" t="str">
        <f>IF(W22=0,Var!$B$8,IF(LARGE(D22:U22,1)&gt;=575,Var!$B$4," "))</f>
        <v>---</v>
      </c>
      <c r="AE22" s="42" t="str">
        <f>IF(W22=0,Var!$B$8,IF(LARGE(D22:U22,1)&gt;=800,Var!$B$4," "))</f>
        <v>---</v>
      </c>
      <c r="AF22" s="42" t="str">
        <f>IF(W22=0,Var!$B$8,IF(LARGE(D22:U22,1)&gt;=950,Var!$B$4," "))</f>
        <v>---</v>
      </c>
      <c r="AG22" s="42" t="str">
        <f>IF(W22=0,Var!$B$8,IF(LARGE(D22:U22,1)&gt;=1100,Var!$B$4," "))</f>
        <v>---</v>
      </c>
      <c r="AH22" s="42" t="str">
        <f>IF(W22=0,Var!$B$8,IF(LARGE(D22:U22,1)&gt;=1175,Var!$B$4," "))</f>
        <v>---</v>
      </c>
      <c r="AI22" s="136"/>
    </row>
    <row r="23" spans="1:35">
      <c r="A23" s="116"/>
      <c r="B23" s="133"/>
      <c r="C23" s="152" t="s">
        <v>71</v>
      </c>
      <c r="D23" s="135"/>
      <c r="E23" s="39"/>
      <c r="F23" s="135"/>
      <c r="G23" s="39"/>
      <c r="H23" s="135"/>
      <c r="I23" s="39"/>
      <c r="J23" s="135"/>
      <c r="K23" s="39"/>
      <c r="L23" s="135"/>
      <c r="M23" s="39"/>
      <c r="N23" s="135"/>
      <c r="O23" s="39"/>
      <c r="P23" s="135"/>
      <c r="Q23" s="39"/>
      <c r="R23" s="135"/>
      <c r="S23" s="39"/>
      <c r="T23" s="135"/>
      <c r="U23" s="39"/>
      <c r="W23" s="126">
        <f>COUNT(D23:U23)</f>
        <v>0</v>
      </c>
      <c r="X23" s="153" t="str">
        <f>IF(W23&lt;3," ",(LARGE(D23:U23,1)+LARGE(D23:U23,2)+LARGE(D23:U23,3))/3)</f>
        <v xml:space="preserve"> </v>
      </c>
      <c r="Y23" s="127" t="str">
        <f>IF(COUNTIF(D23:U23,"(1)")=0," ",COUNTIF(D23:U23,"(1)"))</f>
        <v xml:space="preserve"> </v>
      </c>
      <c r="Z23" s="127" t="str">
        <f>IF(COUNTIF(D23:U23,"(2)")=0," ",COUNTIF(D23:U23,"(2)"))</f>
        <v xml:space="preserve"> </v>
      </c>
      <c r="AA23" s="127" t="str">
        <f>IF(COUNTIF(D23:U23,"(3)")=0," ",COUNTIF(D23:U23,"(3)"))</f>
        <v xml:space="preserve"> </v>
      </c>
      <c r="AB23" s="154" t="str">
        <f>IF(SUM(Y23:AA23)=0," ",SUM(Y23:AA23))</f>
        <v xml:space="preserve"> </v>
      </c>
      <c r="AC23" s="42">
        <v>14</v>
      </c>
      <c r="AD23" s="42">
        <v>14</v>
      </c>
      <c r="AE23" s="42">
        <v>14</v>
      </c>
      <c r="AF23" s="42" t="str">
        <f>IF(W23=0,Var!$B$8,IF(LARGE(D23:U23,1)&gt;=950,Var!$B$4," "))</f>
        <v>---</v>
      </c>
      <c r="AG23" s="42" t="str">
        <f>IF(W23=0,Var!$B$8,IF(LARGE(D23:U23,1)&gt;=1100,Var!$B$4," "))</f>
        <v>---</v>
      </c>
      <c r="AH23" s="42" t="str">
        <f>IF(W23=0,Var!$B$8,IF(LARGE(D23:U23,1)&gt;=1175,Var!$B$4," "))</f>
        <v>---</v>
      </c>
      <c r="AI23" s="116"/>
    </row>
    <row r="24" spans="1:35" ht="11.45" customHeight="1">
      <c r="A24" s="116"/>
      <c r="B24" s="156"/>
      <c r="C24" s="156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W24"/>
      <c r="X24"/>
      <c r="Y24" s="126"/>
      <c r="Z24" s="126"/>
      <c r="AA24" s="126"/>
      <c r="AB24" s="158"/>
      <c r="AC24" s="126"/>
      <c r="AD24" s="126"/>
      <c r="AE24" s="126"/>
      <c r="AF24" s="126"/>
      <c r="AG24" s="126"/>
      <c r="AI24" s="116"/>
    </row>
    <row r="25" spans="1:35" s="102" customFormat="1" ht="22.7" customHeight="1">
      <c r="A25" s="116"/>
      <c r="B25" s="149"/>
      <c r="C25" s="159" t="s">
        <v>92</v>
      </c>
      <c r="D25" s="160"/>
      <c r="E25" s="160"/>
      <c r="F25" s="160"/>
      <c r="G25" s="160"/>
      <c r="H25" s="160"/>
      <c r="I25" s="160"/>
      <c r="J25" s="160"/>
      <c r="K25" s="55"/>
      <c r="L25" s="160"/>
      <c r="M25" s="55"/>
      <c r="N25" s="160"/>
      <c r="O25" s="55"/>
      <c r="P25" s="160"/>
      <c r="Q25" s="55"/>
      <c r="R25" s="160"/>
      <c r="S25" s="55"/>
      <c r="T25" s="160"/>
      <c r="U25" s="55"/>
      <c r="X25"/>
      <c r="Y25" s="149"/>
      <c r="Z25" s="149"/>
      <c r="AA25" s="149"/>
      <c r="AB25" s="150"/>
      <c r="AC25" s="151">
        <v>250</v>
      </c>
      <c r="AD25" s="151">
        <v>475</v>
      </c>
      <c r="AE25" s="151">
        <v>700</v>
      </c>
      <c r="AF25" s="151">
        <v>850</v>
      </c>
      <c r="AG25" s="151">
        <v>1000</v>
      </c>
      <c r="AH25" s="151">
        <v>1075</v>
      </c>
      <c r="AI25" s="116"/>
    </row>
    <row r="26" spans="1:35">
      <c r="A26" s="116"/>
      <c r="B26" s="133"/>
      <c r="C26" s="152"/>
      <c r="D26" s="135"/>
      <c r="E26" s="39"/>
      <c r="F26" s="135"/>
      <c r="G26" s="39"/>
      <c r="H26" s="135"/>
      <c r="I26" s="39"/>
      <c r="J26" s="135"/>
      <c r="K26" s="39"/>
      <c r="L26" s="135"/>
      <c r="M26" s="39"/>
      <c r="N26" s="135"/>
      <c r="O26" s="39"/>
      <c r="P26" s="135"/>
      <c r="Q26" s="39"/>
      <c r="R26" s="135"/>
      <c r="S26" s="39"/>
      <c r="T26" s="135"/>
      <c r="U26" s="39"/>
      <c r="W26" s="126">
        <f>COUNT(D26:U26)</f>
        <v>0</v>
      </c>
      <c r="X26" s="153" t="str">
        <f>IF(W26&lt;3," ",(LARGE(D26:U26,1)+LARGE(D26:U26,2)+LARGE(D26:U26,3))/3)</f>
        <v xml:space="preserve"> </v>
      </c>
      <c r="Y26" s="127" t="str">
        <f>IF(COUNTIF(D26:U26,"(1)")=0," ",COUNTIF(D26:U26,"(1)"))</f>
        <v xml:space="preserve"> </v>
      </c>
      <c r="Z26" s="127" t="str">
        <f>IF(COUNTIF(D26:U26,"(2)")=0," ",COUNTIF(D26:U26,"(2)"))</f>
        <v xml:space="preserve"> </v>
      </c>
      <c r="AA26" s="127" t="str">
        <f>IF(COUNTIF(D26:U26,"(3)")=0," ",COUNTIF(D26:U26,"(3)"))</f>
        <v xml:space="preserve"> </v>
      </c>
      <c r="AB26" s="154" t="str">
        <f>IF(SUM(Y26:AA26)=0," ",SUM(Y26:AA26))</f>
        <v xml:space="preserve"> </v>
      </c>
      <c r="AC26" s="42" t="str">
        <f>IF(W26=0,Var!$B$8,IF(LARGE(D26:U26,1)&gt;=250,Var!$B$4," "))</f>
        <v>---</v>
      </c>
      <c r="AD26" s="42" t="str">
        <f>IF(W26=0,Var!$B$8,IF(LARGE(D26:U26,1)&gt;=475,Var!$B$4," "))</f>
        <v>---</v>
      </c>
      <c r="AE26" s="42" t="str">
        <f>IF(W26=0,Var!$B$8,IF(LARGE(D26:U26,1)&gt;=700,Var!$B$4," "))</f>
        <v>---</v>
      </c>
      <c r="AF26" s="42" t="str">
        <f>IF(W26=0,Var!$B$8,IF(LARGE(D26:U26,1)&gt;=850,Var!$B$4," "))</f>
        <v>---</v>
      </c>
      <c r="AG26" s="42" t="str">
        <f>IF(W26=0,Var!$B$8,IF(LARGE(D26:U26,1)&gt;=1000,Var!$B$4," "))</f>
        <v>---</v>
      </c>
      <c r="AH26" s="42" t="str">
        <f>IF(W26=0,Var!$B$8,IF(LARGE(D26:U26,1)&gt;=1075,Var!$B$4," "))</f>
        <v>---</v>
      </c>
      <c r="AI26" s="116"/>
    </row>
    <row r="27" spans="1:35" s="102" customFormat="1" ht="22.7" customHeight="1">
      <c r="A27" s="116"/>
      <c r="B27" s="128"/>
      <c r="C27" s="129" t="s">
        <v>289</v>
      </c>
      <c r="D27" s="130"/>
      <c r="E27" s="130"/>
      <c r="F27" s="130"/>
      <c r="G27" s="130"/>
      <c r="H27" s="131"/>
      <c r="I27" s="131"/>
      <c r="J27" s="132"/>
      <c r="K27" s="32"/>
      <c r="L27" s="132"/>
      <c r="M27" s="32"/>
      <c r="N27" s="132"/>
      <c r="O27" s="32"/>
      <c r="P27" s="132"/>
      <c r="Q27" s="32"/>
      <c r="R27" s="132"/>
      <c r="S27" s="32"/>
      <c r="T27" s="132"/>
      <c r="U27" s="32"/>
      <c r="X27"/>
      <c r="Y27" s="149"/>
      <c r="Z27" s="149"/>
      <c r="AA27" s="149"/>
      <c r="AB27" s="150"/>
      <c r="AC27" s="125"/>
      <c r="AD27" s="125"/>
      <c r="AE27" s="125"/>
      <c r="AF27" s="125"/>
      <c r="AG27" s="125"/>
      <c r="AH27" s="116"/>
      <c r="AI27" s="116"/>
    </row>
    <row r="28" spans="1:35">
      <c r="A28" s="116"/>
      <c r="B28" s="133"/>
      <c r="C28" s="152"/>
      <c r="D28" s="135"/>
      <c r="E28" s="39"/>
      <c r="F28" s="135"/>
      <c r="G28" s="39"/>
      <c r="H28" s="135"/>
      <c r="I28" s="39"/>
      <c r="J28" s="135"/>
      <c r="K28" s="39"/>
      <c r="L28" s="135"/>
      <c r="M28" s="39"/>
      <c r="N28" s="135"/>
      <c r="O28" s="39"/>
      <c r="P28" s="135"/>
      <c r="Q28" s="39"/>
      <c r="R28" s="135"/>
      <c r="S28" s="39"/>
      <c r="T28" s="135"/>
      <c r="U28" s="39"/>
      <c r="W28" s="126">
        <f>COUNT(D28:U28)</f>
        <v>0</v>
      </c>
      <c r="X28" s="153" t="str">
        <f>IF(W28&lt;3," ",(LARGE(D28:U28,1)+LARGE(D28:U28,2)+LARGE(D28:U28,3))/3)</f>
        <v xml:space="preserve"> </v>
      </c>
      <c r="Y28" s="127" t="str">
        <f>IF(COUNTIF(D28:U28,"(1)")=0," ",COUNTIF(D28:U28,"(1)"))</f>
        <v xml:space="preserve"> </v>
      </c>
      <c r="Z28" s="127" t="str">
        <f>IF(COUNTIF(D28:U28,"(2)")=0," ",COUNTIF(D28:U28,"(2)"))</f>
        <v xml:space="preserve"> </v>
      </c>
      <c r="AA28" s="127" t="str">
        <f>IF(COUNTIF(D28:U28,"(3)")=0," ",COUNTIF(D28:U28,"(3)"))</f>
        <v xml:space="preserve"> </v>
      </c>
      <c r="AB28" s="154" t="str">
        <f>IF(SUM(Y28:AA28)=0," ",SUM(Y28:AA28))</f>
        <v xml:space="preserve"> </v>
      </c>
      <c r="AC28" s="42" t="str">
        <f>IF(W28=0,Var!$B$8,IF(LARGE(D28:U28,1)&gt;=250,Var!$B$4," "))</f>
        <v>---</v>
      </c>
      <c r="AD28" s="42" t="str">
        <f>IF(W28=0,Var!$B$8,IF(LARGE(D28:U28,1)&gt;=475,Var!$B$4," "))</f>
        <v>---</v>
      </c>
      <c r="AE28" s="42" t="str">
        <f>IF(W28=0,Var!$B$8,IF(LARGE(D28:U28,1)&gt;=700,Var!$B$4," "))</f>
        <v>---</v>
      </c>
      <c r="AF28" s="42" t="str">
        <f>IF(W28=0,Var!$B$8,IF(LARGE(D28:U28,1)&gt;=850,Var!$B$4," "))</f>
        <v>---</v>
      </c>
      <c r="AG28" s="42" t="str">
        <f>IF(W28=0,Var!$B$8,IF(LARGE(D28:U28,1)&gt;=1000,Var!$B$4," "))</f>
        <v>---</v>
      </c>
      <c r="AH28" s="42" t="str">
        <f>IF(W28=0,Var!$B$8,IF(LARGE(D28:U28,1)&gt;=1075,Var!$B$4," "))</f>
        <v>---</v>
      </c>
      <c r="AI28" s="116"/>
    </row>
    <row r="29" spans="1:35">
      <c r="A29" s="116"/>
      <c r="B29" s="133"/>
      <c r="C29" s="152"/>
      <c r="D29" s="135"/>
      <c r="E29" s="39"/>
      <c r="F29" s="135"/>
      <c r="G29" s="39"/>
      <c r="H29" s="135"/>
      <c r="I29" s="39"/>
      <c r="J29" s="135"/>
      <c r="K29" s="39"/>
      <c r="L29" s="135"/>
      <c r="M29" s="39"/>
      <c r="N29" s="135"/>
      <c r="O29" s="39"/>
      <c r="P29" s="135"/>
      <c r="Q29" s="39"/>
      <c r="R29" s="135"/>
      <c r="S29" s="39"/>
      <c r="T29" s="135"/>
      <c r="U29" s="39"/>
      <c r="W29" s="126">
        <f>COUNT(D29:U29)</f>
        <v>0</v>
      </c>
      <c r="X29" s="153" t="str">
        <f>IF(W29&lt;3," ",(LARGE(D29:U29,1)+LARGE(D29:U29,2)+LARGE(D29:U29,3))/3)</f>
        <v xml:space="preserve"> </v>
      </c>
      <c r="Y29" s="127" t="str">
        <f>IF(COUNTIF(D29:U29,"(1)")=0," ",COUNTIF(D29:U29,"(1)"))</f>
        <v xml:space="preserve"> </v>
      </c>
      <c r="Z29" s="127" t="str">
        <f>IF(COUNTIF(D29:U29,"(2)")=0," ",COUNTIF(D29:U29,"(2)"))</f>
        <v xml:space="preserve"> </v>
      </c>
      <c r="AA29" s="127" t="str">
        <f>IF(COUNTIF(D29:U29,"(3)")=0," ",COUNTIF(D29:U29,"(3)"))</f>
        <v xml:space="preserve"> </v>
      </c>
      <c r="AB29" s="154" t="str">
        <f>IF(SUM(Y29:AA29)=0," ",SUM(Y29:AA29))</f>
        <v xml:space="preserve"> </v>
      </c>
      <c r="AC29" s="42" t="str">
        <f>IF(W29=0,Var!$B$8,IF(LARGE(D29:U29,1)&gt;=250,Var!$B$4," "))</f>
        <v>---</v>
      </c>
      <c r="AD29" s="42" t="str">
        <f>IF(W29=0,Var!$B$8,IF(LARGE(D29:U29,1)&gt;=475,Var!$B$4," "))</f>
        <v>---</v>
      </c>
      <c r="AE29" s="42" t="str">
        <f>IF(W29=0,Var!$B$8,IF(LARGE(D29:U29,1)&gt;=700,Var!$B$4," "))</f>
        <v>---</v>
      </c>
      <c r="AF29" s="42" t="str">
        <f>IF(W29=0,Var!$B$8,IF(LARGE(D29:U29,1)&gt;=850,Var!$B$4," "))</f>
        <v>---</v>
      </c>
      <c r="AG29" s="42" t="str">
        <f>IF(W29=0,Var!$B$8,IF(LARGE(D29:U29,1)&gt;=1000,Var!$B$4," "))</f>
        <v>---</v>
      </c>
      <c r="AH29" s="42" t="str">
        <f>IF(W29=0,Var!$B$8,IF(LARGE(D29:U29,1)&gt;=1075,Var!$B$4," "))</f>
        <v>---</v>
      </c>
      <c r="AI29" s="116"/>
    </row>
    <row r="30" spans="1:35" ht="11.45" customHeight="1">
      <c r="A30" s="116"/>
      <c r="B30" s="156"/>
      <c r="C30" s="156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W30"/>
      <c r="X30"/>
      <c r="Y30" s="126"/>
      <c r="Z30" s="126"/>
      <c r="AA30" s="126"/>
      <c r="AB30" s="158"/>
      <c r="AC30" s="126"/>
      <c r="AD30" s="158"/>
      <c r="AE30" s="158"/>
      <c r="AF30" s="126"/>
      <c r="AG30" s="126"/>
      <c r="AH30" s="126"/>
      <c r="AI30" s="116"/>
    </row>
    <row r="31" spans="1:35" s="102" customFormat="1" ht="22.7" customHeight="1">
      <c r="A31" s="116"/>
      <c r="B31" s="149"/>
      <c r="C31" s="159" t="s">
        <v>100</v>
      </c>
      <c r="D31" s="160"/>
      <c r="E31" s="160"/>
      <c r="F31" s="160"/>
      <c r="G31" s="160"/>
      <c r="H31" s="160"/>
      <c r="I31" s="160"/>
      <c r="J31" s="160"/>
      <c r="K31" s="55"/>
      <c r="L31" s="160"/>
      <c r="M31" s="55"/>
      <c r="N31" s="160"/>
      <c r="O31" s="55"/>
      <c r="P31" s="160"/>
      <c r="Q31" s="55"/>
      <c r="R31" s="160"/>
      <c r="S31" s="55"/>
      <c r="T31" s="160"/>
      <c r="U31" s="55"/>
      <c r="X31"/>
      <c r="Y31" s="149"/>
      <c r="Z31" s="149"/>
      <c r="AA31" s="149"/>
      <c r="AB31" s="150"/>
      <c r="AC31" s="151">
        <v>400</v>
      </c>
      <c r="AD31" s="151">
        <v>625</v>
      </c>
      <c r="AE31" s="151">
        <v>850</v>
      </c>
      <c r="AF31" s="151">
        <v>1000</v>
      </c>
      <c r="AG31" s="151">
        <v>1150</v>
      </c>
      <c r="AH31" s="151">
        <v>1225</v>
      </c>
      <c r="AI31" s="116"/>
    </row>
    <row r="32" spans="1:35">
      <c r="A32" s="116"/>
      <c r="B32" s="133"/>
      <c r="C32" s="152"/>
      <c r="D32" s="135"/>
      <c r="E32" s="39"/>
      <c r="F32" s="135"/>
      <c r="G32" s="39"/>
      <c r="H32" s="135"/>
      <c r="I32" s="39"/>
      <c r="J32" s="135"/>
      <c r="K32" s="39"/>
      <c r="L32" s="135"/>
      <c r="M32" s="39"/>
      <c r="N32" s="135"/>
      <c r="O32" s="39"/>
      <c r="P32" s="135"/>
      <c r="Q32" s="39"/>
      <c r="R32" s="135"/>
      <c r="S32" s="39"/>
      <c r="T32" s="135"/>
      <c r="U32" s="39"/>
      <c r="W32" s="126">
        <f>COUNT(D32:U32)</f>
        <v>0</v>
      </c>
      <c r="X32" s="153" t="str">
        <f>IF(W32&lt;3," ",(LARGE(D32:U32,1)+LARGE(D32:U32,2)+LARGE(D32:U32,3))/3)</f>
        <v xml:space="preserve"> </v>
      </c>
      <c r="Y32" s="127" t="str">
        <f>IF(COUNTIF(D32:U32,"(1)")=0," ",COUNTIF(D32:U32,"(1)"))</f>
        <v xml:space="preserve"> </v>
      </c>
      <c r="Z32" s="127" t="str">
        <f>IF(COUNTIF(D32:U32,"(2)")=0," ",COUNTIF(D32:U32,"(2)"))</f>
        <v xml:space="preserve"> </v>
      </c>
      <c r="AA32" s="127" t="str">
        <f>IF(COUNTIF(D32:U32,"(3)")=0," ",COUNTIF(D32:U32,"(3)"))</f>
        <v xml:space="preserve"> </v>
      </c>
      <c r="AB32" s="154" t="str">
        <f>IF(SUM(Y32:AA32)=0," ",SUM(Y32:AA32))</f>
        <v xml:space="preserve"> </v>
      </c>
      <c r="AC32" s="42" t="str">
        <f>IF(W32=0,Var!$B$8,IF(LARGE(D32:U32,1)&gt;=400,Var!$B$4," "))</f>
        <v>---</v>
      </c>
      <c r="AD32" s="42" t="str">
        <f>IF(W32=0,Var!$B$8,IF(LARGE(D32:U32,1)&gt;=625,Var!$B$4," "))</f>
        <v>---</v>
      </c>
      <c r="AE32" s="42" t="str">
        <f>IF(W32=0,Var!$B$8,IF(LARGE(D32:U32,1)&gt;=850,Var!$B$4," "))</f>
        <v>---</v>
      </c>
      <c r="AF32" s="42" t="str">
        <f>IF(W32=0,Var!$B$8,IF(LARGE(D32:U32,1)&gt;=1000,Var!$B$4," "))</f>
        <v>---</v>
      </c>
      <c r="AG32" s="42" t="str">
        <f>IF(W32=0,Var!$B$8,IF(LARGE(D32:U32,1)&gt;=1150,Var!$B$4," "))</f>
        <v>---</v>
      </c>
      <c r="AH32" s="42" t="str">
        <f>IF(W32=0,Var!$B$8,IF(LARGE(D32:U32,1)&gt;=1225,Var!$B$4," "))</f>
        <v>---</v>
      </c>
      <c r="AI32" s="116"/>
    </row>
    <row r="33" spans="1:35">
      <c r="A33" s="116"/>
      <c r="B33" s="133"/>
      <c r="C33" s="152"/>
      <c r="D33" s="135"/>
      <c r="E33" s="39"/>
      <c r="F33" s="135"/>
      <c r="G33" s="39"/>
      <c r="H33" s="135"/>
      <c r="I33" s="39"/>
      <c r="J33" s="135"/>
      <c r="K33" s="39"/>
      <c r="L33" s="135"/>
      <c r="M33" s="39"/>
      <c r="N33" s="135"/>
      <c r="O33" s="39"/>
      <c r="P33" s="135"/>
      <c r="Q33" s="39"/>
      <c r="R33" s="135"/>
      <c r="S33" s="39"/>
      <c r="T33" s="135"/>
      <c r="U33" s="39"/>
      <c r="W33" s="126">
        <f>COUNT(D33:U33)</f>
        <v>0</v>
      </c>
      <c r="X33" s="153" t="str">
        <f>IF(W33&lt;3," ",(LARGE(D33:U33,1)+LARGE(D33:U33,2)+LARGE(D33:U33,3))/3)</f>
        <v xml:space="preserve"> </v>
      </c>
      <c r="Y33" s="127" t="str">
        <f>IF(COUNTIF(D33:U33,"(1)")=0," ",COUNTIF(D33:U33,"(1)"))</f>
        <v xml:space="preserve"> </v>
      </c>
      <c r="Z33" s="127" t="str">
        <f>IF(COUNTIF(D33:U33,"(2)")=0," ",COUNTIF(D33:U33,"(2)"))</f>
        <v xml:space="preserve"> </v>
      </c>
      <c r="AA33" s="127" t="str">
        <f>IF(COUNTIF(D33:U33,"(3)")=0," ",COUNTIF(D33:U33,"(3)"))</f>
        <v xml:space="preserve"> </v>
      </c>
      <c r="AB33" s="154" t="str">
        <f>IF(SUM(Y33:AA33)=0," ",SUM(Y33:AA33))</f>
        <v xml:space="preserve"> </v>
      </c>
      <c r="AC33" s="42" t="str">
        <f>IF(W33=0,Var!$B$8,IF(LARGE(D33:U33,1)&gt;=400,Var!$B$4," "))</f>
        <v>---</v>
      </c>
      <c r="AD33" s="42" t="str">
        <f>IF(W33=0,Var!$B$8,IF(LARGE(D33:U33,1)&gt;=625,Var!$B$4," "))</f>
        <v>---</v>
      </c>
      <c r="AE33" s="42" t="str">
        <f>IF(W33=0,Var!$B$8,IF(LARGE(D33:U33,1)&gt;=850,Var!$B$4," "))</f>
        <v>---</v>
      </c>
      <c r="AF33" s="42" t="str">
        <f>IF(W33=0,Var!$B$8,IF(LARGE(D33:U33,1)&gt;=1000,Var!$B$4," "))</f>
        <v>---</v>
      </c>
      <c r="AG33" s="42" t="str">
        <f>IF(W33=0,Var!$B$8,IF(LARGE(D33:U33,1)&gt;=1150,Var!$B$4," "))</f>
        <v>---</v>
      </c>
      <c r="AH33" s="42" t="str">
        <f>IF(W33=0,Var!$B$8,IF(LARGE(D33:U33,1)&gt;=1225,Var!$B$4," "))</f>
        <v>---</v>
      </c>
      <c r="AI33" s="116"/>
    </row>
    <row r="34" spans="1:35" s="102" customFormat="1" ht="22.7" customHeight="1">
      <c r="A34" s="116"/>
      <c r="B34" s="128"/>
      <c r="C34" s="129" t="s">
        <v>101</v>
      </c>
      <c r="D34" s="130"/>
      <c r="E34" s="130"/>
      <c r="F34" s="130"/>
      <c r="G34" s="130"/>
      <c r="H34" s="131"/>
      <c r="I34" s="131"/>
      <c r="J34" s="132"/>
      <c r="K34" s="32"/>
      <c r="L34" s="132"/>
      <c r="M34" s="32"/>
      <c r="N34" s="132"/>
      <c r="O34" s="32"/>
      <c r="P34" s="132"/>
      <c r="Q34" s="32"/>
      <c r="R34" s="132"/>
      <c r="S34" s="32"/>
      <c r="T34" s="132"/>
      <c r="U34" s="32"/>
      <c r="X34"/>
      <c r="Y34" s="149"/>
      <c r="Z34" s="149"/>
      <c r="AA34" s="149"/>
      <c r="AB34" s="150"/>
      <c r="AC34" s="125"/>
      <c r="AD34" s="125"/>
      <c r="AE34" s="125"/>
      <c r="AF34" s="125"/>
      <c r="AG34" s="125"/>
      <c r="AH34" s="116"/>
      <c r="AI34" s="116"/>
    </row>
    <row r="35" spans="1:35">
      <c r="A35" s="116"/>
      <c r="B35" s="133"/>
      <c r="C35" s="152"/>
      <c r="D35" s="135"/>
      <c r="E35" s="39"/>
      <c r="F35" s="135"/>
      <c r="G35" s="39"/>
      <c r="H35" s="135"/>
      <c r="I35" s="39"/>
      <c r="J35" s="135"/>
      <c r="K35" s="39"/>
      <c r="L35" s="135"/>
      <c r="M35" s="39"/>
      <c r="N35" s="135"/>
      <c r="O35" s="39"/>
      <c r="P35" s="135"/>
      <c r="Q35" s="39"/>
      <c r="R35" s="135"/>
      <c r="S35" s="39"/>
      <c r="T35" s="135"/>
      <c r="U35" s="39"/>
      <c r="W35" s="126">
        <f>COUNT(D35:U35)</f>
        <v>0</v>
      </c>
      <c r="X35" s="153" t="str">
        <f>IF(W35&lt;3," ",(LARGE(D35:U35,1)+LARGE(D35:U35,2)+LARGE(D35:U35,3))/3)</f>
        <v xml:space="preserve"> </v>
      </c>
      <c r="Y35" s="127" t="str">
        <f>IF(COUNTIF(D35:U35,"(1)")=0," ",COUNTIF(D35:U35,"(1)"))</f>
        <v xml:space="preserve"> </v>
      </c>
      <c r="Z35" s="127" t="str">
        <f>IF(COUNTIF(D35:U35,"(2)")=0," ",COUNTIF(D35:U35,"(2)"))</f>
        <v xml:space="preserve"> </v>
      </c>
      <c r="AA35" s="127" t="str">
        <f>IF(COUNTIF(D35:U35,"(3)")=0," ",COUNTIF(D35:U35,"(3)"))</f>
        <v xml:space="preserve"> </v>
      </c>
      <c r="AB35" s="154" t="str">
        <f>IF(SUM(Y35:AA35)=0," ",SUM(Y35:AA35))</f>
        <v xml:space="preserve"> </v>
      </c>
      <c r="AC35" s="42" t="str">
        <f>IF(W35=0,Var!$B$8,IF(LARGE(D35:U35,1)&gt;=400,Var!$B$4," "))</f>
        <v>---</v>
      </c>
      <c r="AD35" s="42" t="str">
        <f>IF(W35=0,Var!$B$8,IF(LARGE(D35:U35,1)&gt;=625,Var!$B$4," "))</f>
        <v>---</v>
      </c>
      <c r="AE35" s="42" t="str">
        <f>IF(W35=0,Var!$B$8,IF(LARGE(D35:U35,1)&gt;=850,Var!$B$4," "))</f>
        <v>---</v>
      </c>
      <c r="AF35" s="42" t="str">
        <f>IF(W35=0,Var!$B$8,IF(LARGE(D35:U35,1)&gt;=1000,Var!$B$4," "))</f>
        <v>---</v>
      </c>
      <c r="AG35" s="42" t="str">
        <f>IF(W35=0,Var!$B$8,IF(LARGE(D35:U35,1)&gt;=1150,Var!$B$4," "))</f>
        <v>---</v>
      </c>
      <c r="AH35" s="42" t="str">
        <f>IF(W35=0,Var!$B$8,IF(LARGE(D35:U35,1)&gt;=1225,Var!$B$4," "))</f>
        <v>---</v>
      </c>
      <c r="AI35" s="116"/>
    </row>
    <row r="36" spans="1:35" s="102" customFormat="1" ht="22.7" customHeight="1">
      <c r="A36" s="116"/>
      <c r="B36" s="128"/>
      <c r="C36" s="129" t="s">
        <v>311</v>
      </c>
      <c r="D36" s="130"/>
      <c r="E36" s="130"/>
      <c r="F36" s="130"/>
      <c r="G36" s="130"/>
      <c r="H36" s="131"/>
      <c r="I36" s="131"/>
      <c r="J36" s="132"/>
      <c r="K36" s="32"/>
      <c r="L36" s="132"/>
      <c r="M36" s="32"/>
      <c r="N36" s="132"/>
      <c r="O36" s="32"/>
      <c r="P36" s="132"/>
      <c r="Q36" s="32"/>
      <c r="R36" s="132"/>
      <c r="S36" s="32"/>
      <c r="T36" s="132"/>
      <c r="U36" s="32"/>
      <c r="X36"/>
      <c r="Y36" s="149"/>
      <c r="Z36" s="149"/>
      <c r="AA36" s="149"/>
      <c r="AB36" s="150"/>
      <c r="AC36" s="125"/>
      <c r="AD36" s="125"/>
      <c r="AE36" s="125"/>
      <c r="AF36" s="125"/>
      <c r="AG36" s="125"/>
      <c r="AH36" s="116"/>
      <c r="AI36" s="116"/>
    </row>
    <row r="37" spans="1:35">
      <c r="A37" s="116"/>
      <c r="B37" s="133"/>
      <c r="C37" s="152"/>
      <c r="D37" s="135"/>
      <c r="E37" s="39"/>
      <c r="F37" s="135"/>
      <c r="G37" s="39"/>
      <c r="H37" s="135"/>
      <c r="I37" s="39"/>
      <c r="J37" s="135"/>
      <c r="K37" s="39"/>
      <c r="L37" s="135"/>
      <c r="M37" s="39"/>
      <c r="N37" s="135"/>
      <c r="O37" s="39"/>
      <c r="P37" s="135"/>
      <c r="Q37" s="39"/>
      <c r="R37" s="135"/>
      <c r="S37" s="39"/>
      <c r="T37" s="135"/>
      <c r="U37" s="39"/>
      <c r="W37" s="126">
        <f>COUNT(D37:U37)</f>
        <v>0</v>
      </c>
      <c r="X37" s="153" t="str">
        <f>IF(W37&lt;3," ",(LARGE(D37:U37,1)+LARGE(D37:U37,2)+LARGE(D37:U37,3))/3)</f>
        <v xml:space="preserve"> </v>
      </c>
      <c r="Y37" s="127" t="str">
        <f>IF(COUNTIF(D37:U37,"(1)")=0," ",COUNTIF(D37:U37,"(1)"))</f>
        <v xml:space="preserve"> </v>
      </c>
      <c r="Z37" s="127" t="str">
        <f>IF(COUNTIF(D37:U37,"(2)")=0," ",COUNTIF(D37:U37,"(2)"))</f>
        <v xml:space="preserve"> </v>
      </c>
      <c r="AA37" s="127" t="str">
        <f>IF(COUNTIF(D37:U37,"(3)")=0," ",COUNTIF(D37:U37,"(3)"))</f>
        <v xml:space="preserve"> </v>
      </c>
      <c r="AB37" s="154" t="str">
        <f>IF(SUM(Y37:AA37)=0," ",SUM(Y37:AA37))</f>
        <v xml:space="preserve"> </v>
      </c>
      <c r="AC37" s="42" t="str">
        <f>IF(W37=0,Var!$B$8,IF(LARGE(D37:U37,1)&gt;=400,Var!$B$4," "))</f>
        <v>---</v>
      </c>
      <c r="AD37" s="42" t="str">
        <f>IF(W37=0,Var!$B$8,IF(LARGE(D37:U37,1)&gt;=625,Var!$B$4," "))</f>
        <v>---</v>
      </c>
      <c r="AE37" s="42" t="str">
        <f>IF(W37=0,Var!$B$8,IF(LARGE(D37:U37,1)&gt;=850,Var!$B$4," "))</f>
        <v>---</v>
      </c>
      <c r="AF37" s="42" t="str">
        <f>IF(W37=0,Var!$B$8,IF(LARGE(D37:U37,1)&gt;=1000,Var!$B$4," "))</f>
        <v>---</v>
      </c>
      <c r="AG37" s="42" t="str">
        <f>IF(W37=0,Var!$B$8,IF(LARGE(D37:U37,1)&gt;=1150,Var!$B$4," "))</f>
        <v>---</v>
      </c>
      <c r="AH37" s="42" t="str">
        <f>IF(W37=0,Var!$B$8,IF(LARGE(D37:U37,1)&gt;=1225,Var!$B$4," "))</f>
        <v>---</v>
      </c>
      <c r="AI37" s="116"/>
    </row>
    <row r="38" spans="1:35">
      <c r="A38" s="116"/>
      <c r="B38" s="133"/>
      <c r="C38" s="152"/>
      <c r="D38" s="135"/>
      <c r="E38" s="39"/>
      <c r="F38" s="135"/>
      <c r="G38" s="39"/>
      <c r="H38" s="135"/>
      <c r="I38" s="39"/>
      <c r="J38" s="135"/>
      <c r="K38" s="39"/>
      <c r="L38" s="135"/>
      <c r="M38" s="39"/>
      <c r="N38" s="135"/>
      <c r="O38" s="39"/>
      <c r="P38" s="135"/>
      <c r="Q38" s="39"/>
      <c r="R38" s="135"/>
      <c r="S38" s="39"/>
      <c r="T38" s="135"/>
      <c r="U38" s="39"/>
      <c r="W38" s="126">
        <f>COUNT(D38:U38)</f>
        <v>0</v>
      </c>
      <c r="X38" s="153" t="str">
        <f>IF(W38&lt;3," ",(LARGE(D38:U38,1)+LARGE(D38:U38,2)+LARGE(D38:U38,3))/3)</f>
        <v xml:space="preserve"> </v>
      </c>
      <c r="Y38" s="127" t="str">
        <f>IF(COUNTIF(D38:U38,"(1)")=0," ",COUNTIF(D38:U38,"(1)"))</f>
        <v xml:space="preserve"> </v>
      </c>
      <c r="Z38" s="127" t="str">
        <f>IF(COUNTIF(D38:U38,"(2)")=0," ",COUNTIF(D38:U38,"(2)"))</f>
        <v xml:space="preserve"> </v>
      </c>
      <c r="AA38" s="127" t="str">
        <f>IF(COUNTIF(D38:U38,"(3)")=0," ",COUNTIF(D38:U38,"(3)"))</f>
        <v xml:space="preserve"> </v>
      </c>
      <c r="AB38" s="154" t="str">
        <f>IF(SUM(Y38:AA38)=0," ",SUM(Y38:AA38))</f>
        <v xml:space="preserve"> </v>
      </c>
      <c r="AC38" s="42" t="str">
        <f>IF(W38=0,Var!$B$8,IF(LARGE(D38:U38,1)&gt;=400,Var!$B$4," "))</f>
        <v>---</v>
      </c>
      <c r="AD38" s="42" t="str">
        <f>IF(W38=0,Var!$B$8,IF(LARGE(D38:U38,1)&gt;=625,Var!$B$4," "))</f>
        <v>---</v>
      </c>
      <c r="AE38" s="42" t="str">
        <f>IF(W38=0,Var!$B$8,IF(LARGE(D38:U38,1)&gt;=850,Var!$B$4," "))</f>
        <v>---</v>
      </c>
      <c r="AF38" s="42" t="str">
        <f>IF(W38=0,Var!$B$8,IF(LARGE(D38:U38,1)&gt;=1000,Var!$B$4," "))</f>
        <v>---</v>
      </c>
      <c r="AG38" s="42" t="str">
        <f>IF(W38=0,Var!$B$8,IF(LARGE(D38:U38,1)&gt;=1150,Var!$B$4," "))</f>
        <v>---</v>
      </c>
      <c r="AH38" s="42" t="str">
        <f>IF(W38=0,Var!$B$8,IF(LARGE(D38:U38,1)&gt;=1225,Var!$B$4," "))</f>
        <v>---</v>
      </c>
      <c r="AI38" s="116"/>
    </row>
    <row r="39" spans="1:35" ht="11.45" customHeight="1">
      <c r="A39" s="116"/>
      <c r="B39" s="156"/>
      <c r="C39" s="156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W39"/>
      <c r="X39"/>
      <c r="Y39" s="126"/>
      <c r="Z39" s="126"/>
      <c r="AA39" s="126"/>
      <c r="AB39" s="158"/>
      <c r="AC39" s="126"/>
      <c r="AD39" s="126"/>
      <c r="AE39" s="126"/>
      <c r="AF39" s="126"/>
      <c r="AG39" s="126"/>
      <c r="AH39" s="126"/>
      <c r="AI39" s="116"/>
    </row>
    <row r="40" spans="1:35" s="102" customFormat="1" ht="22.7" customHeight="1">
      <c r="A40" s="116"/>
      <c r="B40" s="149"/>
      <c r="C40" s="159" t="s">
        <v>95</v>
      </c>
      <c r="D40" s="160"/>
      <c r="E40" s="160"/>
      <c r="F40" s="160"/>
      <c r="G40" s="160"/>
      <c r="H40" s="160"/>
      <c r="I40" s="160"/>
      <c r="J40" s="160"/>
      <c r="K40" s="55"/>
      <c r="L40" s="160"/>
      <c r="M40" s="55"/>
      <c r="N40" s="160"/>
      <c r="O40" s="55"/>
      <c r="P40" s="160"/>
      <c r="Q40" s="55"/>
      <c r="R40" s="160"/>
      <c r="S40" s="55"/>
      <c r="T40" s="160"/>
      <c r="U40" s="55"/>
      <c r="X40"/>
      <c r="Y40" s="125"/>
      <c r="Z40" s="125"/>
      <c r="AA40" s="125"/>
      <c r="AB40" s="155"/>
      <c r="AC40" s="125"/>
      <c r="AD40" s="125"/>
      <c r="AE40" s="125"/>
      <c r="AF40" s="125"/>
      <c r="AG40" s="125"/>
      <c r="AH40" s="125"/>
      <c r="AI40" s="116"/>
    </row>
    <row r="41" spans="1:35">
      <c r="A41" s="116"/>
      <c r="B41" s="133"/>
      <c r="C41" s="152"/>
      <c r="D41" s="135"/>
      <c r="E41" s="39"/>
      <c r="F41" s="135"/>
      <c r="G41" s="39"/>
      <c r="H41" s="135"/>
      <c r="I41" s="39"/>
      <c r="J41" s="135"/>
      <c r="K41" s="39"/>
      <c r="L41" s="135"/>
      <c r="M41" s="39"/>
      <c r="N41" s="135"/>
      <c r="O41" s="39"/>
      <c r="P41" s="135"/>
      <c r="Q41" s="39"/>
      <c r="R41" s="135"/>
      <c r="S41" s="39"/>
      <c r="T41" s="135"/>
      <c r="U41" s="39"/>
      <c r="W41" s="126">
        <f>COUNT(D41:U41)</f>
        <v>0</v>
      </c>
      <c r="X41" s="153" t="str">
        <f>IF(W41&lt;3," ",(LARGE(D41:U41,1)+LARGE(D41:U41,2)+LARGE(D41:U41,3))/3)</f>
        <v xml:space="preserve"> </v>
      </c>
      <c r="Y41" s="127" t="str">
        <f>IF(COUNTIF(D41:U41,"(1)")=0," ",COUNTIF(D41:U41,"(1)"))</f>
        <v xml:space="preserve"> </v>
      </c>
      <c r="Z41" s="127" t="str">
        <f>IF(COUNTIF(D41:U41,"(2)")=0," ",COUNTIF(D41:U41,"(2)"))</f>
        <v xml:space="preserve"> </v>
      </c>
      <c r="AA41" s="127" t="str">
        <f>IF(COUNTIF(D41:U41,"(3)")=0," ",COUNTIF(D41:U41,"(3)"))</f>
        <v xml:space="preserve"> </v>
      </c>
      <c r="AB41" s="154" t="str">
        <f>IF(SUM(Y41:AA41)=0," ",SUM(Y41:AA41))</f>
        <v xml:space="preserve"> </v>
      </c>
      <c r="AC41" s="42" t="str">
        <f>IF(W41=0,Var!$B$8,IF(LARGE(D41:U41,1)&gt;=400,Var!$B$4," "))</f>
        <v>---</v>
      </c>
      <c r="AD41" s="42" t="str">
        <f>IF(W41=0,Var!$B$8,IF(LARGE(D41:U41,1)&gt;=625,Var!$B$4," "))</f>
        <v>---</v>
      </c>
      <c r="AE41" s="42" t="str">
        <f>IF(W41=0,Var!$B$8,IF(LARGE(D41:U41,1)&gt;=850,Var!$B$4," "))</f>
        <v>---</v>
      </c>
      <c r="AF41" s="42" t="str">
        <f>IF(W41=0,Var!$B$8,IF(LARGE(D41:U41,1)&gt;=1000,Var!$B$4," "))</f>
        <v>---</v>
      </c>
      <c r="AG41" s="42" t="str">
        <f>IF(W41=0,Var!$B$8,IF(LARGE(D41:U41,1)&gt;=1150,Var!$B$4," "))</f>
        <v>---</v>
      </c>
      <c r="AH41" s="42" t="str">
        <f>IF(W41=0,Var!$B$8,IF(LARGE(D41:U41,1)&gt;=1225,Var!$B$4," "))</f>
        <v>---</v>
      </c>
      <c r="AI41" s="116"/>
    </row>
    <row r="42" spans="1:35" s="102" customFormat="1" ht="22.7" customHeight="1">
      <c r="A42" s="116"/>
      <c r="B42" s="128"/>
      <c r="C42" s="129" t="s">
        <v>97</v>
      </c>
      <c r="D42" s="130"/>
      <c r="E42" s="130"/>
      <c r="F42" s="130"/>
      <c r="G42" s="130"/>
      <c r="H42" s="131"/>
      <c r="I42" s="131"/>
      <c r="J42" s="132"/>
      <c r="K42" s="32"/>
      <c r="L42" s="132"/>
      <c r="M42" s="32"/>
      <c r="N42" s="132"/>
      <c r="O42" s="32"/>
      <c r="P42" s="132"/>
      <c r="Q42" s="32"/>
      <c r="R42" s="132"/>
      <c r="S42" s="32"/>
      <c r="T42" s="132"/>
      <c r="U42" s="32"/>
      <c r="X42"/>
      <c r="Y42" s="149"/>
      <c r="Z42" s="149"/>
      <c r="AA42" s="149"/>
      <c r="AB42" s="150"/>
      <c r="AC42" s="151">
        <v>600</v>
      </c>
      <c r="AD42" s="151">
        <v>825</v>
      </c>
      <c r="AE42" s="151">
        <v>1025</v>
      </c>
      <c r="AF42" s="151">
        <v>1200</v>
      </c>
      <c r="AG42" s="151">
        <v>1350</v>
      </c>
      <c r="AH42" s="151">
        <v>1425</v>
      </c>
      <c r="AI42" s="116"/>
    </row>
    <row r="43" spans="1:35">
      <c r="A43" s="116"/>
      <c r="B43" s="133"/>
      <c r="C43" s="152"/>
      <c r="D43" s="135"/>
      <c r="E43" s="39"/>
      <c r="F43" s="135"/>
      <c r="G43" s="39"/>
      <c r="H43" s="135"/>
      <c r="I43" s="39"/>
      <c r="J43" s="135"/>
      <c r="K43" s="39"/>
      <c r="L43" s="135"/>
      <c r="M43" s="39"/>
      <c r="N43" s="135"/>
      <c r="O43" s="39"/>
      <c r="P43" s="135"/>
      <c r="Q43" s="39"/>
      <c r="R43" s="135"/>
      <c r="S43" s="39"/>
      <c r="T43" s="135"/>
      <c r="U43" s="39"/>
      <c r="W43" s="126">
        <f>COUNT(D43:U43)</f>
        <v>0</v>
      </c>
      <c r="X43" s="153" t="str">
        <f>IF(W43&lt;3," ",(LARGE(D43:U43,1)+LARGE(D43:U43,2)+LARGE(D43:U43,3))/3)</f>
        <v xml:space="preserve"> </v>
      </c>
      <c r="Y43" s="127" t="str">
        <f>IF(COUNTIF(D43:U43,"(1)")=0," ",COUNTIF(D43:U43,"(1)"))</f>
        <v xml:space="preserve"> </v>
      </c>
      <c r="Z43" s="127" t="str">
        <f>IF(COUNTIF(D43:U43,"(2)")=0," ",COUNTIF(D43:U43,"(2)"))</f>
        <v xml:space="preserve"> </v>
      </c>
      <c r="AA43" s="127" t="str">
        <f>IF(COUNTIF(D43:U43,"(3)")=0," ",COUNTIF(D43:U43,"(3)"))</f>
        <v xml:space="preserve"> </v>
      </c>
      <c r="AB43" s="154" t="str">
        <f>IF(SUM(Y43:AA43)=0," ",SUM(Y43:AA43))</f>
        <v xml:space="preserve"> </v>
      </c>
      <c r="AC43" s="42" t="str">
        <f>IF(W43=0,Var!$B$8,IF(LARGE(D43:U43,1)&gt;=600,Var!$B$4," "))</f>
        <v>---</v>
      </c>
      <c r="AD43" s="42" t="str">
        <f>IF(W43=0,Var!$B$8,IF(LARGE(D43:U43,1)&gt;=825,Var!$B$4," "))</f>
        <v>---</v>
      </c>
      <c r="AE43" s="42" t="str">
        <f>IF(W43=0,Var!$B$8,IF(LARGE(D43:U43,1)&gt;=1025,Var!$B$4," "))</f>
        <v>---</v>
      </c>
      <c r="AF43" s="42" t="str">
        <f>IF(W43=0,Var!$B$8,IF(LARGE(D43:U43,1)&gt;=1200,Var!$B$4," "))</f>
        <v>---</v>
      </c>
      <c r="AG43" s="42" t="str">
        <f>IF(W43=0,Var!$B$8,IF(LARGE(D43:U43,1)&gt;=1350,Var!$B$4," "))</f>
        <v>---</v>
      </c>
      <c r="AH43" s="42" t="str">
        <f>IF(W43=0,Var!$B$8,IF(LARGE(D43:U43,1)&gt;=1425,Var!$B$4," "))</f>
        <v>---</v>
      </c>
      <c r="AI43" s="116"/>
    </row>
    <row r="44" spans="1:35" s="102" customFormat="1" ht="22.7" customHeight="1">
      <c r="A44" s="116"/>
      <c r="B44" s="128"/>
      <c r="C44" s="129" t="s">
        <v>96</v>
      </c>
      <c r="D44" s="130"/>
      <c r="E44" s="130"/>
      <c r="F44" s="130"/>
      <c r="G44" s="130"/>
      <c r="H44" s="131"/>
      <c r="I44" s="131"/>
      <c r="J44" s="132"/>
      <c r="K44" s="32"/>
      <c r="L44" s="132"/>
      <c r="M44" s="32"/>
      <c r="N44" s="132"/>
      <c r="O44" s="32"/>
      <c r="P44" s="132"/>
      <c r="Q44" s="32"/>
      <c r="R44" s="132"/>
      <c r="S44" s="32"/>
      <c r="T44" s="132"/>
      <c r="U44" s="32"/>
      <c r="X44"/>
      <c r="Y44" s="125"/>
      <c r="Z44" s="125"/>
      <c r="AA44" s="125"/>
      <c r="AB44" s="155"/>
      <c r="AC44" s="125"/>
      <c r="AD44" s="125"/>
      <c r="AE44" s="125"/>
      <c r="AF44" s="125"/>
      <c r="AG44" s="125"/>
      <c r="AH44" s="116"/>
      <c r="AI44" s="116"/>
    </row>
    <row r="45" spans="1:35">
      <c r="A45" s="116"/>
      <c r="B45" s="133"/>
      <c r="C45" s="152"/>
      <c r="D45" s="135"/>
      <c r="E45" s="39"/>
      <c r="F45" s="135"/>
      <c r="G45" s="39"/>
      <c r="H45" s="135"/>
      <c r="I45" s="39"/>
      <c r="J45" s="135"/>
      <c r="K45" s="39"/>
      <c r="L45" s="135"/>
      <c r="M45" s="39"/>
      <c r="N45" s="135"/>
      <c r="O45" s="39"/>
      <c r="P45" s="135"/>
      <c r="Q45" s="39"/>
      <c r="R45" s="135"/>
      <c r="S45" s="39"/>
      <c r="T45" s="135"/>
      <c r="U45" s="39"/>
      <c r="W45" s="126">
        <f>COUNT(D45:U45)</f>
        <v>0</v>
      </c>
      <c r="X45" s="153" t="str">
        <f>IF(W45&lt;3," ",(LARGE(D45:U45,1)+LARGE(D45:U45,2)+LARGE(D45:U45,3))/3)</f>
        <v xml:space="preserve"> </v>
      </c>
      <c r="Y45" s="127" t="str">
        <f>IF(COUNTIF(D45:U45,"(1)")=0," ",COUNTIF(D45:U45,"(1)"))</f>
        <v xml:space="preserve"> </v>
      </c>
      <c r="Z45" s="127" t="str">
        <f>IF(COUNTIF(D45:U45,"(2)")=0," ",COUNTIF(D45:U45,"(2)"))</f>
        <v xml:space="preserve"> </v>
      </c>
      <c r="AA45" s="127" t="str">
        <f>IF(COUNTIF(D45:U45,"(3)")=0," ",COUNTIF(D45:U45,"(3)"))</f>
        <v xml:space="preserve"> </v>
      </c>
      <c r="AB45" s="154" t="str">
        <f>IF(SUM(Y45:AA45)=0," ",SUM(Y45:AA45))</f>
        <v xml:space="preserve"> </v>
      </c>
      <c r="AC45" s="42" t="str">
        <f>IF(W45=0,Var!$B$8,IF(LARGE(D45:U45,1)&gt;=600,Var!$B$4," "))</f>
        <v>---</v>
      </c>
      <c r="AD45" s="42" t="str">
        <f>IF(W45=0,Var!$B$8,IF(LARGE(D45:U45,1)&gt;=825,Var!$B$4," "))</f>
        <v>---</v>
      </c>
      <c r="AE45" s="42" t="str">
        <f>IF(W45=0,Var!$B$8,IF(LARGE(D45:U45,1)&gt;=1025,Var!$B$4," "))</f>
        <v>---</v>
      </c>
      <c r="AF45" s="42" t="str">
        <f>IF(W45=0,Var!$B$8,IF(LARGE(D45:U45,1)&gt;=1200,Var!$B$4," "))</f>
        <v>---</v>
      </c>
      <c r="AG45" s="42" t="str">
        <f>IF(W45=0,Var!$B$8,IF(LARGE(D45:U45,1)&gt;=1350,Var!$B$4," "))</f>
        <v>---</v>
      </c>
      <c r="AH45" s="42" t="str">
        <f>IF(W45=0,Var!$B$8,IF(LARGE(D45:U45,1)&gt;=1425,Var!$B$4," "))</f>
        <v>---</v>
      </c>
      <c r="AI45" s="116"/>
    </row>
    <row r="46" spans="1:35">
      <c r="A46" s="116"/>
      <c r="B46" s="133"/>
      <c r="C46" s="152"/>
      <c r="D46" s="135"/>
      <c r="E46" s="39"/>
      <c r="F46" s="135"/>
      <c r="G46" s="39"/>
      <c r="H46" s="135"/>
      <c r="I46" s="39"/>
      <c r="J46" s="135"/>
      <c r="K46" s="39"/>
      <c r="L46" s="135"/>
      <c r="M46" s="39"/>
      <c r="N46" s="135"/>
      <c r="O46" s="39"/>
      <c r="P46" s="135"/>
      <c r="Q46" s="39"/>
      <c r="R46" s="135"/>
      <c r="S46" s="39"/>
      <c r="T46" s="135"/>
      <c r="U46" s="39"/>
      <c r="W46" s="126">
        <f>COUNT(D46:U46)</f>
        <v>0</v>
      </c>
      <c r="X46" s="153" t="str">
        <f>IF(W46&lt;3," ",(LARGE(D46:U46,1)+LARGE(D46:U46,2)+LARGE(D46:U46,3))/3)</f>
        <v xml:space="preserve"> </v>
      </c>
      <c r="Y46" s="127" t="str">
        <f>IF(COUNTIF(D46:U46,"(1)")=0," ",COUNTIF(D46:U46,"(1)"))</f>
        <v xml:space="preserve"> </v>
      </c>
      <c r="Z46" s="127" t="str">
        <f>IF(COUNTIF(D46:U46,"(2)")=0," ",COUNTIF(D46:U46,"(2)"))</f>
        <v xml:space="preserve"> </v>
      </c>
      <c r="AA46" s="127" t="str">
        <f>IF(COUNTIF(D46:U46,"(3)")=0," ",COUNTIF(D46:U46,"(3)"))</f>
        <v xml:space="preserve"> </v>
      </c>
      <c r="AB46" s="154" t="str">
        <f>IF(SUM(Y46:AA46)=0," ",SUM(Y46:AA46))</f>
        <v xml:space="preserve"> </v>
      </c>
      <c r="AC46" s="42" t="str">
        <f>IF(W46=0,Var!$B$8,IF(LARGE(D46:U46,1)&gt;=600,Var!$B$4," "))</f>
        <v>---</v>
      </c>
      <c r="AD46" s="42" t="str">
        <f>IF(W46=0,Var!$B$8,IF(LARGE(D46:U46,1)&gt;=825,Var!$B$4," "))</f>
        <v>---</v>
      </c>
      <c r="AE46" s="42" t="str">
        <f>IF(W46=0,Var!$B$8,IF(LARGE(D46:U46,1)&gt;=1025,Var!$B$4," "))</f>
        <v>---</v>
      </c>
      <c r="AF46" s="42" t="str">
        <f>IF(W46=0,Var!$B$8,IF(LARGE(D46:U46,1)&gt;=1200,Var!$B$4," "))</f>
        <v>---</v>
      </c>
      <c r="AG46" s="42" t="str">
        <f>IF(W46=0,Var!$B$8,IF(LARGE(D46:U46,1)&gt;=1350,Var!$B$4," "))</f>
        <v>---</v>
      </c>
      <c r="AH46" s="42" t="str">
        <f>IF(W46=0,Var!$B$8,IF(LARGE(D46:U46,1)&gt;=1425,Var!$B$4," "))</f>
        <v>---</v>
      </c>
      <c r="AI46" s="116"/>
    </row>
    <row r="47" spans="1:35" s="102" customFormat="1" ht="22.7" customHeight="1">
      <c r="A47" s="116"/>
      <c r="B47" s="128"/>
      <c r="C47" s="129" t="s">
        <v>98</v>
      </c>
      <c r="D47" s="130"/>
      <c r="E47" s="130"/>
      <c r="F47" s="130"/>
      <c r="G47" s="130"/>
      <c r="H47" s="131"/>
      <c r="I47" s="131"/>
      <c r="J47" s="132"/>
      <c r="K47" s="32"/>
      <c r="L47" s="132"/>
      <c r="M47" s="32"/>
      <c r="N47" s="132"/>
      <c r="O47" s="32"/>
      <c r="P47" s="132"/>
      <c r="Q47" s="32"/>
      <c r="R47" s="132"/>
      <c r="S47" s="32"/>
      <c r="T47" s="132"/>
      <c r="U47" s="32"/>
      <c r="X47"/>
      <c r="Y47" s="149"/>
      <c r="Z47" s="149"/>
      <c r="AA47" s="149"/>
      <c r="AB47" s="150"/>
      <c r="AC47" s="125"/>
      <c r="AD47" s="125"/>
      <c r="AE47" s="125"/>
      <c r="AF47" s="125"/>
      <c r="AG47" s="125"/>
      <c r="AH47" s="116"/>
      <c r="AI47" s="116"/>
    </row>
    <row r="48" spans="1:35">
      <c r="A48" s="116"/>
      <c r="B48" s="133"/>
      <c r="C48" s="152"/>
      <c r="D48" s="135"/>
      <c r="E48" s="39"/>
      <c r="F48" s="135"/>
      <c r="G48" s="39"/>
      <c r="H48" s="135"/>
      <c r="I48" s="39"/>
      <c r="J48" s="135"/>
      <c r="K48" s="39"/>
      <c r="L48" s="135"/>
      <c r="M48" s="39"/>
      <c r="N48" s="135"/>
      <c r="O48" s="39"/>
      <c r="P48" s="135"/>
      <c r="Q48" s="39"/>
      <c r="R48" s="135"/>
      <c r="S48" s="39"/>
      <c r="T48" s="135"/>
      <c r="U48" s="39"/>
      <c r="W48" s="126">
        <f>COUNT(D48:U48)</f>
        <v>0</v>
      </c>
      <c r="X48" s="153" t="str">
        <f>IF(W48&lt;3," ",(LARGE(D48:U48,1)+LARGE(D48:U48,2)+LARGE(D48:U48,3))/3)</f>
        <v xml:space="preserve"> </v>
      </c>
      <c r="Y48" s="127" t="str">
        <f>IF(COUNTIF(D48:U48,"(1)")=0," ",COUNTIF(D48:U48,"(1)"))</f>
        <v xml:space="preserve"> </v>
      </c>
      <c r="Z48" s="127" t="str">
        <f>IF(COUNTIF(D48:U48,"(2)")=0," ",COUNTIF(D48:U48,"(2)"))</f>
        <v xml:space="preserve"> </v>
      </c>
      <c r="AA48" s="127" t="str">
        <f>IF(COUNTIF(D48:U48,"(3)")=0," ",COUNTIF(D48:U48,"(3)"))</f>
        <v xml:space="preserve"> </v>
      </c>
      <c r="AB48" s="154" t="str">
        <f>IF(SUM(Y48:AA48)=0," ",SUM(Y48:AA48))</f>
        <v xml:space="preserve"> </v>
      </c>
      <c r="AC48" s="42" t="str">
        <f>IF(W48=0,Var!$B$8,IF(LARGE(D48:U48,1)&gt;=600,Var!$B$4," "))</f>
        <v>---</v>
      </c>
      <c r="AD48" s="42" t="str">
        <f>IF(W48=0,Var!$B$8,IF(LARGE(D48:U48,1)&gt;=825,Var!$B$4," "))</f>
        <v>---</v>
      </c>
      <c r="AE48" s="42" t="str">
        <f>IF(W48=0,Var!$B$8,IF(LARGE(D48:U48,1)&gt;=1025,Var!$B$4," "))</f>
        <v>---</v>
      </c>
      <c r="AF48" s="42" t="str">
        <f>IF(W48=0,Var!$B$8,IF(LARGE(D48:U48,1)&gt;=1200,Var!$B$4," "))</f>
        <v>---</v>
      </c>
      <c r="AG48" s="42" t="str">
        <f>IF(W48=0,Var!$B$8,IF(LARGE(D48:U48,1)&gt;=1350,Var!$B$4," "))</f>
        <v>---</v>
      </c>
      <c r="AH48" s="42" t="str">
        <f>IF(W48=0,Var!$B$8,IF(LARGE(D48:U48,1)&gt;=1425,Var!$B$4," "))</f>
        <v>---</v>
      </c>
      <c r="AI48" s="116"/>
    </row>
    <row r="49" spans="1:35">
      <c r="A49" s="116"/>
      <c r="B49" s="133"/>
      <c r="C49" s="152"/>
      <c r="D49" s="135"/>
      <c r="E49" s="39"/>
      <c r="F49" s="135"/>
      <c r="G49" s="39"/>
      <c r="H49" s="135"/>
      <c r="I49" s="39"/>
      <c r="J49" s="135"/>
      <c r="K49" s="39"/>
      <c r="L49" s="135"/>
      <c r="M49" s="39"/>
      <c r="N49" s="135"/>
      <c r="O49" s="39"/>
      <c r="P49" s="135"/>
      <c r="Q49" s="39"/>
      <c r="R49" s="135"/>
      <c r="S49" s="39"/>
      <c r="T49" s="135"/>
      <c r="U49" s="39"/>
      <c r="W49" s="126">
        <f>COUNT(D49:U49)</f>
        <v>0</v>
      </c>
      <c r="X49" s="153" t="str">
        <f>IF(W49&lt;3," ",(LARGE(D49:U49,1)+LARGE(D49:U49,2)+LARGE(D49:U49,3))/3)</f>
        <v xml:space="preserve"> </v>
      </c>
      <c r="Y49" s="127" t="str">
        <f>IF(COUNTIF(D49:U49,"(1)")=0," ",COUNTIF(D49:U49,"(1)"))</f>
        <v xml:space="preserve"> </v>
      </c>
      <c r="Z49" s="127" t="str">
        <f>IF(COUNTIF(D49:U49,"(2)")=0," ",COUNTIF(D49:U49,"(2)"))</f>
        <v xml:space="preserve"> </v>
      </c>
      <c r="AA49" s="127" t="str">
        <f>IF(COUNTIF(D49:U49,"(3)")=0," ",COUNTIF(D49:U49,"(3)"))</f>
        <v xml:space="preserve"> </v>
      </c>
      <c r="AB49" s="154" t="str">
        <f>IF(SUM(Y49:AA49)=0," ",SUM(Y49:AA49))</f>
        <v xml:space="preserve"> </v>
      </c>
      <c r="AC49" s="42" t="str">
        <f>IF(W49=0,Var!$B$8,IF(LARGE(D49:U49,1)&gt;=600,Var!$B$4," "))</f>
        <v>---</v>
      </c>
      <c r="AD49" s="42" t="str">
        <f>IF(W49=0,Var!$B$8,IF(LARGE(D49:U49,1)&gt;=825,Var!$B$4," "))</f>
        <v>---</v>
      </c>
      <c r="AE49" s="42" t="str">
        <f>IF(W49=0,Var!$B$8,IF(LARGE(D49:U49,1)&gt;=1025,Var!$B$4," "))</f>
        <v>---</v>
      </c>
      <c r="AF49" s="42" t="str">
        <f>IF(W49=0,Var!$B$8,IF(LARGE(D49:U49,1)&gt;=1200,Var!$B$4," "))</f>
        <v>---</v>
      </c>
      <c r="AG49" s="42" t="str">
        <f>IF(W49=0,Var!$B$8,IF(LARGE(D49:U49,1)&gt;=1350,Var!$B$4," "))</f>
        <v>---</v>
      </c>
      <c r="AH49" s="42" t="str">
        <f>IF(W49=0,Var!$B$8,IF(LARGE(D49:U49,1)&gt;=1425,Var!$B$4," "))</f>
        <v>---</v>
      </c>
      <c r="AI49" s="116"/>
    </row>
    <row r="50" spans="1:35" ht="11.45" customHeight="1">
      <c r="A50" s="116"/>
      <c r="B50" s="156"/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W50"/>
      <c r="X50"/>
      <c r="Y50" s="161"/>
      <c r="Z50" s="161"/>
      <c r="AA50" s="161"/>
      <c r="AB50" s="162"/>
      <c r="AC50" s="162"/>
      <c r="AD50" s="162"/>
      <c r="AE50" s="162"/>
      <c r="AF50" s="162"/>
      <c r="AG50" s="162"/>
      <c r="AH50" s="162"/>
      <c r="AI50" s="116"/>
    </row>
    <row r="51" spans="1:35" s="102" customFormat="1" ht="22.7" customHeight="1">
      <c r="A51" s="116"/>
      <c r="B51" s="149"/>
      <c r="C51" s="159" t="s">
        <v>83</v>
      </c>
      <c r="D51" s="160"/>
      <c r="E51" s="160"/>
      <c r="F51" s="160"/>
      <c r="G51" s="160"/>
      <c r="H51" s="160"/>
      <c r="I51" s="160"/>
      <c r="J51" s="160"/>
      <c r="K51" s="55"/>
      <c r="L51" s="160"/>
      <c r="M51" s="55"/>
      <c r="N51" s="160"/>
      <c r="O51" s="55"/>
      <c r="P51" s="160"/>
      <c r="Q51" s="55"/>
      <c r="R51" s="160"/>
      <c r="S51" s="55"/>
      <c r="T51" s="160"/>
      <c r="U51" s="55"/>
      <c r="X51"/>
      <c r="Y51" s="149"/>
      <c r="Z51" s="149"/>
      <c r="AA51" s="149"/>
      <c r="AB51" s="150"/>
      <c r="AC51" s="151">
        <v>450</v>
      </c>
      <c r="AD51" s="151">
        <v>675</v>
      </c>
      <c r="AE51" s="151">
        <v>900</v>
      </c>
      <c r="AF51" s="151">
        <v>1050</v>
      </c>
      <c r="AG51" s="151">
        <v>1200</v>
      </c>
      <c r="AH51" s="151">
        <v>1275</v>
      </c>
      <c r="AI51" s="116"/>
    </row>
    <row r="52" spans="1:35">
      <c r="A52" s="116"/>
      <c r="B52" s="133"/>
      <c r="C52" s="152"/>
      <c r="D52" s="135"/>
      <c r="E52" s="39"/>
      <c r="F52" s="135"/>
      <c r="G52" s="39"/>
      <c r="H52" s="135"/>
      <c r="I52" s="39"/>
      <c r="J52" s="135"/>
      <c r="K52" s="39"/>
      <c r="L52" s="135"/>
      <c r="M52" s="39"/>
      <c r="N52" s="135"/>
      <c r="O52" s="39"/>
      <c r="P52" s="135"/>
      <c r="Q52" s="39"/>
      <c r="R52" s="135"/>
      <c r="S52" s="39"/>
      <c r="T52" s="135"/>
      <c r="U52" s="39"/>
      <c r="W52" s="126">
        <f>COUNT(D52:U52)</f>
        <v>0</v>
      </c>
      <c r="X52" s="153" t="str">
        <f>IF(W52&lt;3," ",(LARGE(D52:U52,1)+LARGE(D52:U52,2)+LARGE(D52:U52,3))/3)</f>
        <v xml:space="preserve"> </v>
      </c>
      <c r="Y52" s="127" t="str">
        <f>IF(COUNTIF(D52:U52,"(1)")=0," ",COUNTIF(D52:U52,"(1)"))</f>
        <v xml:space="preserve"> </v>
      </c>
      <c r="Z52" s="127" t="str">
        <f>IF(COUNTIF(D52:U52,"(2)")=0," ",COUNTIF(D52:U52,"(2)"))</f>
        <v xml:space="preserve"> </v>
      </c>
      <c r="AA52" s="127" t="str">
        <f>IF(COUNTIF(D52:U52,"(3)")=0," ",COUNTIF(D52:U52,"(3)"))</f>
        <v xml:space="preserve"> </v>
      </c>
      <c r="AB52" s="154" t="str">
        <f>IF(SUM(Y52:AA52)=0," ",SUM(Y52:AA52))</f>
        <v xml:space="preserve"> </v>
      </c>
      <c r="AC52" s="42" t="str">
        <f>IF(W52=0,Var!$B$8,IF(LARGE(D52:U52,1)&gt;=450,Var!$B$4," "))</f>
        <v>---</v>
      </c>
      <c r="AD52" s="42" t="str">
        <f>IF(W52=0,Var!$B$8,IF(LARGE(D52:U52,1)&gt;=625,Var!$B$4," "))</f>
        <v>---</v>
      </c>
      <c r="AE52" s="42" t="str">
        <f>IF(W52=0,Var!$B$8,IF(LARGE(D52:U52,1)&gt;=900,Var!$B$4," "))</f>
        <v>---</v>
      </c>
      <c r="AF52" s="42" t="str">
        <f>IF(W52=0,Var!$B$8,IF(LARGE(D52:U52,1)&gt;=1050,Var!$B$4," "))</f>
        <v>---</v>
      </c>
      <c r="AG52" s="42" t="str">
        <f>IF(W52=0,Var!$B$8,IF(LARGE(D52:U52,1)&gt;=1200,Var!$B$4," "))</f>
        <v>---</v>
      </c>
      <c r="AH52" s="42" t="str">
        <f>IF(W52=0,Var!$B$8,IF(LARGE(D52:U52,1)&gt;=1275,Var!$B$4," "))</f>
        <v>---</v>
      </c>
      <c r="AI52" s="116"/>
    </row>
    <row r="53" spans="1:35">
      <c r="A53" s="116"/>
      <c r="B53" s="133"/>
      <c r="C53" s="152"/>
      <c r="D53" s="135"/>
      <c r="E53" s="39"/>
      <c r="F53" s="135"/>
      <c r="G53" s="39"/>
      <c r="H53" s="135"/>
      <c r="I53" s="39"/>
      <c r="J53" s="135"/>
      <c r="K53" s="39"/>
      <c r="L53" s="135"/>
      <c r="M53" s="39"/>
      <c r="N53" s="135"/>
      <c r="O53" s="39"/>
      <c r="P53" s="135"/>
      <c r="Q53" s="39"/>
      <c r="R53" s="135"/>
      <c r="S53" s="39"/>
      <c r="T53" s="135"/>
      <c r="U53" s="39"/>
      <c r="W53" s="126">
        <f>COUNT(D53:U53)</f>
        <v>0</v>
      </c>
      <c r="X53" s="153" t="str">
        <f>IF(W53&lt;3," ",(LARGE(D53:U53,1)+LARGE(D53:U53,2)+LARGE(D53:U53,3))/3)</f>
        <v xml:space="preserve"> </v>
      </c>
      <c r="Y53" s="127" t="str">
        <f>IF(COUNTIF(D53:U53,"(1)")=0," ",COUNTIF(D53:U53,"(1)"))</f>
        <v xml:space="preserve"> </v>
      </c>
      <c r="Z53" s="127" t="str">
        <f>IF(COUNTIF(D53:U53,"(2)")=0," ",COUNTIF(D53:U53,"(2)"))</f>
        <v xml:space="preserve"> </v>
      </c>
      <c r="AA53" s="127" t="str">
        <f>IF(COUNTIF(D53:U53,"(3)")=0," ",COUNTIF(D53:U53,"(3)"))</f>
        <v xml:space="preserve"> </v>
      </c>
      <c r="AB53" s="154" t="str">
        <f>IF(SUM(Y53:AA53)=0," ",SUM(Y53:AA53))</f>
        <v xml:space="preserve"> </v>
      </c>
      <c r="AC53" s="42" t="str">
        <f>IF(W53=0,Var!$B$8,IF(LARGE(D53:U53,1)&gt;=450,Var!$B$4," "))</f>
        <v>---</v>
      </c>
      <c r="AD53" s="42" t="str">
        <f>IF(W53=0,Var!$B$8,IF(LARGE(D53:U53,1)&gt;=625,Var!$B$4," "))</f>
        <v>---</v>
      </c>
      <c r="AE53" s="42" t="str">
        <f>IF(W53=0,Var!$B$8,IF(LARGE(D53:U53,1)&gt;=900,Var!$B$4," "))</f>
        <v>---</v>
      </c>
      <c r="AF53" s="42" t="str">
        <f>IF(W53=0,Var!$B$8,IF(LARGE(D53:U53,1)&gt;=1050,Var!$B$4," "))</f>
        <v>---</v>
      </c>
      <c r="AG53" s="42" t="str">
        <f>IF(W53=0,Var!$B$8,IF(LARGE(D53:U53,1)&gt;=1200,Var!$B$4," "))</f>
        <v>---</v>
      </c>
      <c r="AH53" s="42" t="str">
        <f>IF(W53=0,Var!$B$8,IF(LARGE(D53:U53,1)&gt;=1275,Var!$B$4," "))</f>
        <v>---</v>
      </c>
      <c r="AI53" s="116"/>
    </row>
    <row r="54" spans="1:35">
      <c r="A54" s="116"/>
      <c r="B54" s="156"/>
      <c r="C54" s="156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W54" s="125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I54" s="116"/>
    </row>
    <row r="55" spans="1:35" ht="15.75">
      <c r="A55" s="116"/>
      <c r="B55" s="125"/>
      <c r="C55" s="116" t="s">
        <v>59</v>
      </c>
      <c r="D55" s="136"/>
      <c r="E55" s="136"/>
      <c r="F55" s="136"/>
      <c r="G55" s="136"/>
      <c r="H55" s="124"/>
      <c r="I55" s="124"/>
      <c r="J55" s="136"/>
      <c r="K55" s="136"/>
      <c r="L55" s="136"/>
      <c r="M55" s="124"/>
      <c r="N55" s="662">
        <f>COUNT(B8:B53)</f>
        <v>0</v>
      </c>
      <c r="O55" s="662"/>
      <c r="P55" s="663"/>
      <c r="Q55" s="663"/>
      <c r="R55" s="124"/>
      <c r="S55" s="124"/>
      <c r="T55" s="124"/>
      <c r="U55" s="124"/>
      <c r="W55" s="125">
        <f>SUM(W8:W53)</f>
        <v>0</v>
      </c>
      <c r="X55" s="126"/>
      <c r="Y55" s="163">
        <f>SUM(Y8:Y53)</f>
        <v>0</v>
      </c>
      <c r="Z55" s="164">
        <f>SUM(Z8:Z53)</f>
        <v>0</v>
      </c>
      <c r="AA55" s="165">
        <f>SUM(AA8:AA53)</f>
        <v>0</v>
      </c>
      <c r="AB55" s="166">
        <f>SUM(AB8:AB53)</f>
        <v>0</v>
      </c>
      <c r="AC55" s="664">
        <f ca="1">TODAY()</f>
        <v>43745</v>
      </c>
      <c r="AD55" s="664"/>
      <c r="AE55" s="664"/>
      <c r="AF55" s="664"/>
      <c r="AG55" s="664"/>
      <c r="AI55" s="116"/>
    </row>
    <row r="56" spans="1:35">
      <c r="A56" s="116"/>
      <c r="B56" s="125"/>
      <c r="C56" s="116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W56" s="125"/>
      <c r="AI56" s="116"/>
    </row>
    <row r="57" spans="1:35">
      <c r="A57" s="116"/>
      <c r="B57" s="125"/>
      <c r="C57" s="116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W57" s="125"/>
      <c r="AI57" s="116"/>
    </row>
    <row r="58" spans="1:35">
      <c r="A58" s="116"/>
      <c r="B58" s="125"/>
      <c r="C58" s="116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W58" s="125"/>
      <c r="AI58" s="116"/>
    </row>
  </sheetData>
  <sheetProtection selectLockedCells="1" selectUnlockedCells="1"/>
  <mergeCells count="51"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6:E6"/>
    <mergeCell ref="F6:G6"/>
    <mergeCell ref="H6:I6"/>
    <mergeCell ref="J6:K6"/>
    <mergeCell ref="N2:O2"/>
    <mergeCell ref="P2:Q2"/>
    <mergeCell ref="R2:S2"/>
    <mergeCell ref="T2:U2"/>
    <mergeCell ref="D3:E3"/>
    <mergeCell ref="F3:G3"/>
    <mergeCell ref="H3:I3"/>
    <mergeCell ref="J3:K3"/>
    <mergeCell ref="L3:M3"/>
    <mergeCell ref="N3:O3"/>
    <mergeCell ref="L2:M2"/>
    <mergeCell ref="P3:Q3"/>
    <mergeCell ref="R3:S3"/>
    <mergeCell ref="T3:U3"/>
    <mergeCell ref="Y4:AB4"/>
    <mergeCell ref="AC4:AH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N55:O55"/>
    <mergeCell ref="P55:Q55"/>
    <mergeCell ref="AC55:AG55"/>
    <mergeCell ref="L6:M6"/>
    <mergeCell ref="N6:O6"/>
    <mergeCell ref="P6:Q6"/>
    <mergeCell ref="R6:S6"/>
    <mergeCell ref="T6:U6"/>
  </mergeCells>
  <conditionalFormatting sqref="AC8:AE8 AC10:AE10 AC12:AE13 AC15:AE15 AC18:AH18 AC20:AH20 AC22:AH23 AC26:AH26 AC28:AH29 AC32:AH33 AC35:AH35 AC37:AH38 AC41:AH41 AC43:AH43 AC45:AH46 AC48:AH49 AC52:AH53">
    <cfRule type="cellIs" dxfId="4" priority="5" stopIfTrue="1" operator="greaterThan">
      <formula>0</formula>
    </cfRule>
  </conditionalFormatting>
  <conditionalFormatting sqref="AC7:AE7 AC17:AH17 AC25:AH25 AC31:AH31 AC42:AH42 AC51:AH51">
    <cfRule type="cellIs" priority="6" stopIfTrue="1" operator="equal">
      <formula>#N/A</formula>
    </cfRule>
  </conditionalFormatting>
  <conditionalFormatting sqref="AC9:AH9 AC11:AH11 AC30 AC39:AH39 AC50:AH50 AF8:AH13 AF15 AF30:AH30">
    <cfRule type="cellIs" priority="7" stopIfTrue="1" operator="equal">
      <formula>"04"</formula>
    </cfRule>
  </conditionalFormatting>
  <conditionalFormatting sqref="AC14:AG14 AC24:AH24 AC40:AH40 AF7:AH7">
    <cfRule type="cellIs" priority="8" stopIfTrue="1" operator="equal">
      <formula>"03"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DF261701-09FC-44A3-824C-9460F47D753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85CC48BA-34CF-4606-A8BD-BC6BAB2F9D4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B2C91A6A-0A98-4E8C-AA36-8450AAE8A5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E18 E20 E22:E23 E26 E28:E29 E32:E33 E35 E37:E38 E41 E43 E45:E46 E48:E49 E52:E53 G8 G10 G12:G13 G15 G18 G20 G22:G23 G26 G28:G29 G32:G33 G35 G37:G38 G41 G43 G45:G46 G48:G49 G52:G53 I8 I10 I12:I13 I15 I18 I20 I22:I23 I26 I28:I29 I32:I33 I35 I37:I38 I41 I43 I45:I46 I48:I49 I52:I53 K8 K10 K12:K13 K15 K18 K20 K22:K23 K26 K28:K29 K32:K33 K35 K37:K38 K41 K43 K45:K46 K48:K49 K52:K53 M8 M10 M12:M13 M15 M18 M20 M22:M23 M26 M28:M29 M32:M33 M35 M37:M38 M41 M43 M45:M46 M48:M49 M52:M53 O8 O10 O12:O13 O15 O18 O20 O22:O23 O26 O28:O29 O32:O33 O35 O37:O38 O41 O43 O45:O46 O48:O49 O52:O53 Q8 Q10 Q12:Q13 Q15 Q18 Q20 Q22:Q23 Q26 Q28:Q29 Q32:Q33 Q35 Q37:Q38 Q41 Q43 Q45:Q46 Q48:Q49 Q52:Q53 S8 S10 S12:S13 S15 S18 S20 S22:S23 S26 S28:S29 S32:S33 S35 S37:S38 S41 S43 S45:S46 S48:S49 S52:S53 U8 U10 U12:U13 U15 U18 U20 U22:U23 U26 U28:U29 U32:U33 U35 U37:U38 U41 U43 U45:U46 U48:U49 U52:U53</xm:sqref>
        </x14:conditionalFormatting>
        <x14:conditionalFormatting xmlns:xm="http://schemas.microsoft.com/office/excel/2006/main">
          <x14:cfRule type="cellIs" priority="4" stopIfTrue="1" operator="equal" id="{F37ED732-F177-445A-B4D3-33A7FD7FEE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AC8:AE8 AC10:AE10 AC12:AE13 AC15:AE15 AC18:AH18 AC20:AH20 AC22:AH23 AC26:AH26 AC28:AH29 AC32:AH33 AC35:AH35 AC37:AH38 AC41:AH41 AC43:AH43 AC45:AH46 AC48:AH49 AC52:AH53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5" zoomScaleNormal="85" workbookViewId="0">
      <selection sqref="A1:XFD1048576"/>
    </sheetView>
  </sheetViews>
  <sheetFormatPr baseColWidth="10" defaultRowHeight="12.75"/>
  <cols>
    <col min="1" max="1" width="11.42578125" style="167"/>
    <col min="2" max="2" width="11.42578125" style="123"/>
    <col min="3" max="3" width="13.140625" style="137" customWidth="1"/>
    <col min="4" max="4" width="13.28515625" style="123" customWidth="1"/>
    <col min="5" max="5" width="12.5703125" style="137" customWidth="1"/>
    <col min="6" max="8" width="11.42578125" style="137"/>
    <col min="9" max="9" width="11.42578125" style="123"/>
    <col min="10" max="15" width="11.42578125" style="137"/>
    <col min="16" max="16" width="12.42578125" style="137" customWidth="1"/>
    <col min="17" max="16384" width="11.42578125" style="137"/>
  </cols>
  <sheetData>
    <row r="1" spans="1:16" ht="69.75" customHeight="1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6" ht="16.5" customHeight="1" thickBot="1">
      <c r="A2" s="171"/>
      <c r="B2" s="172" t="s">
        <v>312</v>
      </c>
      <c r="C2" s="173" t="s">
        <v>313</v>
      </c>
      <c r="D2" s="173" t="s">
        <v>539</v>
      </c>
      <c r="E2" s="173" t="s">
        <v>102</v>
      </c>
      <c r="F2" s="173" t="s">
        <v>103</v>
      </c>
      <c r="G2" s="173" t="s">
        <v>104</v>
      </c>
      <c r="H2" s="173" t="s">
        <v>105</v>
      </c>
      <c r="I2" s="173" t="s">
        <v>314</v>
      </c>
      <c r="J2" s="173" t="s">
        <v>315</v>
      </c>
      <c r="K2" s="173" t="s">
        <v>544</v>
      </c>
      <c r="L2" s="173" t="s">
        <v>106</v>
      </c>
      <c r="M2" s="174" t="s">
        <v>107</v>
      </c>
      <c r="N2" s="175" t="s">
        <v>108</v>
      </c>
      <c r="O2" s="172" t="s">
        <v>316</v>
      </c>
      <c r="P2" s="173" t="s">
        <v>317</v>
      </c>
    </row>
    <row r="3" spans="1:16" ht="15" customHeight="1" thickBot="1">
      <c r="A3" s="676" t="s">
        <v>565</v>
      </c>
      <c r="B3" s="181"/>
      <c r="C3" s="177">
        <v>620</v>
      </c>
      <c r="D3" s="177">
        <v>608</v>
      </c>
      <c r="E3" s="177"/>
      <c r="F3" s="181"/>
      <c r="G3" s="177">
        <v>623</v>
      </c>
      <c r="H3" s="177">
        <v>630</v>
      </c>
      <c r="I3" s="177">
        <v>644</v>
      </c>
      <c r="J3" s="177">
        <v>659</v>
      </c>
      <c r="K3" s="177">
        <v>693</v>
      </c>
      <c r="L3" s="177">
        <v>676</v>
      </c>
      <c r="M3" s="178"/>
      <c r="N3" s="179"/>
      <c r="O3" s="180"/>
      <c r="P3" s="181"/>
    </row>
    <row r="4" spans="1:16" ht="13.5" thickBot="1">
      <c r="A4" s="676"/>
      <c r="B4" s="181"/>
      <c r="C4" s="183" t="s">
        <v>111</v>
      </c>
      <c r="D4" s="184" t="s">
        <v>112</v>
      </c>
      <c r="E4" s="182"/>
      <c r="F4" s="181"/>
      <c r="G4" s="185" t="s">
        <v>113</v>
      </c>
      <c r="H4" s="186" t="s">
        <v>113</v>
      </c>
      <c r="I4" s="182" t="s">
        <v>114</v>
      </c>
      <c r="J4" s="183" t="s">
        <v>114</v>
      </c>
      <c r="K4" s="184" t="s">
        <v>115</v>
      </c>
      <c r="L4" s="182" t="s">
        <v>116</v>
      </c>
      <c r="M4" s="178"/>
      <c r="N4" s="179"/>
      <c r="O4" s="180"/>
      <c r="P4" s="181"/>
    </row>
    <row r="5" spans="1:16" ht="16.5" customHeight="1" thickBot="1">
      <c r="A5" s="676"/>
      <c r="B5" s="193"/>
      <c r="C5" s="188" t="s">
        <v>117</v>
      </c>
      <c r="D5" s="189" t="s">
        <v>118</v>
      </c>
      <c r="E5" s="187"/>
      <c r="F5" s="193"/>
      <c r="G5" s="188" t="s">
        <v>119</v>
      </c>
      <c r="H5" s="188" t="s">
        <v>120</v>
      </c>
      <c r="I5" s="188" t="s">
        <v>121</v>
      </c>
      <c r="J5" s="188" t="s">
        <v>122</v>
      </c>
      <c r="K5" s="188" t="s">
        <v>123</v>
      </c>
      <c r="L5" s="188" t="s">
        <v>124</v>
      </c>
      <c r="M5" s="190"/>
      <c r="N5" s="191"/>
      <c r="O5" s="192"/>
      <c r="P5" s="193"/>
    </row>
    <row r="6" spans="1:16" ht="15" customHeight="1" thickBot="1">
      <c r="A6" s="676" t="s">
        <v>567</v>
      </c>
      <c r="B6" s="548">
        <v>613</v>
      </c>
      <c r="C6" s="181"/>
      <c r="D6" s="181"/>
      <c r="E6" s="181"/>
      <c r="F6" s="177"/>
      <c r="G6" s="181"/>
      <c r="H6" s="181"/>
      <c r="I6" s="181"/>
      <c r="J6" s="181"/>
      <c r="K6" s="181"/>
      <c r="L6" s="181"/>
      <c r="M6" s="181"/>
      <c r="N6" s="181"/>
      <c r="O6" s="180"/>
      <c r="P6" s="181"/>
    </row>
    <row r="7" spans="1:16">
      <c r="A7" s="676"/>
      <c r="B7" s="549" t="s">
        <v>111</v>
      </c>
      <c r="C7" s="181"/>
      <c r="D7" s="181"/>
      <c r="E7" s="181"/>
      <c r="F7" s="183"/>
      <c r="G7" s="181"/>
      <c r="H7" s="181"/>
      <c r="I7" s="181"/>
      <c r="J7" s="181"/>
      <c r="K7" s="181"/>
      <c r="L7" s="181"/>
      <c r="M7" s="181"/>
      <c r="N7" s="181"/>
      <c r="O7" s="180"/>
      <c r="P7" s="181"/>
    </row>
    <row r="8" spans="1:16" ht="16.5" customHeight="1">
      <c r="A8" s="676"/>
      <c r="B8" s="550" t="s">
        <v>568</v>
      </c>
      <c r="C8" s="193"/>
      <c r="D8" s="193"/>
      <c r="E8" s="193"/>
      <c r="F8" s="188"/>
      <c r="G8" s="193"/>
      <c r="H8" s="193"/>
      <c r="I8" s="193"/>
      <c r="J8" s="193"/>
      <c r="K8" s="193"/>
      <c r="L8" s="193"/>
      <c r="M8" s="193"/>
      <c r="N8" s="193"/>
      <c r="O8" s="192"/>
      <c r="P8" s="193"/>
    </row>
    <row r="9" spans="1:16" ht="12.75" customHeight="1">
      <c r="A9" s="676" t="s">
        <v>566</v>
      </c>
      <c r="B9" s="194">
        <v>659</v>
      </c>
      <c r="C9" s="195">
        <v>673</v>
      </c>
      <c r="D9" s="196">
        <v>673</v>
      </c>
      <c r="E9" s="196"/>
      <c r="F9" s="196">
        <v>578</v>
      </c>
      <c r="G9" s="196"/>
      <c r="H9" s="196">
        <v>698</v>
      </c>
      <c r="I9" s="196">
        <v>693</v>
      </c>
      <c r="J9" s="196">
        <v>696</v>
      </c>
      <c r="K9" s="196">
        <v>714</v>
      </c>
      <c r="L9" s="196">
        <v>703</v>
      </c>
      <c r="M9" s="197"/>
      <c r="N9" s="198"/>
      <c r="O9" s="199"/>
      <c r="P9" s="200"/>
    </row>
    <row r="10" spans="1:16">
      <c r="A10" s="676"/>
      <c r="B10" s="182" t="s">
        <v>110</v>
      </c>
      <c r="C10" s="183" t="s">
        <v>111</v>
      </c>
      <c r="D10" s="184" t="s">
        <v>112</v>
      </c>
      <c r="E10" s="182"/>
      <c r="F10" s="183" t="s">
        <v>125</v>
      </c>
      <c r="G10" s="183"/>
      <c r="H10" s="183" t="s">
        <v>126</v>
      </c>
      <c r="I10" s="183" t="s">
        <v>114</v>
      </c>
      <c r="J10" s="183" t="s">
        <v>114</v>
      </c>
      <c r="K10" s="183" t="s">
        <v>116</v>
      </c>
      <c r="L10" s="183" t="s">
        <v>116</v>
      </c>
      <c r="M10" s="201"/>
      <c r="N10" s="179"/>
      <c r="O10" s="180"/>
      <c r="P10" s="181"/>
    </row>
    <row r="11" spans="1:16" ht="24" customHeight="1">
      <c r="A11" s="676"/>
      <c r="B11" s="202" t="s">
        <v>127</v>
      </c>
      <c r="C11" s="187" t="s">
        <v>117</v>
      </c>
      <c r="D11" s="189" t="s">
        <v>128</v>
      </c>
      <c r="E11" s="187"/>
      <c r="F11" s="188" t="s">
        <v>129</v>
      </c>
      <c r="G11" s="189"/>
      <c r="H11" s="203" t="s">
        <v>130</v>
      </c>
      <c r="I11" s="204" t="s">
        <v>131</v>
      </c>
      <c r="J11" s="187" t="s">
        <v>122</v>
      </c>
      <c r="K11" s="188" t="s">
        <v>132</v>
      </c>
      <c r="L11" s="189" t="s">
        <v>124</v>
      </c>
      <c r="M11" s="190"/>
      <c r="N11" s="191"/>
      <c r="O11" s="192"/>
      <c r="P11" s="193"/>
    </row>
    <row r="12" spans="1:16">
      <c r="A12" s="678" t="s">
        <v>133</v>
      </c>
      <c r="B12" s="194">
        <v>554</v>
      </c>
      <c r="C12" s="195">
        <v>562</v>
      </c>
      <c r="D12" s="196">
        <v>577</v>
      </c>
      <c r="E12" s="196">
        <v>564</v>
      </c>
      <c r="F12" s="196">
        <v>559</v>
      </c>
      <c r="G12" s="196">
        <v>561</v>
      </c>
      <c r="H12" s="196">
        <v>571</v>
      </c>
      <c r="I12" s="196">
        <v>575</v>
      </c>
      <c r="J12" s="196">
        <v>572</v>
      </c>
      <c r="K12" s="196">
        <v>589</v>
      </c>
      <c r="L12" s="196">
        <v>584</v>
      </c>
      <c r="M12" s="205">
        <v>521</v>
      </c>
      <c r="N12" s="206">
        <v>527</v>
      </c>
      <c r="O12" s="207"/>
      <c r="P12" s="208"/>
    </row>
    <row r="13" spans="1:16">
      <c r="A13" s="678"/>
      <c r="B13" s="209" t="s">
        <v>134</v>
      </c>
      <c r="C13" s="182" t="s">
        <v>111</v>
      </c>
      <c r="D13" s="184" t="s">
        <v>112</v>
      </c>
      <c r="E13" s="182" t="s">
        <v>135</v>
      </c>
      <c r="F13" s="185" t="s">
        <v>113</v>
      </c>
      <c r="G13" s="186" t="s">
        <v>113</v>
      </c>
      <c r="H13" s="182" t="s">
        <v>126</v>
      </c>
      <c r="I13" s="183" t="s">
        <v>114</v>
      </c>
      <c r="J13" s="183" t="s">
        <v>136</v>
      </c>
      <c r="K13" s="183" t="s">
        <v>137</v>
      </c>
      <c r="L13" s="183" t="s">
        <v>116</v>
      </c>
      <c r="M13" s="210" t="s">
        <v>138</v>
      </c>
      <c r="N13" s="211" t="s">
        <v>139</v>
      </c>
      <c r="O13" s="212"/>
      <c r="P13" s="213"/>
    </row>
    <row r="14" spans="1:16" ht="22.5" customHeight="1">
      <c r="A14" s="678"/>
      <c r="B14" s="202" t="s">
        <v>140</v>
      </c>
      <c r="C14" s="187" t="s">
        <v>141</v>
      </c>
      <c r="D14" s="187" t="s">
        <v>142</v>
      </c>
      <c r="E14" s="188" t="s">
        <v>143</v>
      </c>
      <c r="F14" s="188" t="s">
        <v>144</v>
      </c>
      <c r="G14" s="188" t="s">
        <v>145</v>
      </c>
      <c r="H14" s="188" t="s">
        <v>146</v>
      </c>
      <c r="I14" s="188" t="s">
        <v>147</v>
      </c>
      <c r="J14" s="188" t="s">
        <v>148</v>
      </c>
      <c r="K14" s="188" t="s">
        <v>149</v>
      </c>
      <c r="L14" s="188" t="s">
        <v>150</v>
      </c>
      <c r="M14" s="214" t="s">
        <v>151</v>
      </c>
      <c r="N14" s="215" t="s">
        <v>152</v>
      </c>
      <c r="O14" s="216"/>
      <c r="P14" s="217"/>
    </row>
    <row r="15" spans="1:16">
      <c r="A15" s="678" t="s">
        <v>153</v>
      </c>
      <c r="B15" s="194">
        <v>267</v>
      </c>
      <c r="C15" s="195">
        <v>347</v>
      </c>
      <c r="D15" s="196">
        <v>354</v>
      </c>
      <c r="E15" s="196">
        <v>317</v>
      </c>
      <c r="F15" s="196">
        <v>301</v>
      </c>
      <c r="G15" s="196">
        <v>229</v>
      </c>
      <c r="H15" s="196"/>
      <c r="I15" s="196"/>
      <c r="J15" s="357">
        <v>392</v>
      </c>
      <c r="K15" s="196">
        <v>411</v>
      </c>
      <c r="L15" s="196">
        <v>396</v>
      </c>
      <c r="M15" s="205"/>
      <c r="N15" s="218">
        <v>288</v>
      </c>
      <c r="O15" s="219">
        <v>272</v>
      </c>
      <c r="P15" s="206">
        <v>261</v>
      </c>
    </row>
    <row r="16" spans="1:16">
      <c r="A16" s="678"/>
      <c r="B16" s="209" t="s">
        <v>134</v>
      </c>
      <c r="C16" s="182" t="s">
        <v>154</v>
      </c>
      <c r="D16" s="184" t="s">
        <v>112</v>
      </c>
      <c r="E16" s="182" t="s">
        <v>155</v>
      </c>
      <c r="F16" s="183" t="s">
        <v>156</v>
      </c>
      <c r="G16" s="183" t="s">
        <v>157</v>
      </c>
      <c r="H16" s="183"/>
      <c r="I16" s="183"/>
      <c r="J16" s="358" t="s">
        <v>136</v>
      </c>
      <c r="K16" s="183" t="s">
        <v>158</v>
      </c>
      <c r="L16" s="183" t="s">
        <v>116</v>
      </c>
      <c r="M16" s="210"/>
      <c r="N16" s="211" t="s">
        <v>159</v>
      </c>
      <c r="O16" s="220" t="s">
        <v>134</v>
      </c>
      <c r="P16" s="211" t="s">
        <v>134</v>
      </c>
    </row>
    <row r="17" spans="1:16" ht="27" customHeight="1">
      <c r="A17" s="678"/>
      <c r="B17" s="202" t="s">
        <v>160</v>
      </c>
      <c r="C17" s="187" t="s">
        <v>161</v>
      </c>
      <c r="D17" s="188" t="s">
        <v>162</v>
      </c>
      <c r="E17" s="188" t="s">
        <v>163</v>
      </c>
      <c r="F17" s="188" t="s">
        <v>164</v>
      </c>
      <c r="G17" s="188" t="s">
        <v>165</v>
      </c>
      <c r="H17" s="188"/>
      <c r="I17" s="188"/>
      <c r="J17" s="359">
        <v>43204</v>
      </c>
      <c r="K17" s="188" t="s">
        <v>124</v>
      </c>
      <c r="L17" s="189" t="s">
        <v>166</v>
      </c>
      <c r="M17" s="214"/>
      <c r="N17" s="215" t="s">
        <v>167</v>
      </c>
      <c r="O17" s="221" t="s">
        <v>168</v>
      </c>
      <c r="P17" s="215" t="s">
        <v>169</v>
      </c>
    </row>
    <row r="18" spans="1:16">
      <c r="A18" s="222"/>
      <c r="B18" s="223"/>
      <c r="C18" s="224"/>
      <c r="D18" s="225"/>
      <c r="E18" s="224"/>
      <c r="F18" s="224"/>
      <c r="G18" s="224"/>
      <c r="H18" s="224"/>
      <c r="I18" s="225"/>
      <c r="J18" s="224"/>
      <c r="K18" s="224"/>
      <c r="L18" s="224"/>
      <c r="M18" s="224"/>
      <c r="N18" s="226"/>
      <c r="O18" s="226"/>
      <c r="P18" s="227"/>
    </row>
    <row r="19" spans="1:16">
      <c r="A19" s="228"/>
      <c r="B19" s="677" t="s">
        <v>170</v>
      </c>
      <c r="C19" s="677"/>
      <c r="D19" s="677"/>
      <c r="E19" s="677"/>
      <c r="F19" s="226"/>
      <c r="G19" s="226"/>
      <c r="H19" s="226"/>
      <c r="I19" s="229"/>
      <c r="J19" s="226"/>
      <c r="K19" s="226"/>
      <c r="L19" s="226"/>
      <c r="M19" s="226"/>
      <c r="N19" s="226"/>
      <c r="O19" s="226"/>
      <c r="P19" s="230"/>
    </row>
    <row r="20" spans="1:16">
      <c r="A20" s="228"/>
      <c r="B20" s="231" t="s">
        <v>171</v>
      </c>
      <c r="C20" s="229">
        <v>1613</v>
      </c>
      <c r="D20" s="229" t="s">
        <v>172</v>
      </c>
      <c r="E20" s="226" t="s">
        <v>173</v>
      </c>
      <c r="F20" s="226"/>
      <c r="G20" s="226"/>
      <c r="H20" s="226"/>
      <c r="I20" s="229"/>
      <c r="J20" s="226"/>
      <c r="K20" s="226"/>
      <c r="L20" s="226"/>
      <c r="M20" s="226"/>
      <c r="N20" s="226"/>
      <c r="O20" s="226"/>
      <c r="P20" s="230"/>
    </row>
    <row r="21" spans="1:16">
      <c r="A21" s="228"/>
      <c r="B21" s="231" t="s">
        <v>174</v>
      </c>
      <c r="C21" s="229">
        <v>1712</v>
      </c>
      <c r="D21" s="229" t="s">
        <v>175</v>
      </c>
      <c r="E21" s="226" t="s">
        <v>176</v>
      </c>
      <c r="F21" s="226"/>
      <c r="G21" s="226"/>
      <c r="H21" s="232"/>
      <c r="I21" s="229"/>
      <c r="J21" s="226"/>
      <c r="K21" s="226"/>
      <c r="L21" s="226"/>
      <c r="M21" s="226"/>
      <c r="N21" s="226"/>
      <c r="O21" s="226"/>
      <c r="P21" s="230"/>
    </row>
    <row r="22" spans="1:16">
      <c r="A22" s="228"/>
      <c r="B22" s="231" t="s">
        <v>177</v>
      </c>
      <c r="C22" s="229">
        <v>1643</v>
      </c>
      <c r="D22" s="229" t="s">
        <v>178</v>
      </c>
      <c r="E22" s="226" t="s">
        <v>179</v>
      </c>
      <c r="F22" s="226"/>
      <c r="G22" s="226"/>
      <c r="H22" s="232"/>
      <c r="I22" s="229"/>
      <c r="J22" s="226"/>
      <c r="K22" s="226"/>
      <c r="L22" s="226"/>
      <c r="M22" s="226"/>
      <c r="N22" s="226"/>
      <c r="O22" s="226"/>
      <c r="P22" s="230"/>
    </row>
    <row r="23" spans="1:16">
      <c r="A23" s="228"/>
      <c r="B23" s="231" t="s">
        <v>180</v>
      </c>
      <c r="C23" s="229">
        <v>1777</v>
      </c>
      <c r="D23" s="229" t="s">
        <v>181</v>
      </c>
      <c r="E23" s="226" t="s">
        <v>182</v>
      </c>
      <c r="F23" s="226"/>
      <c r="G23" s="226"/>
      <c r="H23" s="226"/>
      <c r="I23" s="229"/>
      <c r="J23" s="226"/>
      <c r="K23" s="226"/>
      <c r="L23" s="226"/>
      <c r="M23" s="226"/>
      <c r="N23" s="226"/>
      <c r="O23" s="226"/>
      <c r="P23" s="230"/>
    </row>
    <row r="24" spans="1:16">
      <c r="A24" s="228"/>
      <c r="B24" s="231" t="s">
        <v>153</v>
      </c>
      <c r="C24" s="229">
        <v>995</v>
      </c>
      <c r="D24" s="229" t="s">
        <v>183</v>
      </c>
      <c r="E24" s="226" t="s">
        <v>184</v>
      </c>
      <c r="F24" s="226"/>
      <c r="G24" s="226"/>
      <c r="H24" s="226"/>
      <c r="I24" s="229"/>
      <c r="J24" s="226"/>
      <c r="K24" s="226"/>
      <c r="L24" s="226"/>
      <c r="M24" s="226"/>
      <c r="N24" s="226"/>
      <c r="O24" s="226"/>
      <c r="P24" s="230"/>
    </row>
    <row r="25" spans="1:16">
      <c r="A25" s="228"/>
      <c r="B25" s="231" t="s">
        <v>185</v>
      </c>
      <c r="C25" s="229">
        <v>1938</v>
      </c>
      <c r="D25" s="229" t="s">
        <v>186</v>
      </c>
      <c r="E25" s="226" t="s">
        <v>187</v>
      </c>
      <c r="F25" s="226"/>
      <c r="G25" s="226"/>
      <c r="H25" s="226"/>
      <c r="I25" s="229"/>
      <c r="J25" s="226"/>
      <c r="K25" s="226"/>
      <c r="L25" s="226"/>
      <c r="M25" s="226"/>
      <c r="N25" s="226"/>
      <c r="O25" s="226"/>
      <c r="P25" s="230"/>
    </row>
    <row r="26" spans="1:16">
      <c r="A26" s="228"/>
      <c r="B26" s="231" t="s">
        <v>188</v>
      </c>
      <c r="C26" s="229">
        <v>1999</v>
      </c>
      <c r="D26" s="229" t="s">
        <v>189</v>
      </c>
      <c r="E26" s="226" t="s">
        <v>190</v>
      </c>
      <c r="F26" s="226"/>
      <c r="G26" s="226"/>
      <c r="H26" s="226"/>
      <c r="I26" s="229"/>
      <c r="J26" s="226"/>
      <c r="K26" s="226"/>
      <c r="L26" s="226"/>
      <c r="M26" s="226"/>
      <c r="N26" s="226"/>
      <c r="O26" s="226"/>
      <c r="P26" s="230"/>
    </row>
    <row r="27" spans="1:16">
      <c r="A27" s="228"/>
      <c r="B27" s="231" t="s">
        <v>191</v>
      </c>
      <c r="C27" s="229">
        <v>1895</v>
      </c>
      <c r="D27" s="229" t="s">
        <v>192</v>
      </c>
      <c r="E27" s="226" t="s">
        <v>193</v>
      </c>
      <c r="F27" s="226"/>
      <c r="G27" s="226"/>
      <c r="H27" s="226"/>
      <c r="I27" s="229"/>
      <c r="J27" s="226"/>
      <c r="K27" s="226"/>
      <c r="L27" s="226"/>
      <c r="M27" s="226"/>
      <c r="N27" s="226"/>
      <c r="O27" s="226"/>
      <c r="P27" s="230"/>
    </row>
    <row r="28" spans="1:16">
      <c r="A28" s="228"/>
      <c r="B28" s="231" t="s">
        <v>194</v>
      </c>
      <c r="C28" s="229">
        <v>1835</v>
      </c>
      <c r="D28" s="229" t="s">
        <v>189</v>
      </c>
      <c r="E28" s="226" t="s">
        <v>195</v>
      </c>
      <c r="F28" s="226"/>
      <c r="G28" s="226"/>
      <c r="H28" s="226"/>
      <c r="I28" s="229"/>
      <c r="J28" s="226"/>
      <c r="K28" s="226"/>
      <c r="L28" s="226"/>
      <c r="M28" s="226"/>
      <c r="N28" s="226"/>
      <c r="O28" s="226"/>
      <c r="P28" s="230"/>
    </row>
    <row r="29" spans="1:16">
      <c r="A29" s="228"/>
      <c r="B29" s="231" t="s">
        <v>196</v>
      </c>
      <c r="C29" s="229">
        <v>1213</v>
      </c>
      <c r="D29" s="229" t="s">
        <v>197</v>
      </c>
      <c r="E29" s="226" t="s">
        <v>198</v>
      </c>
      <c r="F29" s="226"/>
      <c r="G29" s="226"/>
      <c r="H29" s="226"/>
      <c r="I29" s="229"/>
      <c r="J29" s="226"/>
      <c r="K29" s="226"/>
      <c r="L29" s="226"/>
      <c r="M29" s="226"/>
      <c r="N29" s="226"/>
      <c r="O29" s="226"/>
      <c r="P29" s="230"/>
    </row>
    <row r="30" spans="1:16">
      <c r="A30" s="228"/>
      <c r="B30" s="231" t="s">
        <v>199</v>
      </c>
      <c r="C30" s="229">
        <v>835</v>
      </c>
      <c r="D30" s="229" t="s">
        <v>200</v>
      </c>
      <c r="E30" s="226" t="s">
        <v>201</v>
      </c>
      <c r="F30" s="226"/>
      <c r="G30" s="226"/>
      <c r="H30" s="226"/>
      <c r="I30" s="229"/>
      <c r="J30" s="226"/>
      <c r="K30" s="226"/>
      <c r="L30" s="226"/>
      <c r="M30" s="226"/>
      <c r="N30" s="226"/>
      <c r="O30" s="226"/>
      <c r="P30" s="230"/>
    </row>
    <row r="31" spans="1:16">
      <c r="A31" s="233"/>
      <c r="B31" s="234"/>
      <c r="C31" s="235"/>
      <c r="D31" s="236"/>
      <c r="E31" s="235"/>
      <c r="F31" s="235"/>
      <c r="G31" s="235"/>
      <c r="H31" s="235"/>
      <c r="I31" s="236"/>
      <c r="J31" s="235"/>
      <c r="K31" s="235"/>
      <c r="L31" s="237"/>
      <c r="M31" s="237"/>
      <c r="N31" s="238"/>
      <c r="O31" s="238"/>
      <c r="P31" s="239"/>
    </row>
    <row r="32" spans="1:16">
      <c r="B32" s="240" t="s">
        <v>543</v>
      </c>
      <c r="C32" s="241" t="s">
        <v>318</v>
      </c>
      <c r="D32" s="242" t="s">
        <v>319</v>
      </c>
      <c r="E32" s="242" t="s">
        <v>546</v>
      </c>
      <c r="F32" s="242" t="s">
        <v>320</v>
      </c>
      <c r="G32" s="242" t="s">
        <v>204</v>
      </c>
      <c r="H32" s="242" t="s">
        <v>545</v>
      </c>
      <c r="I32" s="241" t="s">
        <v>541</v>
      </c>
      <c r="J32" s="242" t="s">
        <v>542</v>
      </c>
      <c r="K32" s="241" t="s">
        <v>321</v>
      </c>
      <c r="L32" s="242" t="s">
        <v>208</v>
      </c>
      <c r="M32" s="241" t="s">
        <v>209</v>
      </c>
      <c r="N32" s="242" t="s">
        <v>210</v>
      </c>
      <c r="O32" s="243"/>
      <c r="P32" s="242"/>
    </row>
    <row r="33" spans="1:16">
      <c r="A33" s="678" t="s">
        <v>211</v>
      </c>
      <c r="B33" s="360">
        <v>473</v>
      </c>
      <c r="C33" s="361">
        <v>499</v>
      </c>
      <c r="D33" s="362">
        <v>241</v>
      </c>
      <c r="E33" s="405">
        <v>401</v>
      </c>
      <c r="F33" s="428">
        <v>379</v>
      </c>
      <c r="G33" s="363"/>
      <c r="H33" s="363"/>
      <c r="I33" s="430">
        <v>252</v>
      </c>
      <c r="J33" s="206"/>
      <c r="K33" s="425">
        <v>284</v>
      </c>
      <c r="L33" s="245"/>
      <c r="M33" s="205"/>
      <c r="N33" s="245"/>
      <c r="O33" s="246"/>
      <c r="P33" s="219"/>
    </row>
    <row r="34" spans="1:16">
      <c r="A34" s="678"/>
      <c r="B34" s="364" t="s">
        <v>158</v>
      </c>
      <c r="C34" s="365" t="s">
        <v>136</v>
      </c>
      <c r="D34" s="366" t="s">
        <v>212</v>
      </c>
      <c r="E34" s="406" t="s">
        <v>213</v>
      </c>
      <c r="F34" s="429" t="s">
        <v>212</v>
      </c>
      <c r="G34" s="366"/>
      <c r="H34" s="366"/>
      <c r="I34" s="429" t="s">
        <v>125</v>
      </c>
      <c r="J34" s="211"/>
      <c r="K34" s="426" t="s">
        <v>540</v>
      </c>
      <c r="L34" s="247"/>
      <c r="M34" s="210"/>
      <c r="N34" s="247"/>
      <c r="O34" s="248"/>
      <c r="P34" s="249"/>
    </row>
    <row r="35" spans="1:16" s="437" customFormat="1" ht="25.5" customHeight="1">
      <c r="A35" s="678"/>
      <c r="B35" s="431">
        <v>43296</v>
      </c>
      <c r="C35" s="432">
        <v>43190</v>
      </c>
      <c r="D35" s="367">
        <v>42827</v>
      </c>
      <c r="E35" s="407">
        <v>43576</v>
      </c>
      <c r="F35" s="433">
        <v>43660</v>
      </c>
      <c r="G35" s="367"/>
      <c r="H35" s="367"/>
      <c r="I35" s="433">
        <v>43646</v>
      </c>
      <c r="J35" s="250"/>
      <c r="K35" s="427">
        <v>43660</v>
      </c>
      <c r="L35" s="434"/>
      <c r="M35" s="424"/>
      <c r="N35" s="434"/>
      <c r="O35" s="435"/>
      <c r="P35" s="436"/>
    </row>
    <row r="36" spans="1:16">
      <c r="B36" s="240" t="s">
        <v>202</v>
      </c>
      <c r="C36" s="253" t="s">
        <v>318</v>
      </c>
      <c r="D36" s="242" t="s">
        <v>319</v>
      </c>
      <c r="E36" s="242" t="s">
        <v>203</v>
      </c>
      <c r="F36" s="242" t="s">
        <v>320</v>
      </c>
      <c r="G36" s="242" t="s">
        <v>204</v>
      </c>
      <c r="H36" s="242" t="s">
        <v>205</v>
      </c>
      <c r="I36" s="253" t="s">
        <v>206</v>
      </c>
      <c r="J36" s="242" t="s">
        <v>207</v>
      </c>
      <c r="K36" s="253" t="s">
        <v>321</v>
      </c>
      <c r="L36" s="254" t="s">
        <v>208</v>
      </c>
      <c r="M36" s="253" t="s">
        <v>209</v>
      </c>
      <c r="N36" s="254" t="s">
        <v>210</v>
      </c>
      <c r="O36" s="255"/>
      <c r="P36" s="254"/>
    </row>
    <row r="37" spans="1:16">
      <c r="A37" s="678" t="s">
        <v>215</v>
      </c>
      <c r="B37" s="206"/>
      <c r="C37" s="205"/>
      <c r="D37" s="244"/>
      <c r="E37" s="206"/>
      <c r="F37" s="206">
        <v>815</v>
      </c>
      <c r="G37" s="206"/>
      <c r="H37" s="206"/>
      <c r="I37" s="205"/>
      <c r="J37" s="206"/>
      <c r="K37" s="205"/>
      <c r="L37" s="245"/>
      <c r="M37" s="205"/>
      <c r="N37" s="245"/>
      <c r="O37" s="246"/>
      <c r="P37" s="219"/>
    </row>
    <row r="38" spans="1:16">
      <c r="A38" s="678"/>
      <c r="B38" s="211"/>
      <c r="C38" s="210"/>
      <c r="D38" s="211"/>
      <c r="E38" s="211"/>
      <c r="F38" s="211" t="s">
        <v>216</v>
      </c>
      <c r="G38" s="211"/>
      <c r="H38" s="211"/>
      <c r="I38" s="210"/>
      <c r="J38" s="211"/>
      <c r="K38" s="210"/>
      <c r="L38" s="247"/>
      <c r="M38" s="210"/>
      <c r="N38" s="247"/>
      <c r="O38" s="248"/>
      <c r="P38" s="249"/>
    </row>
    <row r="39" spans="1:16">
      <c r="A39" s="678"/>
      <c r="B39" s="215"/>
      <c r="C39" s="214"/>
      <c r="D39" s="215"/>
      <c r="E39" s="215"/>
      <c r="F39" s="250">
        <v>41735</v>
      </c>
      <c r="G39" s="215"/>
      <c r="H39" s="215"/>
      <c r="I39" s="214"/>
      <c r="J39" s="215"/>
      <c r="K39" s="214"/>
      <c r="L39" s="251"/>
      <c r="M39" s="214"/>
      <c r="N39" s="251"/>
      <c r="O39" s="252"/>
      <c r="P39" s="221"/>
    </row>
  </sheetData>
  <sheetProtection selectLockedCells="1" selectUnlockedCells="1"/>
  <mergeCells count="8">
    <mergeCell ref="A3:A5"/>
    <mergeCell ref="B19:E19"/>
    <mergeCell ref="A33:A35"/>
    <mergeCell ref="A37:A39"/>
    <mergeCell ref="A6:A8"/>
    <mergeCell ref="A9:A11"/>
    <mergeCell ref="A12:A14"/>
    <mergeCell ref="A15:A17"/>
  </mergeCells>
  <printOptions horizontalCentered="1" verticalCentered="1"/>
  <pageMargins left="0.7" right="0.7" top="0.75" bottom="0.75" header="0.51180555555555551" footer="0.51180555555555551"/>
  <pageSetup paperSize="9" scale="71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6" sqref="O6"/>
    </sheetView>
  </sheetViews>
  <sheetFormatPr baseColWidth="10" defaultRowHeight="20.100000000000001" customHeight="1"/>
  <cols>
    <col min="1" max="1" width="11.42578125" style="167"/>
    <col min="2" max="3" width="11.42578125" style="137"/>
    <col min="4" max="4" width="13" style="123" customWidth="1"/>
    <col min="5" max="5" width="13" style="137" customWidth="1"/>
    <col min="6" max="16384" width="11.42578125" style="137"/>
  </cols>
  <sheetData>
    <row r="1" spans="1:13" ht="78" customHeight="1" thickBot="1">
      <c r="A1" s="256"/>
      <c r="B1" s="257"/>
      <c r="C1" s="258"/>
      <c r="D1" s="257"/>
      <c r="E1" s="257"/>
      <c r="F1" s="257"/>
      <c r="G1" s="257"/>
      <c r="H1" s="257"/>
      <c r="I1" s="257"/>
      <c r="J1" s="257"/>
      <c r="K1" s="257"/>
      <c r="L1" s="257"/>
      <c r="M1" s="259"/>
    </row>
    <row r="2" spans="1:13" s="167" customFormat="1" ht="15" customHeight="1" thickBot="1">
      <c r="A2" s="171"/>
      <c r="B2" s="172" t="s">
        <v>322</v>
      </c>
      <c r="C2" s="173" t="s">
        <v>323</v>
      </c>
      <c r="D2" s="173" t="s">
        <v>217</v>
      </c>
      <c r="E2" s="173" t="s">
        <v>218</v>
      </c>
      <c r="F2" s="173" t="s">
        <v>9</v>
      </c>
      <c r="G2" s="173" t="s">
        <v>219</v>
      </c>
      <c r="H2" s="173" t="s">
        <v>220</v>
      </c>
      <c r="I2" s="382" t="s">
        <v>324</v>
      </c>
      <c r="J2" s="382" t="s">
        <v>325</v>
      </c>
      <c r="K2" s="173" t="s">
        <v>221</v>
      </c>
      <c r="L2" s="173" t="s">
        <v>222</v>
      </c>
      <c r="M2" s="173" t="s">
        <v>223</v>
      </c>
    </row>
    <row r="3" spans="1:13" s="263" customFormat="1" ht="20.100000000000001" customHeight="1" thickBot="1">
      <c r="A3" s="676" t="s">
        <v>109</v>
      </c>
      <c r="B3" s="260"/>
      <c r="C3" s="176">
        <v>475</v>
      </c>
      <c r="D3" s="177">
        <v>578</v>
      </c>
      <c r="E3" s="177"/>
      <c r="F3" s="177">
        <v>566</v>
      </c>
      <c r="G3" s="177">
        <v>460</v>
      </c>
      <c r="H3" s="177"/>
      <c r="I3" s="260"/>
      <c r="J3" s="261"/>
      <c r="K3" s="176"/>
      <c r="L3" s="260"/>
      <c r="M3" s="262"/>
    </row>
    <row r="4" spans="1:13" s="263" customFormat="1" ht="20.100000000000001" customHeight="1">
      <c r="A4" s="676"/>
      <c r="B4" s="264"/>
      <c r="C4" s="265" t="s">
        <v>224</v>
      </c>
      <c r="D4" s="182" t="s">
        <v>225</v>
      </c>
      <c r="E4" s="265"/>
      <c r="F4" s="266" t="s">
        <v>226</v>
      </c>
      <c r="G4" s="266" t="s">
        <v>227</v>
      </c>
      <c r="H4" s="266"/>
      <c r="I4" s="264"/>
      <c r="J4" s="267"/>
      <c r="K4" s="265"/>
      <c r="L4" s="264"/>
      <c r="M4" s="262"/>
    </row>
    <row r="5" spans="1:13" s="263" customFormat="1" ht="20.100000000000001" customHeight="1">
      <c r="A5" s="676"/>
      <c r="B5" s="268"/>
      <c r="C5" s="189" t="s">
        <v>166</v>
      </c>
      <c r="D5" s="187" t="s">
        <v>118</v>
      </c>
      <c r="E5" s="187"/>
      <c r="F5" s="188" t="s">
        <v>228</v>
      </c>
      <c r="G5" s="188" t="s">
        <v>229</v>
      </c>
      <c r="H5" s="188"/>
      <c r="I5" s="268"/>
      <c r="J5" s="269"/>
      <c r="K5" s="187"/>
      <c r="L5" s="268"/>
      <c r="M5" s="270"/>
    </row>
    <row r="6" spans="1:13" s="263" customFormat="1" ht="20.100000000000001" customHeight="1">
      <c r="A6" s="676" t="s">
        <v>230</v>
      </c>
      <c r="B6" s="176">
        <v>473</v>
      </c>
      <c r="C6" s="177">
        <v>632</v>
      </c>
      <c r="D6" s="177">
        <v>636</v>
      </c>
      <c r="E6" s="368">
        <v>609</v>
      </c>
      <c r="F6" s="177">
        <v>580</v>
      </c>
      <c r="G6" s="177">
        <v>583</v>
      </c>
      <c r="H6" s="177">
        <v>437</v>
      </c>
      <c r="I6" s="260"/>
      <c r="J6" s="261"/>
      <c r="K6" s="176"/>
      <c r="L6" s="260"/>
      <c r="M6" s="262"/>
    </row>
    <row r="7" spans="1:13" s="263" customFormat="1" ht="20.100000000000001" customHeight="1">
      <c r="A7" s="676"/>
      <c r="B7" s="182" t="s">
        <v>231</v>
      </c>
      <c r="C7" s="265" t="s">
        <v>224</v>
      </c>
      <c r="D7" s="266" t="s">
        <v>225</v>
      </c>
      <c r="E7" s="358" t="s">
        <v>239</v>
      </c>
      <c r="F7" s="266" t="s">
        <v>226</v>
      </c>
      <c r="G7" s="266" t="s">
        <v>227</v>
      </c>
      <c r="H7" s="266" t="s">
        <v>232</v>
      </c>
      <c r="I7" s="264"/>
      <c r="J7" s="267"/>
      <c r="K7" s="265"/>
      <c r="L7" s="264"/>
      <c r="M7" s="262"/>
    </row>
    <row r="8" spans="1:13" s="263" customFormat="1" ht="20.100000000000001" customHeight="1">
      <c r="A8" s="676"/>
      <c r="B8" s="271" t="s">
        <v>233</v>
      </c>
      <c r="C8" s="272" t="s">
        <v>234</v>
      </c>
      <c r="D8" s="265" t="s">
        <v>235</v>
      </c>
      <c r="E8" s="369" t="s">
        <v>283</v>
      </c>
      <c r="F8" s="187" t="s">
        <v>228</v>
      </c>
      <c r="G8" s="265" t="s">
        <v>229</v>
      </c>
      <c r="H8" s="266" t="s">
        <v>236</v>
      </c>
      <c r="I8" s="264"/>
      <c r="J8" s="267"/>
      <c r="K8" s="265"/>
      <c r="L8" s="264"/>
      <c r="M8" s="262"/>
    </row>
    <row r="9" spans="1:13" s="263" customFormat="1" ht="20.100000000000001" customHeight="1">
      <c r="A9" s="273"/>
      <c r="B9" s="195">
        <v>526</v>
      </c>
      <c r="C9" s="196">
        <v>538</v>
      </c>
      <c r="D9" s="196">
        <v>547</v>
      </c>
      <c r="E9" s="357">
        <v>543</v>
      </c>
      <c r="F9" s="196">
        <v>508</v>
      </c>
      <c r="G9" s="196">
        <v>524</v>
      </c>
      <c r="H9" s="196">
        <v>534</v>
      </c>
      <c r="I9" s="196">
        <v>461</v>
      </c>
      <c r="J9" s="196"/>
      <c r="K9" s="196">
        <v>503</v>
      </c>
      <c r="L9" s="196">
        <v>489</v>
      </c>
      <c r="M9" s="274"/>
    </row>
    <row r="10" spans="1:13" s="263" customFormat="1" ht="20.100000000000001" customHeight="1">
      <c r="A10" s="218" t="s">
        <v>133</v>
      </c>
      <c r="B10" s="182" t="s">
        <v>237</v>
      </c>
      <c r="C10" s="183" t="s">
        <v>224</v>
      </c>
      <c r="D10" s="183" t="s">
        <v>238</v>
      </c>
      <c r="E10" s="358" t="s">
        <v>239</v>
      </c>
      <c r="F10" s="265" t="s">
        <v>240</v>
      </c>
      <c r="G10" s="182" t="s">
        <v>241</v>
      </c>
      <c r="H10" s="183" t="s">
        <v>242</v>
      </c>
      <c r="I10" s="183" t="s">
        <v>243</v>
      </c>
      <c r="J10" s="183"/>
      <c r="K10" s="183" t="s">
        <v>244</v>
      </c>
      <c r="L10" s="183" t="s">
        <v>245</v>
      </c>
      <c r="M10" s="262"/>
    </row>
    <row r="11" spans="1:13" s="263" customFormat="1" ht="20.100000000000001" customHeight="1">
      <c r="A11" s="275"/>
      <c r="B11" s="187" t="s">
        <v>246</v>
      </c>
      <c r="C11" s="188" t="s">
        <v>145</v>
      </c>
      <c r="D11" s="188" t="s">
        <v>247</v>
      </c>
      <c r="E11" s="370" t="s">
        <v>248</v>
      </c>
      <c r="F11" s="188" t="s">
        <v>249</v>
      </c>
      <c r="G11" s="188" t="s">
        <v>250</v>
      </c>
      <c r="H11" s="188">
        <v>1982</v>
      </c>
      <c r="I11" s="188" t="s">
        <v>251</v>
      </c>
      <c r="J11" s="187"/>
      <c r="K11" s="188" t="s">
        <v>252</v>
      </c>
      <c r="L11" s="188" t="s">
        <v>253</v>
      </c>
      <c r="M11" s="270"/>
    </row>
    <row r="12" spans="1:13" s="263" customFormat="1" ht="20.100000000000001" customHeight="1">
      <c r="A12" s="218"/>
      <c r="B12" s="264"/>
      <c r="C12" s="176">
        <v>224</v>
      </c>
      <c r="D12" s="177">
        <v>254</v>
      </c>
      <c r="E12" s="177">
        <v>242</v>
      </c>
      <c r="F12" s="177">
        <v>269</v>
      </c>
      <c r="G12" s="177">
        <v>277</v>
      </c>
      <c r="H12" s="177"/>
      <c r="I12" s="177"/>
      <c r="J12" s="177"/>
      <c r="K12" s="177">
        <v>332</v>
      </c>
      <c r="L12" s="177"/>
      <c r="M12" s="276"/>
    </row>
    <row r="13" spans="1:13" s="178" customFormat="1" ht="20.100000000000001" customHeight="1">
      <c r="A13" s="218" t="s">
        <v>153</v>
      </c>
      <c r="B13" s="264"/>
      <c r="C13" s="265" t="s">
        <v>254</v>
      </c>
      <c r="D13" s="266" t="s">
        <v>225</v>
      </c>
      <c r="E13" s="266" t="s">
        <v>255</v>
      </c>
      <c r="F13" s="266" t="s">
        <v>256</v>
      </c>
      <c r="G13" s="266" t="s">
        <v>256</v>
      </c>
      <c r="H13" s="266"/>
      <c r="I13" s="266"/>
      <c r="J13" s="266"/>
      <c r="K13" s="266" t="s">
        <v>257</v>
      </c>
      <c r="L13" s="266"/>
      <c r="M13" s="249"/>
    </row>
    <row r="14" spans="1:13" s="263" customFormat="1" ht="20.100000000000001" customHeight="1">
      <c r="A14" s="277"/>
      <c r="B14" s="264"/>
      <c r="C14" s="265" t="s">
        <v>258</v>
      </c>
      <c r="D14" s="266" t="s">
        <v>259</v>
      </c>
      <c r="E14" s="266" t="s">
        <v>260</v>
      </c>
      <c r="F14" s="266" t="s">
        <v>261</v>
      </c>
      <c r="G14" s="266" t="s">
        <v>262</v>
      </c>
      <c r="H14" s="266"/>
      <c r="I14" s="266"/>
      <c r="J14" s="266"/>
      <c r="K14" s="266" t="s">
        <v>263</v>
      </c>
      <c r="L14" s="266"/>
      <c r="M14" s="249"/>
    </row>
    <row r="15" spans="1:13" ht="12.75">
      <c r="A15" s="222"/>
      <c r="B15" s="224"/>
      <c r="C15" s="224"/>
      <c r="D15" s="225"/>
      <c r="E15" s="224"/>
      <c r="F15" s="224"/>
      <c r="G15" s="224"/>
      <c r="H15" s="224"/>
      <c r="I15" s="224"/>
      <c r="J15" s="224"/>
      <c r="K15" s="278"/>
      <c r="L15" s="278"/>
      <c r="M15" s="279"/>
    </row>
    <row r="16" spans="1:13" ht="12.75">
      <c r="A16" s="228"/>
      <c r="B16" s="226"/>
      <c r="C16" s="226"/>
      <c r="D16" s="229"/>
      <c r="E16" s="226"/>
      <c r="F16" s="226"/>
      <c r="G16" s="226"/>
      <c r="H16" s="226"/>
      <c r="I16" s="226"/>
      <c r="J16" s="226"/>
      <c r="K16" s="226"/>
      <c r="L16" s="226"/>
      <c r="M16" s="230"/>
    </row>
    <row r="17" spans="1:13" ht="12.75">
      <c r="A17" s="228"/>
      <c r="B17" s="679" t="s">
        <v>170</v>
      </c>
      <c r="C17" s="679"/>
      <c r="D17" s="679"/>
      <c r="E17" s="679"/>
      <c r="F17" s="226"/>
      <c r="G17" s="226"/>
      <c r="H17" s="226"/>
      <c r="I17" s="226"/>
      <c r="J17" s="226"/>
      <c r="K17" s="226"/>
      <c r="L17" s="226"/>
      <c r="M17" s="230"/>
    </row>
    <row r="18" spans="1:13" ht="12.75">
      <c r="A18" s="228"/>
      <c r="B18" s="280" t="s">
        <v>171</v>
      </c>
      <c r="C18" s="281">
        <v>1532</v>
      </c>
      <c r="D18" s="281" t="s">
        <v>264</v>
      </c>
      <c r="E18" s="226" t="s">
        <v>265</v>
      </c>
      <c r="F18" s="226"/>
      <c r="G18" s="226"/>
      <c r="H18" s="226"/>
      <c r="I18" s="226"/>
      <c r="J18" s="226"/>
      <c r="K18" s="226"/>
      <c r="L18" s="226"/>
      <c r="M18" s="230"/>
    </row>
    <row r="19" spans="1:13" ht="12.75">
      <c r="A19" s="228"/>
      <c r="B19" s="226"/>
      <c r="C19" s="226"/>
      <c r="D19" s="229"/>
      <c r="E19" s="226"/>
      <c r="F19" s="226"/>
      <c r="G19" s="226"/>
      <c r="H19" s="226"/>
      <c r="I19" s="226"/>
      <c r="J19" s="226"/>
      <c r="K19" s="226"/>
      <c r="L19" s="226"/>
      <c r="M19" s="230"/>
    </row>
    <row r="20" spans="1:13" ht="12.75">
      <c r="A20" s="228"/>
      <c r="B20" s="280"/>
      <c r="C20" s="226"/>
      <c r="D20" s="229"/>
      <c r="E20" s="226"/>
      <c r="F20" s="226"/>
      <c r="G20" s="226"/>
      <c r="H20" s="226"/>
      <c r="I20" s="226"/>
      <c r="J20" s="226"/>
      <c r="K20" s="226"/>
      <c r="L20" s="226"/>
      <c r="M20" s="230"/>
    </row>
    <row r="21" spans="1:13" ht="12.75">
      <c r="A21" s="228"/>
      <c r="B21" s="280"/>
      <c r="C21" s="226"/>
      <c r="D21" s="229"/>
      <c r="E21" s="226"/>
      <c r="F21" s="226"/>
      <c r="G21" s="226"/>
      <c r="H21" s="226"/>
      <c r="I21" s="226"/>
      <c r="J21" s="226"/>
      <c r="K21" s="226"/>
      <c r="L21" s="226"/>
      <c r="M21" s="230"/>
    </row>
    <row r="22" spans="1:13" ht="12.75">
      <c r="A22" s="233"/>
      <c r="B22" s="235"/>
      <c r="C22" s="235"/>
      <c r="D22" s="236"/>
      <c r="E22" s="235"/>
      <c r="F22" s="235"/>
      <c r="G22" s="235"/>
      <c r="H22" s="235"/>
      <c r="I22" s="235"/>
      <c r="J22" s="235"/>
      <c r="K22" s="235"/>
      <c r="L22" s="235"/>
      <c r="M22" s="282"/>
    </row>
    <row r="23" spans="1:13" s="167" customFormat="1" ht="12.75">
      <c r="B23" s="167" t="s">
        <v>266</v>
      </c>
      <c r="C23" s="283" t="s">
        <v>267</v>
      </c>
      <c r="D23" s="9" t="s">
        <v>268</v>
      </c>
      <c r="E23" s="284" t="s">
        <v>269</v>
      </c>
      <c r="G23" s="285" t="s">
        <v>270</v>
      </c>
      <c r="I23" s="285"/>
      <c r="K23" s="285"/>
      <c r="M23" s="286"/>
    </row>
    <row r="24" spans="1:13" s="263" customFormat="1" ht="20.100000000000001" customHeight="1">
      <c r="A24" s="273"/>
      <c r="B24" s="287"/>
      <c r="C24" s="288"/>
      <c r="D24" s="289">
        <v>376</v>
      </c>
      <c r="E24" s="288"/>
      <c r="F24" s="290"/>
      <c r="G24" s="290"/>
      <c r="H24" s="290"/>
      <c r="I24" s="290"/>
      <c r="J24" s="290"/>
      <c r="K24" s="290"/>
      <c r="L24" s="290"/>
      <c r="M24" s="274"/>
    </row>
    <row r="25" spans="1:13" s="263" customFormat="1" ht="20.100000000000001" customHeight="1">
      <c r="A25" s="218" t="s">
        <v>211</v>
      </c>
      <c r="B25" s="291"/>
      <c r="C25" s="265"/>
      <c r="D25" s="266" t="s">
        <v>271</v>
      </c>
      <c r="E25" s="182"/>
      <c r="F25" s="265"/>
      <c r="G25" s="182"/>
      <c r="H25" s="265"/>
      <c r="I25" s="266"/>
      <c r="J25" s="266"/>
      <c r="K25" s="266"/>
      <c r="L25" s="266"/>
      <c r="M25" s="262"/>
    </row>
    <row r="26" spans="1:13" s="263" customFormat="1" ht="20.100000000000001" customHeight="1">
      <c r="A26" s="275"/>
      <c r="B26" s="202"/>
      <c r="C26" s="187"/>
      <c r="D26" s="188" t="s">
        <v>214</v>
      </c>
      <c r="E26" s="187"/>
      <c r="F26" s="188"/>
      <c r="G26" s="188"/>
      <c r="H26" s="188"/>
      <c r="I26" s="188"/>
      <c r="J26" s="188"/>
      <c r="K26" s="188"/>
      <c r="L26" s="188"/>
      <c r="M26" s="292"/>
    </row>
  </sheetData>
  <sheetProtection selectLockedCells="1" selectUnlockedCells="1"/>
  <mergeCells count="3">
    <mergeCell ref="A3:A5"/>
    <mergeCell ref="A6:A8"/>
    <mergeCell ref="B17:E17"/>
  </mergeCells>
  <printOptions horizontalCentered="1" verticalCentered="1"/>
  <pageMargins left="0.7" right="0.7" top="0.75" bottom="0.75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18</vt:i4>
      </vt:variant>
    </vt:vector>
  </HeadingPairs>
  <TitlesOfParts>
    <vt:vector size="29" baseType="lpstr">
      <vt:lpstr>Salle</vt:lpstr>
      <vt:lpstr>50m-122</vt:lpstr>
      <vt:lpstr>EXT-INTERNAT</vt:lpstr>
      <vt:lpstr>Field</vt:lpstr>
      <vt:lpstr>Beursault</vt:lpstr>
      <vt:lpstr>3D</vt:lpstr>
      <vt:lpstr>Nature</vt:lpstr>
      <vt:lpstr>RecordsH</vt:lpstr>
      <vt:lpstr>RecordsF</vt:lpstr>
      <vt:lpstr>Palmarés</vt:lpstr>
      <vt:lpstr>Var</vt:lpstr>
      <vt:lpstr>__xlnm.Print_Area</vt:lpstr>
      <vt:lpstr>__xlnm.Print_Area_1</vt:lpstr>
      <vt:lpstr>__xlnm.Print_Area_2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'3D'!Zone_d_impression</vt:lpstr>
      <vt:lpstr>'50m-122'!Zone_d_impression</vt:lpstr>
      <vt:lpstr>Beursault!Zone_d_impression</vt:lpstr>
      <vt:lpstr>'EXT-INTERNAT'!Zone_d_impression</vt:lpstr>
      <vt:lpstr>Field!Zone_d_impression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2019-10-07T15:28:11Z</cp:lastPrinted>
  <dcterms:created xsi:type="dcterms:W3CDTF">2018-05-01T18:57:22Z</dcterms:created>
  <dcterms:modified xsi:type="dcterms:W3CDTF">2019-10-07T15:29:39Z</dcterms:modified>
</cp:coreProperties>
</file>