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F:\CAR\Concours\Saison 2024\"/>
    </mc:Choice>
  </mc:AlternateContent>
  <xr:revisionPtr revIDLastSave="0" documentId="13_ncr:1_{D5E4C5FD-68A6-41D9-922B-E000EEDB7BD9}" xr6:coauthVersionLast="36" xr6:coauthVersionMax="47" xr10:uidLastSave="{00000000-0000-0000-0000-000000000000}"/>
  <bookViews>
    <workbookView xWindow="780" yWindow="330" windowWidth="22785" windowHeight="14970" tabRatio="511" firstSheet="1" activeTab="1" xr2:uid="{00000000-000D-0000-FFFF-FFFF00000000}"/>
  </bookViews>
  <sheets>
    <sheet name="Salle" sheetId="1" r:id="rId1"/>
    <sheet name="EXTERIEUR" sheetId="3" r:id="rId2"/>
    <sheet name="3D" sheetId="6" r:id="rId3"/>
    <sheet name="Nature" sheetId="7" r:id="rId4"/>
    <sheet name="Beursault" sheetId="5" r:id="rId5"/>
    <sheet name="Field" sheetId="4" r:id="rId6"/>
    <sheet name="RecordsH" sheetId="8" r:id="rId7"/>
    <sheet name="RecordsF" sheetId="9" r:id="rId8"/>
    <sheet name="Palmarés" sheetId="10" r:id="rId9"/>
    <sheet name="Var" sheetId="11" r:id="rId10"/>
  </sheets>
  <definedNames>
    <definedName name="__xlnm.Print_Area">'3D'!$A$1:$BN$71</definedName>
    <definedName name="__xlnm.Print_Area_1">Beursault!$A$1:$AQ$57</definedName>
    <definedName name="__xlnm.Print_Area_2">#REF!</definedName>
    <definedName name="__xlnm.Print_Area_3">Field!$B$1:$AY$58</definedName>
    <definedName name="__xlnm.Print_Area_4">EXTERIEUR!$A$1:$AM$68</definedName>
    <definedName name="__xlnm.Print_Area_5">Palmarés!$A$1:$I$80</definedName>
    <definedName name="__xlnm.Print_Area_6">RecordsF!$A$1:$M$26</definedName>
    <definedName name="__xlnm.Print_Area_7">RecordsH!$A$1:$P$32</definedName>
    <definedName name="__xlnm.Print_Area_8">Salle!$A$1:$BG$94</definedName>
    <definedName name="__xlnm.Print_Titles">#N/A</definedName>
    <definedName name="_xlnm.Print_Area" localSheetId="2">'3D'!$A$1:$BN$71</definedName>
    <definedName name="_xlnm.Print_Area" localSheetId="4">Beursault!$A$1:$AQ$57</definedName>
    <definedName name="_xlnm.Print_Area" localSheetId="1">EXTERIEUR!$A$1:$AO$104</definedName>
    <definedName name="_xlnm.Print_Area" localSheetId="5">Field!$B$1:$AY$58</definedName>
    <definedName name="_xlnm.Print_Area" localSheetId="8">Palmarés!$A$1:$I$80</definedName>
    <definedName name="_xlnm.Print_Area" localSheetId="7">RecordsF!$A$1:$M$26</definedName>
    <definedName name="_xlnm.Print_Area" localSheetId="6">RecordsH!$A$1:$P$41</definedName>
    <definedName name="_xlnm.Print_Area" localSheetId="0">Salle!$A$1:$BG$94</definedName>
  </definedNames>
  <calcPr calcId="191029"/>
</workbook>
</file>

<file path=xl/calcChain.xml><?xml version="1.0" encoding="utf-8"?>
<calcChain xmlns="http://schemas.openxmlformats.org/spreadsheetml/2006/main">
  <c r="AO28" i="3" l="1"/>
  <c r="AN28" i="3"/>
  <c r="AM28" i="3"/>
  <c r="AL28" i="3"/>
  <c r="AK28" i="3"/>
  <c r="AJ28" i="3"/>
  <c r="AI28" i="3"/>
  <c r="AH28" i="3"/>
  <c r="AL45" i="5" l="1"/>
  <c r="AW56" i="1" l="1"/>
  <c r="AV56" i="1"/>
  <c r="AU56" i="1"/>
  <c r="AX56" i="1" s="1"/>
  <c r="AS56" i="1"/>
  <c r="BG56" i="1" s="1"/>
  <c r="AW40" i="1"/>
  <c r="AV40" i="1"/>
  <c r="AU40" i="1"/>
  <c r="AX40" i="1" s="1"/>
  <c r="AS40" i="1"/>
  <c r="BG40" i="1" s="1"/>
  <c r="AW34" i="1"/>
  <c r="AV34" i="1"/>
  <c r="AU34" i="1"/>
  <c r="AS34" i="1"/>
  <c r="BG34" i="1" s="1"/>
  <c r="AW33" i="1"/>
  <c r="AV33" i="1"/>
  <c r="AU33" i="1"/>
  <c r="AX33" i="1" s="1"/>
  <c r="AS33" i="1"/>
  <c r="BB33" i="1" s="1"/>
  <c r="AY56" i="1" l="1"/>
  <c r="AZ56" i="1"/>
  <c r="BA56" i="1"/>
  <c r="BB56" i="1"/>
  <c r="BC56" i="1"/>
  <c r="BD56" i="1"/>
  <c r="BE56" i="1"/>
  <c r="AT56" i="1"/>
  <c r="BF56" i="1"/>
  <c r="AZ40" i="1"/>
  <c r="AY40" i="1"/>
  <c r="BD40" i="1"/>
  <c r="BE40" i="1"/>
  <c r="BA40" i="1"/>
  <c r="BB40" i="1"/>
  <c r="BC40" i="1"/>
  <c r="AT40" i="1"/>
  <c r="BF40" i="1"/>
  <c r="BD33" i="1"/>
  <c r="AT33" i="1"/>
  <c r="BE33" i="1"/>
  <c r="BF33" i="1"/>
  <c r="AX34" i="1"/>
  <c r="BC33" i="1"/>
  <c r="AZ33" i="1"/>
  <c r="AY34" i="1"/>
  <c r="AY33" i="1"/>
  <c r="BA33" i="1"/>
  <c r="AZ34" i="1"/>
  <c r="BA34" i="1"/>
  <c r="BB34" i="1"/>
  <c r="BE34" i="1"/>
  <c r="BC34" i="1"/>
  <c r="BD34" i="1"/>
  <c r="AT34" i="1"/>
  <c r="BF34" i="1"/>
  <c r="AW89" i="1"/>
  <c r="AV89" i="1"/>
  <c r="AU89" i="1"/>
  <c r="AS89" i="1"/>
  <c r="BG89" i="1" s="1"/>
  <c r="AU35" i="1"/>
  <c r="AV35" i="1"/>
  <c r="AW35" i="1"/>
  <c r="AS35" i="1"/>
  <c r="AT35" i="1" s="1"/>
  <c r="AX35" i="1" l="1"/>
  <c r="AZ35" i="1"/>
  <c r="AY35" i="1"/>
  <c r="BD35" i="1"/>
  <c r="BE35" i="1"/>
  <c r="BA35" i="1"/>
  <c r="BB35" i="1"/>
  <c r="BC35" i="1"/>
  <c r="BF35" i="1"/>
  <c r="BG35" i="1"/>
  <c r="AX89" i="1"/>
  <c r="AT89" i="1"/>
  <c r="BE89" i="1"/>
  <c r="BF89" i="1"/>
  <c r="AF14" i="5" l="1"/>
  <c r="AF15" i="5"/>
  <c r="AF16" i="5"/>
  <c r="AF18" i="5"/>
  <c r="AF20" i="5"/>
  <c r="AF28" i="5"/>
  <c r="AF30" i="5"/>
  <c r="AF32" i="5"/>
  <c r="AF34" i="5"/>
  <c r="AF36" i="5"/>
  <c r="AF37" i="5"/>
  <c r="AF40" i="5"/>
  <c r="AF42" i="5"/>
  <c r="AF45" i="5"/>
  <c r="AF46" i="5"/>
  <c r="AF48" i="5"/>
  <c r="AF51" i="5"/>
  <c r="AF52" i="5"/>
  <c r="AJ15" i="5" l="1"/>
  <c r="AI15" i="5"/>
  <c r="AH15" i="5"/>
  <c r="AK15" i="5" s="1"/>
  <c r="AL40" i="5" l="1"/>
  <c r="AO34" i="5"/>
  <c r="AN34" i="5"/>
  <c r="AF11" i="5"/>
  <c r="AF13" i="5"/>
  <c r="AF21" i="5"/>
  <c r="AF22" i="5"/>
  <c r="AF24" i="5"/>
  <c r="AF25" i="5"/>
  <c r="AF26" i="5"/>
  <c r="AE54" i="5" l="1"/>
  <c r="AO40" i="5"/>
  <c r="AO52" i="5"/>
  <c r="AN52" i="5"/>
  <c r="AM52" i="5"/>
  <c r="AL52" i="5"/>
  <c r="AO49" i="5"/>
  <c r="AO45" i="5"/>
  <c r="AN45" i="5"/>
  <c r="AM45" i="5"/>
  <c r="AO42" i="5"/>
  <c r="AN42" i="5"/>
  <c r="AM42" i="5"/>
  <c r="AL42" i="5"/>
  <c r="AN40" i="5"/>
  <c r="AM40" i="5"/>
  <c r="AO37" i="5"/>
  <c r="AN37" i="5"/>
  <c r="AM37" i="5"/>
  <c r="AL37" i="5"/>
  <c r="AO36" i="5"/>
  <c r="AO32" i="5"/>
  <c r="AN32" i="5"/>
  <c r="AM32" i="5"/>
  <c r="AL32" i="5"/>
  <c r="AO30" i="5"/>
  <c r="AN30" i="5"/>
  <c r="AM30" i="5"/>
  <c r="AL30" i="5"/>
  <c r="AO28" i="5"/>
  <c r="AN28" i="5"/>
  <c r="AM28" i="5"/>
  <c r="AL28" i="5"/>
  <c r="AO26" i="5"/>
  <c r="AN26" i="5"/>
  <c r="AM26" i="5"/>
  <c r="AL26" i="5"/>
  <c r="AO25" i="5"/>
  <c r="AN25" i="5"/>
  <c r="AM25" i="5"/>
  <c r="AL25" i="5"/>
  <c r="AO24" i="5"/>
  <c r="AO22" i="5"/>
  <c r="AO21" i="5"/>
  <c r="AO18" i="5"/>
  <c r="AN18" i="5"/>
  <c r="AM18" i="5"/>
  <c r="AL18" i="5"/>
  <c r="AO16" i="5"/>
  <c r="AN16" i="5"/>
  <c r="AM16" i="5"/>
  <c r="AL16" i="5"/>
  <c r="AJ30" i="5"/>
  <c r="AI30" i="5"/>
  <c r="AH30" i="5"/>
  <c r="AJ32" i="5"/>
  <c r="AI32" i="5"/>
  <c r="AH32" i="5"/>
  <c r="AJ42" i="5"/>
  <c r="AI42" i="5"/>
  <c r="AH42" i="5"/>
  <c r="AK42" i="5" l="1"/>
  <c r="AK32" i="5"/>
  <c r="AK30" i="5"/>
  <c r="AJ52" i="5" l="1"/>
  <c r="AI52" i="5"/>
  <c r="AH52" i="5"/>
  <c r="AJ34" i="5"/>
  <c r="AI34" i="5"/>
  <c r="AH34" i="5"/>
  <c r="AJ37" i="5"/>
  <c r="AI37" i="5"/>
  <c r="AH37" i="5"/>
  <c r="AK34" i="5" l="1"/>
  <c r="AK37" i="5"/>
  <c r="AK52" i="5"/>
  <c r="BG20" i="6"/>
  <c r="BF20" i="6"/>
  <c r="BE20" i="6"/>
  <c r="BH20" i="6" s="1"/>
  <c r="BG19" i="6"/>
  <c r="BF19" i="6"/>
  <c r="BE19" i="6"/>
  <c r="BH19" i="6" s="1"/>
  <c r="BC18" i="6"/>
  <c r="BD18" i="6" s="1"/>
  <c r="BC19" i="6"/>
  <c r="BD19" i="6" s="1"/>
  <c r="BC20" i="6"/>
  <c r="BN20" i="6" s="1"/>
  <c r="BI19" i="6" l="1"/>
  <c r="BK19" i="6"/>
  <c r="BL19" i="6"/>
  <c r="BJ19" i="6"/>
  <c r="BM19" i="6"/>
  <c r="BN19" i="6"/>
  <c r="BL20" i="6"/>
  <c r="BM20" i="6"/>
  <c r="BI20" i="6"/>
  <c r="BJ20" i="6"/>
  <c r="BK20" i="6"/>
  <c r="BD20" i="6"/>
  <c r="BN66" i="6"/>
  <c r="BM66" i="6"/>
  <c r="BL66" i="6"/>
  <c r="BK66" i="6"/>
  <c r="BJ66" i="6"/>
  <c r="BI66" i="6"/>
  <c r="AQ40" i="4" l="1"/>
  <c r="AP40" i="4"/>
  <c r="AO40" i="4"/>
  <c r="AR40" i="4" s="1"/>
  <c r="AM40" i="4"/>
  <c r="AX40" i="4" s="1"/>
  <c r="AW40" i="4" l="1"/>
  <c r="AN40" i="4"/>
  <c r="J103" i="3" l="1"/>
  <c r="AD46" i="3" l="1"/>
  <c r="AE46" i="3"/>
  <c r="AF46" i="3"/>
  <c r="AD47" i="3"/>
  <c r="AG47" i="3" s="1"/>
  <c r="AE47" i="3"/>
  <c r="AF47" i="3"/>
  <c r="AD39" i="3"/>
  <c r="AE39" i="3"/>
  <c r="AF39" i="3"/>
  <c r="AB39" i="3"/>
  <c r="AO39" i="3" s="1"/>
  <c r="AF76" i="3"/>
  <c r="AE76" i="3"/>
  <c r="AD76" i="3"/>
  <c r="AB76" i="3"/>
  <c r="AC76" i="3" s="1"/>
  <c r="AB65" i="3"/>
  <c r="AL65" i="3" s="1"/>
  <c r="AF65" i="3"/>
  <c r="AE65" i="3"/>
  <c r="AD65" i="3"/>
  <c r="BG37" i="6"/>
  <c r="BF37" i="6"/>
  <c r="BE37" i="6"/>
  <c r="BC37" i="6"/>
  <c r="BN37" i="6" s="1"/>
  <c r="BG48" i="6"/>
  <c r="BF48" i="6"/>
  <c r="BE48" i="6"/>
  <c r="BC48" i="6"/>
  <c r="AA23" i="7"/>
  <c r="AA24" i="7"/>
  <c r="AA25" i="7"/>
  <c r="Z23" i="7"/>
  <c r="Z24" i="7"/>
  <c r="Z25" i="7"/>
  <c r="Y23" i="7"/>
  <c r="AB23" i="7" s="1"/>
  <c r="Y24" i="7"/>
  <c r="AB24" i="7" s="1"/>
  <c r="Y25" i="7"/>
  <c r="AB25" i="7" s="1"/>
  <c r="W24" i="7"/>
  <c r="AH24" i="7" s="1"/>
  <c r="W25" i="7"/>
  <c r="W23" i="7"/>
  <c r="AH23" i="7" s="1"/>
  <c r="AW55" i="1"/>
  <c r="AV55" i="1"/>
  <c r="AU55" i="1"/>
  <c r="AS55" i="1"/>
  <c r="BG55" i="1" s="1"/>
  <c r="BL37" i="6" l="1"/>
  <c r="BK37" i="6"/>
  <c r="BM37" i="6"/>
  <c r="AG46" i="3"/>
  <c r="AJ39" i="3"/>
  <c r="AM39" i="3"/>
  <c r="AJ65" i="3"/>
  <c r="AG39" i="3"/>
  <c r="AI39" i="3"/>
  <c r="AN39" i="3"/>
  <c r="AK39" i="3"/>
  <c r="AC39" i="3"/>
  <c r="AH39" i="3"/>
  <c r="AL39" i="3"/>
  <c r="AG76" i="3"/>
  <c r="AG65" i="3"/>
  <c r="AI65" i="3"/>
  <c r="AC65" i="3"/>
  <c r="AK65" i="3"/>
  <c r="BD48" i="6"/>
  <c r="BM48" i="6"/>
  <c r="BH37" i="6"/>
  <c r="BN48" i="6"/>
  <c r="BD37" i="6"/>
  <c r="AE24" i="7"/>
  <c r="AF24" i="7"/>
  <c r="AC24" i="7"/>
  <c r="AG24" i="7"/>
  <c r="AD24" i="7"/>
  <c r="X23" i="7"/>
  <c r="AF23" i="7"/>
  <c r="AG23" i="7"/>
  <c r="AX55" i="1"/>
  <c r="AZ55" i="1"/>
  <c r="BD55" i="1"/>
  <c r="BA55" i="1"/>
  <c r="BE55" i="1"/>
  <c r="BB55" i="1"/>
  <c r="BF55" i="1"/>
  <c r="AT55" i="1"/>
  <c r="BC55" i="1"/>
  <c r="AS63" i="1"/>
  <c r="BG24" i="6" l="1"/>
  <c r="BG25" i="6"/>
  <c r="BF24" i="6"/>
  <c r="BF25" i="6"/>
  <c r="BE24" i="6"/>
  <c r="BE25" i="6"/>
  <c r="BC24" i="6"/>
  <c r="BL24" i="6" s="1"/>
  <c r="BC25" i="6"/>
  <c r="BN25" i="6" s="1"/>
  <c r="BH25" i="6" l="1"/>
  <c r="BH24" i="6"/>
  <c r="BI24" i="6"/>
  <c r="BM24" i="6"/>
  <c r="BK25" i="6"/>
  <c r="BJ24" i="6"/>
  <c r="BN24" i="6"/>
  <c r="BL25" i="6"/>
  <c r="BD25" i="6"/>
  <c r="BK24" i="6"/>
  <c r="BI25" i="6"/>
  <c r="BM25" i="6"/>
  <c r="BD24" i="6"/>
  <c r="BJ25" i="6"/>
  <c r="AF80" i="3"/>
  <c r="AE80" i="3"/>
  <c r="AD80" i="3"/>
  <c r="AB80" i="3"/>
  <c r="AL80" i="3" s="1"/>
  <c r="AG80" i="3" l="1"/>
  <c r="AJ80" i="3"/>
  <c r="AC80" i="3"/>
  <c r="AK80" i="3"/>
  <c r="BF36" i="6"/>
  <c r="BE36" i="6"/>
  <c r="BG36" i="6"/>
  <c r="BC36" i="6"/>
  <c r="BN36" i="6" s="1"/>
  <c r="BG47" i="6"/>
  <c r="BF47" i="6"/>
  <c r="BE47" i="6"/>
  <c r="BC47" i="6"/>
  <c r="BN47" i="6" s="1"/>
  <c r="BH47" i="6" l="1"/>
  <c r="BH36" i="6"/>
  <c r="BK36" i="6"/>
  <c r="BL36" i="6"/>
  <c r="BM36" i="6"/>
  <c r="BD36" i="6"/>
  <c r="BD47" i="6"/>
  <c r="BM47" i="6"/>
  <c r="AJ45" i="5"/>
  <c r="AI45" i="5"/>
  <c r="AH45" i="5"/>
  <c r="AK45" i="5" l="1"/>
  <c r="BC61" i="6"/>
  <c r="AU9" i="1" l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X16" i="1" l="1"/>
  <c r="AX17" i="1"/>
  <c r="AT14" i="1"/>
  <c r="AT18" i="1"/>
  <c r="AT20" i="1"/>
  <c r="AT23" i="1"/>
  <c r="AT26" i="1"/>
  <c r="AT29" i="1"/>
  <c r="AT31" i="1"/>
  <c r="AT36" i="1"/>
  <c r="AT42" i="1"/>
  <c r="AT46" i="1"/>
  <c r="AT49" i="1"/>
  <c r="AT52" i="1"/>
  <c r="AT58" i="1"/>
  <c r="AT65" i="1"/>
  <c r="AT66" i="1"/>
  <c r="AT67" i="1"/>
  <c r="AT69" i="1"/>
  <c r="AT71" i="1"/>
  <c r="AT74" i="1"/>
  <c r="AT78" i="1"/>
  <c r="AT81" i="1"/>
  <c r="AT84" i="1"/>
  <c r="AS19" i="1"/>
  <c r="AS21" i="1"/>
  <c r="AS22" i="1"/>
  <c r="AS24" i="1"/>
  <c r="AS25" i="1"/>
  <c r="AS27" i="1"/>
  <c r="AS28" i="1"/>
  <c r="AT28" i="1" s="1"/>
  <c r="AS30" i="1"/>
  <c r="AT30" i="1" s="1"/>
  <c r="AS32" i="1"/>
  <c r="AS37" i="1"/>
  <c r="AT37" i="1" s="1"/>
  <c r="AS38" i="1"/>
  <c r="AT38" i="1" s="1"/>
  <c r="AS39" i="1"/>
  <c r="AT39" i="1" s="1"/>
  <c r="AS41" i="1"/>
  <c r="AS43" i="1"/>
  <c r="AS44" i="1"/>
  <c r="AS45" i="1"/>
  <c r="AT45" i="1" s="1"/>
  <c r="AS47" i="1"/>
  <c r="AS48" i="1"/>
  <c r="AT48" i="1" s="1"/>
  <c r="AS50" i="1"/>
  <c r="AT50" i="1" s="1"/>
  <c r="AS51" i="1"/>
  <c r="AT51" i="1" s="1"/>
  <c r="AS53" i="1"/>
  <c r="AS54" i="1"/>
  <c r="AS57" i="1"/>
  <c r="AS59" i="1"/>
  <c r="AT59" i="1" s="1"/>
  <c r="AS60" i="1"/>
  <c r="AT60" i="1" s="1"/>
  <c r="AS61" i="1"/>
  <c r="AT61" i="1" s="1"/>
  <c r="AS62" i="1"/>
  <c r="AT62" i="1" s="1"/>
  <c r="AT63" i="1"/>
  <c r="AS64" i="1"/>
  <c r="AS68" i="1"/>
  <c r="AT68" i="1" s="1"/>
  <c r="AS70" i="1"/>
  <c r="AS72" i="1"/>
  <c r="AS73" i="1"/>
  <c r="AS75" i="1"/>
  <c r="AT75" i="1" s="1"/>
  <c r="AS76" i="1"/>
  <c r="AT76" i="1" s="1"/>
  <c r="AS77" i="1"/>
  <c r="AT77" i="1" s="1"/>
  <c r="AS79" i="1"/>
  <c r="AT79" i="1" s="1"/>
  <c r="AS80" i="1"/>
  <c r="AS82" i="1"/>
  <c r="AS83" i="1"/>
  <c r="AS85" i="1"/>
  <c r="AT85" i="1" s="1"/>
  <c r="AS86" i="1"/>
  <c r="AT86" i="1" s="1"/>
  <c r="AS87" i="1"/>
  <c r="AT87" i="1" s="1"/>
  <c r="AS88" i="1"/>
  <c r="AS15" i="1"/>
  <c r="AS16" i="1"/>
  <c r="AS17" i="1"/>
  <c r="BE32" i="1" l="1"/>
  <c r="AT32" i="1"/>
  <c r="BA80" i="1"/>
  <c r="AZ80" i="1"/>
  <c r="AY80" i="1"/>
  <c r="BF80" i="1"/>
  <c r="BE80" i="1"/>
  <c r="BG80" i="1"/>
  <c r="BD80" i="1"/>
  <c r="BB80" i="1"/>
  <c r="BC80" i="1"/>
  <c r="AZ15" i="1"/>
  <c r="AY15" i="1"/>
  <c r="AT57" i="1"/>
  <c r="AY57" i="1"/>
  <c r="BD73" i="1"/>
  <c r="AZ73" i="1"/>
  <c r="BG73" i="1"/>
  <c r="BC73" i="1"/>
  <c r="AY73" i="1"/>
  <c r="BF73" i="1"/>
  <c r="BB73" i="1"/>
  <c r="BE73" i="1"/>
  <c r="BA73" i="1"/>
  <c r="BF82" i="1"/>
  <c r="BB82" i="1"/>
  <c r="BE82" i="1"/>
  <c r="BA82" i="1"/>
  <c r="BD82" i="1"/>
  <c r="AZ82" i="1"/>
  <c r="BG82" i="1"/>
  <c r="BC82" i="1"/>
  <c r="AY82" i="1"/>
  <c r="BE72" i="1"/>
  <c r="BA72" i="1"/>
  <c r="BD72" i="1"/>
  <c r="AZ72" i="1"/>
  <c r="BG72" i="1"/>
  <c r="BC72" i="1"/>
  <c r="AY72" i="1"/>
  <c r="BF72" i="1"/>
  <c r="BB72" i="1"/>
  <c r="BG54" i="1"/>
  <c r="BC54" i="1"/>
  <c r="AY54" i="1"/>
  <c r="BF54" i="1"/>
  <c r="BB54" i="1"/>
  <c r="BE54" i="1"/>
  <c r="BA54" i="1"/>
  <c r="BD54" i="1"/>
  <c r="AZ54" i="1"/>
  <c r="BE43" i="1"/>
  <c r="BA43" i="1"/>
  <c r="BD43" i="1"/>
  <c r="AZ43" i="1"/>
  <c r="BG43" i="1"/>
  <c r="BC43" i="1"/>
  <c r="AY43" i="1"/>
  <c r="BF43" i="1"/>
  <c r="BB43" i="1"/>
  <c r="BE27" i="1"/>
  <c r="BA27" i="1"/>
  <c r="BD27" i="1"/>
  <c r="AZ27" i="1"/>
  <c r="BG27" i="1"/>
  <c r="BC27" i="1"/>
  <c r="AY27" i="1"/>
  <c r="BF27" i="1"/>
  <c r="BB27" i="1"/>
  <c r="BE17" i="1"/>
  <c r="BA17" i="1"/>
  <c r="BD17" i="1"/>
  <c r="AZ17" i="1"/>
  <c r="BG17" i="1"/>
  <c r="BC17" i="1"/>
  <c r="AY17" i="1"/>
  <c r="BF17" i="1"/>
  <c r="BB17" i="1"/>
  <c r="BC64" i="1"/>
  <c r="BG64" i="1"/>
  <c r="BD64" i="1"/>
  <c r="BE64" i="1"/>
  <c r="BF64" i="1"/>
  <c r="BB60" i="1"/>
  <c r="BF60" i="1"/>
  <c r="AY60" i="1"/>
  <c r="BC60" i="1"/>
  <c r="BG60" i="1"/>
  <c r="AZ60" i="1"/>
  <c r="BD60" i="1"/>
  <c r="BA60" i="1"/>
  <c r="BE60" i="1"/>
  <c r="BD47" i="1"/>
  <c r="BG47" i="1"/>
  <c r="BC47" i="1"/>
  <c r="BF47" i="1"/>
  <c r="BB47" i="1"/>
  <c r="BE47" i="1"/>
  <c r="BA47" i="1"/>
  <c r="BF25" i="1"/>
  <c r="BB25" i="1"/>
  <c r="BE25" i="1"/>
  <c r="BA25" i="1"/>
  <c r="BD25" i="1"/>
  <c r="AZ25" i="1"/>
  <c r="BG25" i="1"/>
  <c r="BC25" i="1"/>
  <c r="AY25" i="1"/>
  <c r="BD19" i="1"/>
  <c r="AZ19" i="1"/>
  <c r="BG19" i="1"/>
  <c r="BC19" i="1"/>
  <c r="AY19" i="1"/>
  <c r="BF19" i="1"/>
  <c r="BB19" i="1"/>
  <c r="BE19" i="1"/>
  <c r="BA19" i="1"/>
  <c r="AT64" i="1"/>
  <c r="AT43" i="1"/>
  <c r="BF16" i="1"/>
  <c r="BB16" i="1"/>
  <c r="BE16" i="1"/>
  <c r="BA16" i="1"/>
  <c r="BD16" i="1"/>
  <c r="AZ16" i="1"/>
  <c r="BG16" i="1"/>
  <c r="BC16" i="1"/>
  <c r="AY16" i="1"/>
  <c r="BE79" i="1"/>
  <c r="BD79" i="1"/>
  <c r="BG79" i="1"/>
  <c r="BC79" i="1"/>
  <c r="BF79" i="1"/>
  <c r="BG68" i="1"/>
  <c r="BC68" i="1"/>
  <c r="AY68" i="1"/>
  <c r="BF68" i="1"/>
  <c r="BB68" i="1"/>
  <c r="BE68" i="1"/>
  <c r="BA68" i="1"/>
  <c r="BD68" i="1"/>
  <c r="AZ68" i="1"/>
  <c r="BF59" i="1"/>
  <c r="BB59" i="1"/>
  <c r="BE59" i="1"/>
  <c r="BA59" i="1"/>
  <c r="BD59" i="1"/>
  <c r="AZ59" i="1"/>
  <c r="BG59" i="1"/>
  <c r="BC59" i="1"/>
  <c r="AY59" i="1"/>
  <c r="BF39" i="1"/>
  <c r="BB39" i="1"/>
  <c r="BE39" i="1"/>
  <c r="BA39" i="1"/>
  <c r="BD39" i="1"/>
  <c r="AZ39" i="1"/>
  <c r="BG39" i="1"/>
  <c r="BC39" i="1"/>
  <c r="AY39" i="1"/>
  <c r="BG24" i="1"/>
  <c r="BC24" i="1"/>
  <c r="AY24" i="1"/>
  <c r="BF24" i="1"/>
  <c r="BB24" i="1"/>
  <c r="BE24" i="1"/>
  <c r="BA24" i="1"/>
  <c r="BD24" i="1"/>
  <c r="AZ24" i="1"/>
  <c r="AT82" i="1"/>
  <c r="AT73" i="1"/>
  <c r="AT47" i="1"/>
  <c r="AT24" i="1"/>
  <c r="AT16" i="1"/>
  <c r="BB44" i="1"/>
  <c r="BF44" i="1"/>
  <c r="AY44" i="1"/>
  <c r="BC44" i="1"/>
  <c r="BG44" i="1"/>
  <c r="AZ44" i="1"/>
  <c r="BD44" i="1"/>
  <c r="BA44" i="1"/>
  <c r="BE44" i="1"/>
  <c r="BD28" i="1"/>
  <c r="AZ28" i="1"/>
  <c r="BG28" i="1"/>
  <c r="BC28" i="1"/>
  <c r="AY28" i="1"/>
  <c r="BF28" i="1"/>
  <c r="BB28" i="1"/>
  <c r="BE28" i="1"/>
  <c r="BA28" i="1"/>
  <c r="BD22" i="1"/>
  <c r="AZ22" i="1"/>
  <c r="BG22" i="1"/>
  <c r="BC22" i="1"/>
  <c r="AY22" i="1"/>
  <c r="BF22" i="1"/>
  <c r="BB22" i="1"/>
  <c r="BE22" i="1"/>
  <c r="BA22" i="1"/>
  <c r="AT72" i="1"/>
  <c r="AT27" i="1"/>
  <c r="AT19" i="1"/>
  <c r="BD83" i="1"/>
  <c r="AZ83" i="1"/>
  <c r="BG83" i="1"/>
  <c r="BC83" i="1"/>
  <c r="AY83" i="1"/>
  <c r="BF83" i="1"/>
  <c r="BB83" i="1"/>
  <c r="BE83" i="1"/>
  <c r="BA83" i="1"/>
  <c r="BG57" i="1"/>
  <c r="BC57" i="1"/>
  <c r="BF57" i="1"/>
  <c r="BB57" i="1"/>
  <c r="BE57" i="1"/>
  <c r="BA57" i="1"/>
  <c r="BD57" i="1"/>
  <c r="AZ57" i="1"/>
  <c r="BE87" i="1"/>
  <c r="BD87" i="1"/>
  <c r="BG87" i="1"/>
  <c r="BF87" i="1"/>
  <c r="BA61" i="1"/>
  <c r="BE61" i="1"/>
  <c r="BB61" i="1"/>
  <c r="BF61" i="1"/>
  <c r="AY61" i="1"/>
  <c r="BC61" i="1"/>
  <c r="BG61" i="1"/>
  <c r="AZ61" i="1"/>
  <c r="BD61" i="1"/>
  <c r="BE21" i="1"/>
  <c r="BA21" i="1"/>
  <c r="BD21" i="1"/>
  <c r="BG21" i="1"/>
  <c r="BC21" i="1"/>
  <c r="BF21" i="1"/>
  <c r="BB21" i="1"/>
  <c r="AT54" i="1"/>
  <c r="AT44" i="1"/>
  <c r="AT22" i="1"/>
  <c r="BG77" i="1"/>
  <c r="BC77" i="1"/>
  <c r="AY77" i="1"/>
  <c r="BF77" i="1"/>
  <c r="BB77" i="1"/>
  <c r="BE77" i="1"/>
  <c r="BA77" i="1"/>
  <c r="BD77" i="1"/>
  <c r="AZ77" i="1"/>
  <c r="AZ62" i="1"/>
  <c r="BD62" i="1"/>
  <c r="BA62" i="1"/>
  <c r="BE62" i="1"/>
  <c r="BB62" i="1"/>
  <c r="BF62" i="1"/>
  <c r="AY62" i="1"/>
  <c r="BC62" i="1"/>
  <c r="BG62" i="1"/>
  <c r="BG48" i="1"/>
  <c r="BC48" i="1"/>
  <c r="AY48" i="1"/>
  <c r="BF48" i="1"/>
  <c r="BB48" i="1"/>
  <c r="BE48" i="1"/>
  <c r="BA48" i="1"/>
  <c r="BD48" i="1"/>
  <c r="AZ48" i="1"/>
  <c r="BG37" i="1"/>
  <c r="BF37" i="1"/>
  <c r="BE37" i="1"/>
  <c r="BD37" i="1"/>
  <c r="BG86" i="1"/>
  <c r="BC86" i="1"/>
  <c r="BF86" i="1"/>
  <c r="BB86" i="1"/>
  <c r="BE86" i="1"/>
  <c r="BA86" i="1"/>
  <c r="BD86" i="1"/>
  <c r="BF70" i="1"/>
  <c r="BB70" i="1"/>
  <c r="BE70" i="1"/>
  <c r="BA70" i="1"/>
  <c r="BD70" i="1"/>
  <c r="AZ70" i="1"/>
  <c r="BG70" i="1"/>
  <c r="BC70" i="1"/>
  <c r="AY70" i="1"/>
  <c r="BG33" i="1"/>
  <c r="BC32" i="1"/>
  <c r="AY32" i="1"/>
  <c r="BF32" i="1"/>
  <c r="BB32" i="1"/>
  <c r="BA32" i="1"/>
  <c r="BD32" i="1"/>
  <c r="AZ32" i="1"/>
  <c r="AT83" i="1"/>
  <c r="AT70" i="1"/>
  <c r="AT25" i="1"/>
  <c r="AT21" i="1"/>
  <c r="AT17" i="1"/>
  <c r="AY38" i="1"/>
  <c r="BF38" i="1"/>
  <c r="BB38" i="1"/>
  <c r="BE38" i="1"/>
  <c r="BA38" i="1"/>
  <c r="BG38" i="1"/>
  <c r="BD38" i="1"/>
  <c r="AZ38" i="1"/>
  <c r="BC38" i="1"/>
  <c r="BG41" i="1"/>
  <c r="BF41" i="1"/>
  <c r="BE41" i="1"/>
  <c r="BD41" i="1"/>
  <c r="AT41" i="1"/>
  <c r="BD30" i="1"/>
  <c r="BG30" i="1"/>
  <c r="BC30" i="1"/>
  <c r="AY30" i="1"/>
  <c r="BF30" i="1"/>
  <c r="BB30" i="1"/>
  <c r="BE30" i="1"/>
  <c r="BA30" i="1"/>
  <c r="AZ30" i="1"/>
  <c r="BC63" i="1"/>
  <c r="BG63" i="1"/>
  <c r="BE63" i="1"/>
  <c r="BD63" i="1"/>
  <c r="BF63" i="1"/>
  <c r="BE88" i="1"/>
  <c r="BA88" i="1"/>
  <c r="BD88" i="1"/>
  <c r="BG88" i="1"/>
  <c r="BC88" i="1"/>
  <c r="BF88" i="1"/>
  <c r="BB88" i="1"/>
  <c r="AT88" i="1"/>
  <c r="AT80" i="1"/>
  <c r="BB45" i="1"/>
  <c r="BF45" i="1"/>
  <c r="BA45" i="1"/>
  <c r="AY45" i="1"/>
  <c r="BC45" i="1"/>
  <c r="BG45" i="1"/>
  <c r="AZ45" i="1"/>
  <c r="BD45" i="1"/>
  <c r="BE45" i="1"/>
  <c r="BF76" i="1"/>
  <c r="BB76" i="1"/>
  <c r="BE76" i="1"/>
  <c r="BA76" i="1"/>
  <c r="BD76" i="1"/>
  <c r="AZ76" i="1"/>
  <c r="BG76" i="1"/>
  <c r="BC76" i="1"/>
  <c r="AY76" i="1"/>
  <c r="BF75" i="1"/>
  <c r="BE75" i="1"/>
  <c r="BD75" i="1"/>
  <c r="BG75" i="1"/>
  <c r="BE15" i="1"/>
  <c r="BA15" i="1"/>
  <c r="BD15" i="1"/>
  <c r="BG15" i="1"/>
  <c r="BC15" i="1"/>
  <c r="BF15" i="1"/>
  <c r="BB15" i="1"/>
  <c r="BE53" i="1"/>
  <c r="BA53" i="1"/>
  <c r="BG53" i="1"/>
  <c r="BC53" i="1"/>
  <c r="AY53" i="1"/>
  <c r="BF53" i="1"/>
  <c r="BB53" i="1"/>
  <c r="BD53" i="1"/>
  <c r="AZ53" i="1"/>
  <c r="AT53" i="1"/>
  <c r="AT15" i="1"/>
  <c r="AT46" i="4"/>
  <c r="AS46" i="4"/>
  <c r="AF36" i="3" l="1"/>
  <c r="AE36" i="3"/>
  <c r="AD36" i="3"/>
  <c r="AB36" i="3"/>
  <c r="AC36" i="3" s="1"/>
  <c r="AF35" i="3"/>
  <c r="AE35" i="3"/>
  <c r="AD35" i="3"/>
  <c r="AB35" i="3"/>
  <c r="AC35" i="3" s="1"/>
  <c r="AF15" i="3"/>
  <c r="AE15" i="3"/>
  <c r="AD15" i="3"/>
  <c r="AB15" i="3"/>
  <c r="AC15" i="3" s="1"/>
  <c r="AF11" i="3"/>
  <c r="AE11" i="3"/>
  <c r="AD11" i="3"/>
  <c r="AB11" i="3"/>
  <c r="AC11" i="3" s="1"/>
  <c r="AF13" i="3"/>
  <c r="AE13" i="3"/>
  <c r="AD13" i="3"/>
  <c r="AB13" i="3"/>
  <c r="AC13" i="3" s="1"/>
  <c r="AG15" i="3" l="1"/>
  <c r="AG35" i="3"/>
  <c r="AG36" i="3"/>
  <c r="AI11" i="3"/>
  <c r="AM11" i="3"/>
  <c r="AI13" i="3"/>
  <c r="AI15" i="3"/>
  <c r="AH15" i="3"/>
  <c r="AJ15" i="3"/>
  <c r="AN13" i="3"/>
  <c r="AO15" i="3"/>
  <c r="AI35" i="3"/>
  <c r="AM35" i="3"/>
  <c r="AI36" i="3"/>
  <c r="AM36" i="3"/>
  <c r="AJ11" i="3"/>
  <c r="AN11" i="3"/>
  <c r="AJ13" i="3"/>
  <c r="AK15" i="3"/>
  <c r="AO13" i="3"/>
  <c r="AJ35" i="3"/>
  <c r="AN35" i="3"/>
  <c r="AJ36" i="3"/>
  <c r="AN36" i="3"/>
  <c r="AK11" i="3"/>
  <c r="AO11" i="3"/>
  <c r="AK13" i="3"/>
  <c r="AL15" i="3"/>
  <c r="AM15" i="3"/>
  <c r="AK35" i="3"/>
  <c r="AO35" i="3"/>
  <c r="AK36" i="3"/>
  <c r="AO36" i="3"/>
  <c r="AH11" i="3"/>
  <c r="AL11" i="3"/>
  <c r="AH13" i="3"/>
  <c r="AL13" i="3"/>
  <c r="AM13" i="3"/>
  <c r="AN15" i="3"/>
  <c r="AH35" i="3"/>
  <c r="AL35" i="3"/>
  <c r="AH36" i="3"/>
  <c r="AL36" i="3"/>
  <c r="AG11" i="3"/>
  <c r="AG13" i="3"/>
  <c r="J91" i="1"/>
  <c r="H54" i="5" l="1"/>
  <c r="T56" i="4"/>
  <c r="AC48" i="3" l="1"/>
  <c r="AC49" i="3"/>
  <c r="AC50" i="3"/>
  <c r="AC52" i="3"/>
  <c r="AC55" i="3"/>
  <c r="AC57" i="3"/>
  <c r="AC60" i="3"/>
  <c r="AC62" i="3"/>
  <c r="AC66" i="3"/>
  <c r="AC68" i="3"/>
  <c r="AC72" i="3"/>
  <c r="AC75" i="3"/>
  <c r="AC78" i="3"/>
  <c r="AC79" i="3"/>
  <c r="AC83" i="3"/>
  <c r="AC84" i="3"/>
  <c r="AC85" i="3"/>
  <c r="AC87" i="3"/>
  <c r="AC89" i="3"/>
  <c r="AC92" i="3"/>
  <c r="AC95" i="3"/>
  <c r="AF101" i="3"/>
  <c r="AE101" i="3"/>
  <c r="AD101" i="3"/>
  <c r="AB101" i="3"/>
  <c r="AF100" i="3"/>
  <c r="AE100" i="3"/>
  <c r="AD100" i="3"/>
  <c r="AB100" i="3"/>
  <c r="AL100" i="3" s="1"/>
  <c r="AF99" i="3"/>
  <c r="AE99" i="3"/>
  <c r="AD99" i="3"/>
  <c r="AB99" i="3"/>
  <c r="AK99" i="3" s="1"/>
  <c r="AF98" i="3"/>
  <c r="AE98" i="3"/>
  <c r="AD98" i="3"/>
  <c r="AB98" i="3"/>
  <c r="AC98" i="3" s="1"/>
  <c r="AF97" i="3"/>
  <c r="AE97" i="3"/>
  <c r="AD97" i="3"/>
  <c r="AB97" i="3"/>
  <c r="AC97" i="3" s="1"/>
  <c r="AF96" i="3"/>
  <c r="AE96" i="3"/>
  <c r="AD96" i="3"/>
  <c r="AB96" i="3"/>
  <c r="AL96" i="3" s="1"/>
  <c r="AF94" i="3"/>
  <c r="AE94" i="3"/>
  <c r="AD94" i="3"/>
  <c r="AB94" i="3"/>
  <c r="AF93" i="3"/>
  <c r="AE93" i="3"/>
  <c r="AD93" i="3"/>
  <c r="AB93" i="3"/>
  <c r="AL93" i="3" s="1"/>
  <c r="AF91" i="3"/>
  <c r="AE91" i="3"/>
  <c r="AD91" i="3"/>
  <c r="AB91" i="3"/>
  <c r="AC91" i="3" s="1"/>
  <c r="AF90" i="3"/>
  <c r="AE90" i="3"/>
  <c r="AD90" i="3"/>
  <c r="AB90" i="3"/>
  <c r="AF88" i="3"/>
  <c r="AE88" i="3"/>
  <c r="AD88" i="3"/>
  <c r="AB88" i="3"/>
  <c r="AF86" i="3"/>
  <c r="AE86" i="3"/>
  <c r="AD86" i="3"/>
  <c r="AB86" i="3"/>
  <c r="AJ86" i="3" s="1"/>
  <c r="AF82" i="3"/>
  <c r="AE82" i="3"/>
  <c r="AD82" i="3"/>
  <c r="AB82" i="3"/>
  <c r="AI82" i="3" s="1"/>
  <c r="AF81" i="3"/>
  <c r="AE81" i="3"/>
  <c r="AD81" i="3"/>
  <c r="AB81" i="3"/>
  <c r="AF77" i="3"/>
  <c r="AE77" i="3"/>
  <c r="AD77" i="3"/>
  <c r="AB77" i="3"/>
  <c r="AK77" i="3" s="1"/>
  <c r="AL76" i="3"/>
  <c r="AK76" i="3"/>
  <c r="AJ76" i="3"/>
  <c r="AI76" i="3"/>
  <c r="AF74" i="3"/>
  <c r="AE74" i="3"/>
  <c r="AD74" i="3"/>
  <c r="AB74" i="3"/>
  <c r="AJ74" i="3" s="1"/>
  <c r="AF73" i="3"/>
  <c r="AE73" i="3"/>
  <c r="AD73" i="3"/>
  <c r="AB73" i="3"/>
  <c r="AC73" i="3" s="1"/>
  <c r="AF71" i="3"/>
  <c r="AE71" i="3"/>
  <c r="AD71" i="3"/>
  <c r="AB71" i="3"/>
  <c r="AF70" i="3"/>
  <c r="AE70" i="3"/>
  <c r="AD70" i="3"/>
  <c r="AB70" i="3"/>
  <c r="AF69" i="3"/>
  <c r="AE69" i="3"/>
  <c r="AD69" i="3"/>
  <c r="AB69" i="3"/>
  <c r="AK69" i="3" s="1"/>
  <c r="AF67" i="3"/>
  <c r="AE67" i="3"/>
  <c r="AD67" i="3"/>
  <c r="AB67" i="3"/>
  <c r="AK67" i="3" s="1"/>
  <c r="AF63" i="3"/>
  <c r="AE63" i="3"/>
  <c r="AD63" i="3"/>
  <c r="AB63" i="3"/>
  <c r="AL63" i="3" s="1"/>
  <c r="AF61" i="3"/>
  <c r="AE61" i="3"/>
  <c r="AD61" i="3"/>
  <c r="AB61" i="3"/>
  <c r="AK61" i="3" s="1"/>
  <c r="AF59" i="3"/>
  <c r="AE59" i="3"/>
  <c r="AD59" i="3"/>
  <c r="AB59" i="3"/>
  <c r="AJ59" i="3" s="1"/>
  <c r="AF58" i="3"/>
  <c r="AE58" i="3"/>
  <c r="AD58" i="3"/>
  <c r="AB58" i="3"/>
  <c r="AI58" i="3" s="1"/>
  <c r="AF56" i="3"/>
  <c r="AE56" i="3"/>
  <c r="AD56" i="3"/>
  <c r="AB56" i="3"/>
  <c r="AL56" i="3" s="1"/>
  <c r="AF54" i="3"/>
  <c r="AE54" i="3"/>
  <c r="AD54" i="3"/>
  <c r="AB54" i="3"/>
  <c r="AL54" i="3" s="1"/>
  <c r="AF53" i="3"/>
  <c r="AE53" i="3"/>
  <c r="AD53" i="3"/>
  <c r="AB53" i="3"/>
  <c r="AK53" i="3" s="1"/>
  <c r="AF51" i="3"/>
  <c r="AE51" i="3"/>
  <c r="AD51" i="3"/>
  <c r="AB51" i="3"/>
  <c r="AJ51" i="3" s="1"/>
  <c r="AI70" i="3" l="1"/>
  <c r="AH70" i="3"/>
  <c r="AL81" i="3"/>
  <c r="AJ81" i="3"/>
  <c r="AI81" i="3"/>
  <c r="AH81" i="3"/>
  <c r="AL101" i="3"/>
  <c r="AJ101" i="3"/>
  <c r="AI101" i="3"/>
  <c r="AH101" i="3"/>
  <c r="AJ71" i="3"/>
  <c r="AH71" i="3"/>
  <c r="AI71" i="3"/>
  <c r="AC88" i="3"/>
  <c r="AI88" i="3"/>
  <c r="AH88" i="3"/>
  <c r="AL90" i="3"/>
  <c r="AE103" i="3"/>
  <c r="AF103" i="3"/>
  <c r="AD103" i="3"/>
  <c r="AG86" i="3"/>
  <c r="AG90" i="3"/>
  <c r="AG101" i="3"/>
  <c r="AC99" i="3"/>
  <c r="AC100" i="3"/>
  <c r="AG69" i="3"/>
  <c r="AC101" i="3"/>
  <c r="AC93" i="3"/>
  <c r="AC90" i="3"/>
  <c r="AC86" i="3"/>
  <c r="AC82" i="3"/>
  <c r="AC71" i="3"/>
  <c r="AC69" i="3"/>
  <c r="AC61" i="3"/>
  <c r="AC54" i="3"/>
  <c r="AC96" i="3"/>
  <c r="AC81" i="3"/>
  <c r="AC77" i="3"/>
  <c r="AC74" i="3"/>
  <c r="AC63" i="3"/>
  <c r="AC56" i="3"/>
  <c r="AC53" i="3"/>
  <c r="AC67" i="3"/>
  <c r="AC59" i="3"/>
  <c r="AC94" i="3"/>
  <c r="AC70" i="3"/>
  <c r="AC58" i="3"/>
  <c r="AC51" i="3"/>
  <c r="AG67" i="3"/>
  <c r="AG61" i="3"/>
  <c r="AG56" i="3"/>
  <c r="AG70" i="3"/>
  <c r="AG82" i="3"/>
  <c r="AL82" i="3"/>
  <c r="AG88" i="3"/>
  <c r="AG97" i="3"/>
  <c r="AG98" i="3"/>
  <c r="AG99" i="3"/>
  <c r="AK58" i="3"/>
  <c r="AI86" i="3"/>
  <c r="AI59" i="3"/>
  <c r="AK86" i="3"/>
  <c r="AG100" i="3"/>
  <c r="AG58" i="3"/>
  <c r="AG59" i="3"/>
  <c r="AK59" i="3"/>
  <c r="AG71" i="3"/>
  <c r="AG73" i="3"/>
  <c r="AK82" i="3"/>
  <c r="AG94" i="3"/>
  <c r="AJ99" i="3"/>
  <c r="AI53" i="3"/>
  <c r="AG51" i="3"/>
  <c r="AI51" i="3"/>
  <c r="AK51" i="3"/>
  <c r="AH58" i="3"/>
  <c r="AH59" i="3"/>
  <c r="AI61" i="3"/>
  <c r="AG63" i="3"/>
  <c r="AL70" i="3"/>
  <c r="AK74" i="3"/>
  <c r="AG77" i="3"/>
  <c r="AH82" i="3"/>
  <c r="AH86" i="3"/>
  <c r="AG93" i="3"/>
  <c r="AG96" i="3"/>
  <c r="AI99" i="3"/>
  <c r="AL51" i="3"/>
  <c r="AL74" i="3"/>
  <c r="AH51" i="3"/>
  <c r="AL58" i="3"/>
  <c r="AH74" i="3"/>
  <c r="AK81" i="3"/>
  <c r="AG54" i="3"/>
  <c r="AG53" i="3"/>
  <c r="AL59" i="3"/>
  <c r="AG74" i="3"/>
  <c r="AI74" i="3"/>
  <c r="AG81" i="3"/>
  <c r="AL86" i="3"/>
  <c r="AG91" i="3"/>
  <c r="AK93" i="3"/>
  <c r="AK54" i="3"/>
  <c r="AH53" i="3"/>
  <c r="AL53" i="3"/>
  <c r="AI54" i="3"/>
  <c r="AI56" i="3"/>
  <c r="AJ58" i="3"/>
  <c r="AH61" i="3"/>
  <c r="AL61" i="3"/>
  <c r="AI63" i="3"/>
  <c r="AH67" i="3"/>
  <c r="AL67" i="3"/>
  <c r="AL69" i="3"/>
  <c r="AJ70" i="3"/>
  <c r="AK71" i="3"/>
  <c r="AJ73" i="3"/>
  <c r="AH77" i="3"/>
  <c r="AL77" i="3"/>
  <c r="AJ82" i="3"/>
  <c r="AJ88" i="3"/>
  <c r="AK97" i="3"/>
  <c r="AL99" i="3"/>
  <c r="AJ56" i="3"/>
  <c r="AJ63" i="3"/>
  <c r="AI67" i="3"/>
  <c r="AK70" i="3"/>
  <c r="AL71" i="3"/>
  <c r="AK73" i="3"/>
  <c r="AI77" i="3"/>
  <c r="AK88" i="3"/>
  <c r="AK91" i="3"/>
  <c r="AL97" i="3"/>
  <c r="AJ53" i="3"/>
  <c r="AK56" i="3"/>
  <c r="AJ61" i="3"/>
  <c r="AJ67" i="3"/>
  <c r="AL73" i="3"/>
  <c r="AJ77" i="3"/>
  <c r="AL88" i="3"/>
  <c r="AL91" i="3"/>
  <c r="AK101" i="3"/>
  <c r="AJ54" i="3"/>
  <c r="AK63" i="3"/>
  <c r="AH54" i="3"/>
  <c r="AH56" i="3"/>
  <c r="AH63" i="3"/>
  <c r="AG103" i="3" l="1"/>
  <c r="AB103" i="3"/>
  <c r="P69" i="6"/>
  <c r="BI73" i="3" l="1"/>
  <c r="BI72" i="3"/>
  <c r="BI70" i="3"/>
  <c r="BI68" i="3"/>
  <c r="BI66" i="3"/>
  <c r="BI63" i="3"/>
  <c r="AC12" i="3"/>
  <c r="AB17" i="3"/>
  <c r="AC18" i="3"/>
  <c r="AB19" i="3"/>
  <c r="AB20" i="3"/>
  <c r="AC21" i="3"/>
  <c r="AB22" i="3"/>
  <c r="AB23" i="3"/>
  <c r="AC24" i="3"/>
  <c r="AB25" i="3"/>
  <c r="AB26" i="3"/>
  <c r="AC27" i="3"/>
  <c r="AB29" i="3"/>
  <c r="AC30" i="3"/>
  <c r="AB31" i="3"/>
  <c r="AC32" i="3"/>
  <c r="AC33" i="3"/>
  <c r="AC34" i="3"/>
  <c r="AB37" i="3"/>
  <c r="AC37" i="3" s="1"/>
  <c r="AB38" i="3"/>
  <c r="AB40" i="3"/>
  <c r="AB41" i="3"/>
  <c r="AC41" i="3" s="1"/>
  <c r="AB43" i="3"/>
  <c r="AB42" i="3"/>
  <c r="AB44" i="3"/>
  <c r="AC44" i="3" s="1"/>
  <c r="AB45" i="3"/>
  <c r="AB46" i="3"/>
  <c r="AB47" i="3"/>
  <c r="AC40" i="3" l="1"/>
  <c r="AH40" i="3"/>
  <c r="AL40" i="3"/>
  <c r="AI40" i="3"/>
  <c r="AM40" i="3"/>
  <c r="AJ40" i="3"/>
  <c r="AN40" i="3"/>
  <c r="AK40" i="3"/>
  <c r="AO40" i="3"/>
  <c r="AC29" i="3"/>
  <c r="AK29" i="3"/>
  <c r="AN29" i="3"/>
  <c r="AJ29" i="3"/>
  <c r="AO29" i="3"/>
  <c r="AI29" i="3"/>
  <c r="AM29" i="3"/>
  <c r="AL29" i="3"/>
  <c r="AH29" i="3"/>
  <c r="AC25" i="3"/>
  <c r="AK25" i="3"/>
  <c r="AO25" i="3"/>
  <c r="AJ25" i="3"/>
  <c r="AH25" i="3"/>
  <c r="AI25" i="3"/>
  <c r="AN25" i="3"/>
  <c r="AM25" i="3"/>
  <c r="AL25" i="3"/>
  <c r="AC17" i="3"/>
  <c r="AO17" i="3"/>
  <c r="AJ17" i="3"/>
  <c r="AH17" i="3"/>
  <c r="AI17" i="3"/>
  <c r="AN17" i="3"/>
  <c r="AM17" i="3"/>
  <c r="AL17" i="3"/>
  <c r="AK17" i="3"/>
  <c r="AC47" i="3"/>
  <c r="AM47" i="3"/>
  <c r="AI47" i="3"/>
  <c r="AL47" i="3"/>
  <c r="AH47" i="3"/>
  <c r="AO47" i="3"/>
  <c r="AK47" i="3"/>
  <c r="AN47" i="3"/>
  <c r="AJ47" i="3"/>
  <c r="AC42" i="3"/>
  <c r="AO42" i="3"/>
  <c r="AM42" i="3"/>
  <c r="AK42" i="3"/>
  <c r="AI42" i="3"/>
  <c r="AN42" i="3"/>
  <c r="AL42" i="3"/>
  <c r="AJ42" i="3"/>
  <c r="AH42" i="3"/>
  <c r="AC38" i="3"/>
  <c r="AO38" i="3"/>
  <c r="AM20" i="3"/>
  <c r="AL20" i="3"/>
  <c r="AK20" i="3"/>
  <c r="AO20" i="3"/>
  <c r="AJ20" i="3"/>
  <c r="AH20" i="3"/>
  <c r="AI20" i="3"/>
  <c r="AN20" i="3"/>
  <c r="AC46" i="3"/>
  <c r="AL46" i="3"/>
  <c r="AO46" i="3"/>
  <c r="AK46" i="3"/>
  <c r="AN46" i="3"/>
  <c r="AM46" i="3"/>
  <c r="AC43" i="3"/>
  <c r="AO43" i="3"/>
  <c r="AM43" i="3"/>
  <c r="AK43" i="3"/>
  <c r="AN43" i="3"/>
  <c r="AL43" i="3"/>
  <c r="AO23" i="3"/>
  <c r="AJ23" i="3"/>
  <c r="AH23" i="3"/>
  <c r="AI23" i="3"/>
  <c r="AN23" i="3"/>
  <c r="AM23" i="3"/>
  <c r="AL23" i="3"/>
  <c r="AK23" i="3"/>
  <c r="AK19" i="3"/>
  <c r="AO19" i="3"/>
  <c r="AJ19" i="3"/>
  <c r="AH19" i="3"/>
  <c r="AI19" i="3"/>
  <c r="AN19" i="3"/>
  <c r="AM19" i="3"/>
  <c r="AL19" i="3"/>
  <c r="AC45" i="3"/>
  <c r="AL45" i="3"/>
  <c r="AO45" i="3"/>
  <c r="AN45" i="3"/>
  <c r="AM45" i="3"/>
  <c r="AL26" i="3"/>
  <c r="AK26" i="3"/>
  <c r="AM26" i="3"/>
  <c r="AO26" i="3"/>
  <c r="AJ26" i="3"/>
  <c r="AH26" i="3"/>
  <c r="AI26" i="3"/>
  <c r="AN26" i="3"/>
  <c r="AC22" i="3"/>
  <c r="AN22" i="3"/>
  <c r="AM22" i="3"/>
  <c r="AL22" i="3"/>
  <c r="AK22" i="3"/>
  <c r="AO22" i="3"/>
  <c r="AJ22" i="3"/>
  <c r="AH22" i="3"/>
  <c r="AI22" i="3"/>
  <c r="AC31" i="3"/>
  <c r="AM31" i="3"/>
  <c r="AI31" i="3"/>
  <c r="AL31" i="3"/>
  <c r="AH31" i="3"/>
  <c r="AN31" i="3"/>
  <c r="AK31" i="3"/>
  <c r="AO31" i="3"/>
  <c r="AJ31" i="3"/>
  <c r="BC63" i="6" l="1"/>
  <c r="AM46" i="4"/>
  <c r="BC44" i="6"/>
  <c r="BC46" i="6"/>
  <c r="BM46" i="6" s="1"/>
  <c r="BC50" i="6"/>
  <c r="BC52" i="6"/>
  <c r="BC53" i="6"/>
  <c r="BC55" i="6"/>
  <c r="BC57" i="6"/>
  <c r="BC58" i="6"/>
  <c r="BC59" i="6"/>
  <c r="BC62" i="6"/>
  <c r="BC65" i="6"/>
  <c r="BC67" i="6"/>
  <c r="BC43" i="6"/>
  <c r="BC41" i="6"/>
  <c r="BN41" i="6" s="1"/>
  <c r="BC40" i="6"/>
  <c r="BK58" i="6" l="1"/>
  <c r="BL58" i="6"/>
  <c r="BI58" i="6"/>
  <c r="BN58" i="6"/>
  <c r="BJ58" i="6"/>
  <c r="BM58" i="6"/>
  <c r="BM59" i="6"/>
  <c r="BN59" i="6"/>
  <c r="BL59" i="6"/>
  <c r="BI59" i="6"/>
  <c r="BJ59" i="6"/>
  <c r="BK59" i="6"/>
  <c r="BM67" i="6"/>
  <c r="BI67" i="6"/>
  <c r="BK67" i="6"/>
  <c r="BN67" i="6"/>
  <c r="BJ67" i="6"/>
  <c r="BL67" i="6"/>
  <c r="BN57" i="6"/>
  <c r="BJ57" i="6"/>
  <c r="BI57" i="6"/>
  <c r="BM57" i="6"/>
  <c r="BL57" i="6"/>
  <c r="BK57" i="6"/>
  <c r="BN62" i="6"/>
  <c r="BM62" i="6"/>
  <c r="BL62" i="6"/>
  <c r="BJ62" i="6"/>
  <c r="BI62" i="6"/>
  <c r="BK62" i="6"/>
  <c r="BN40" i="6"/>
  <c r="BJ40" i="6"/>
  <c r="BI40" i="6"/>
  <c r="BL40" i="6"/>
  <c r="BK40" i="6"/>
  <c r="BM40" i="6"/>
  <c r="BN46" i="6"/>
  <c r="BL41" i="6"/>
  <c r="BK41" i="6"/>
  <c r="BJ41" i="6"/>
  <c r="BM41" i="6"/>
  <c r="BI41" i="6"/>
  <c r="BL44" i="6"/>
  <c r="BK44" i="6"/>
  <c r="BN44" i="6"/>
  <c r="BJ44" i="6"/>
  <c r="BM44" i="6"/>
  <c r="BI44" i="6"/>
  <c r="BN43" i="6"/>
  <c r="AW46" i="4"/>
  <c r="AU46" i="4"/>
  <c r="AX46" i="4"/>
  <c r="AV46" i="4"/>
  <c r="BK63" i="6"/>
  <c r="BL63" i="6"/>
  <c r="BN63" i="6"/>
  <c r="BJ63" i="6"/>
  <c r="BM63" i="6"/>
  <c r="BI63" i="6"/>
  <c r="BC33" i="6"/>
  <c r="BG62" i="6" l="1"/>
  <c r="BF62" i="6"/>
  <c r="BE62" i="6"/>
  <c r="BH62" i="6" l="1"/>
  <c r="BD62" i="6"/>
  <c r="AJ28" i="5" l="1"/>
  <c r="AI28" i="5"/>
  <c r="AH28" i="5"/>
  <c r="AK28" i="5" l="1"/>
  <c r="AQ52" i="4" l="1"/>
  <c r="AP52" i="4"/>
  <c r="AO52" i="4"/>
  <c r="AM52" i="4"/>
  <c r="AX52" i="4" s="1"/>
  <c r="AR52" i="4" l="1"/>
  <c r="AN52" i="4"/>
  <c r="AW52" i="4"/>
  <c r="BG33" i="6"/>
  <c r="BF33" i="6"/>
  <c r="BE33" i="6"/>
  <c r="BN33" i="6"/>
  <c r="BG29" i="6"/>
  <c r="BF29" i="6"/>
  <c r="BE29" i="6"/>
  <c r="BC29" i="6"/>
  <c r="BN29" i="6" s="1"/>
  <c r="BG28" i="6"/>
  <c r="BF28" i="6"/>
  <c r="BE28" i="6"/>
  <c r="BC28" i="6"/>
  <c r="BN28" i="6" s="1"/>
  <c r="BH33" i="6" l="1"/>
  <c r="BL28" i="6"/>
  <c r="BH28" i="6"/>
  <c r="BK28" i="6"/>
  <c r="BI28" i="6"/>
  <c r="BM28" i="6"/>
  <c r="BH29" i="6"/>
  <c r="BJ28" i="6"/>
  <c r="BD33" i="6"/>
  <c r="BD28" i="6"/>
  <c r="BK29" i="6"/>
  <c r="BL29" i="6"/>
  <c r="BM29" i="6"/>
  <c r="BD29" i="6"/>
  <c r="AX28" i="1" l="1"/>
  <c r="AX32" i="1"/>
  <c r="AR16" i="1"/>
  <c r="AX24" i="1" l="1"/>
  <c r="AX21" i="1"/>
  <c r="AX54" i="1"/>
  <c r="AX57" i="1"/>
  <c r="AX62" i="1"/>
  <c r="AX25" i="1"/>
  <c r="AX22" i="1"/>
  <c r="AX15" i="1"/>
  <c r="AR15" i="1"/>
  <c r="AW85" i="1"/>
  <c r="AV85" i="1"/>
  <c r="AU85" i="1"/>
  <c r="AX85" i="1" l="1"/>
  <c r="BF85" i="1" l="1"/>
  <c r="BG85" i="1"/>
  <c r="BC85" i="1"/>
  <c r="BD85" i="1" l="1"/>
  <c r="BA85" i="1"/>
  <c r="BE85" i="1"/>
  <c r="BB85" i="1"/>
  <c r="AJ36" i="5"/>
  <c r="AI36" i="5"/>
  <c r="AH36" i="5"/>
  <c r="AJ40" i="5"/>
  <c r="AI40" i="5"/>
  <c r="AH40" i="5"/>
  <c r="AJ39" i="5"/>
  <c r="AI39" i="5"/>
  <c r="AH39" i="5"/>
  <c r="AK36" i="5" l="1"/>
  <c r="AK39" i="5"/>
  <c r="AK40" i="5"/>
  <c r="AF31" i="3" l="1"/>
  <c r="AE31" i="3"/>
  <c r="AD31" i="3"/>
  <c r="AG31" i="3" l="1"/>
  <c r="BC8" i="6" l="1"/>
  <c r="BE8" i="6"/>
  <c r="BF8" i="6"/>
  <c r="BG8" i="6"/>
  <c r="BC10" i="6"/>
  <c r="BE10" i="6"/>
  <c r="BF10" i="6"/>
  <c r="BG10" i="6"/>
  <c r="BC12" i="6"/>
  <c r="BE12" i="6"/>
  <c r="BF12" i="6"/>
  <c r="BG12" i="6"/>
  <c r="BC13" i="6"/>
  <c r="BE13" i="6"/>
  <c r="BF13" i="6"/>
  <c r="BG13" i="6"/>
  <c r="BC15" i="6"/>
  <c r="BE15" i="6"/>
  <c r="BF15" i="6"/>
  <c r="BG15" i="6"/>
  <c r="BC17" i="6"/>
  <c r="BD17" i="6" s="1"/>
  <c r="BE17" i="6"/>
  <c r="BF17" i="6"/>
  <c r="BG17" i="6"/>
  <c r="BC21" i="6"/>
  <c r="BD21" i="6" s="1"/>
  <c r="BE21" i="6"/>
  <c r="BF21" i="6"/>
  <c r="BG21" i="6"/>
  <c r="BC23" i="6"/>
  <c r="BD23" i="6" s="1"/>
  <c r="BE23" i="6"/>
  <c r="BF23" i="6"/>
  <c r="BG23" i="6"/>
  <c r="BC26" i="6"/>
  <c r="BE26" i="6"/>
  <c r="BF26" i="6"/>
  <c r="BG26" i="6"/>
  <c r="BC31" i="6"/>
  <c r="BE31" i="6"/>
  <c r="BF31" i="6"/>
  <c r="BG31" i="6"/>
  <c r="BC35" i="6"/>
  <c r="BE35" i="6"/>
  <c r="BF35" i="6"/>
  <c r="BG35" i="6"/>
  <c r="BC38" i="6"/>
  <c r="BE38" i="6"/>
  <c r="BF38" i="6"/>
  <c r="BG38" i="6"/>
  <c r="BE40" i="6"/>
  <c r="BF40" i="6"/>
  <c r="BG40" i="6"/>
  <c r="BE41" i="6"/>
  <c r="BF41" i="6"/>
  <c r="BG41" i="6"/>
  <c r="BE43" i="6"/>
  <c r="BF43" i="6"/>
  <c r="BG43" i="6"/>
  <c r="BE44" i="6"/>
  <c r="BF44" i="6"/>
  <c r="BG44" i="6"/>
  <c r="BE46" i="6"/>
  <c r="BF46" i="6"/>
  <c r="BG46" i="6"/>
  <c r="BJ50" i="6"/>
  <c r="BE50" i="6"/>
  <c r="BF50" i="6"/>
  <c r="BG50" i="6"/>
  <c r="BJ52" i="6"/>
  <c r="BE52" i="6"/>
  <c r="BF52" i="6"/>
  <c r="BG52" i="6"/>
  <c r="BK52" i="6"/>
  <c r="BJ53" i="6"/>
  <c r="BE53" i="6"/>
  <c r="BF53" i="6"/>
  <c r="BG53" i="6"/>
  <c r="BI53" i="6"/>
  <c r="BN55" i="6"/>
  <c r="BE55" i="6"/>
  <c r="BF55" i="6"/>
  <c r="BG55" i="6"/>
  <c r="BD57" i="6"/>
  <c r="BE57" i="6"/>
  <c r="BF57" i="6"/>
  <c r="BG57" i="6"/>
  <c r="BD58" i="6"/>
  <c r="BE58" i="6"/>
  <c r="BF58" i="6"/>
  <c r="BG58" i="6"/>
  <c r="BD59" i="6"/>
  <c r="BE59" i="6"/>
  <c r="BF59" i="6"/>
  <c r="BG59" i="6"/>
  <c r="BD61" i="6"/>
  <c r="BE61" i="6"/>
  <c r="BF61" i="6"/>
  <c r="BG61" i="6"/>
  <c r="BE63" i="6"/>
  <c r="BF63" i="6"/>
  <c r="BG63" i="6"/>
  <c r="BJ65" i="6"/>
  <c r="BE65" i="6"/>
  <c r="BF65" i="6"/>
  <c r="BG65" i="6"/>
  <c r="BD67" i="6"/>
  <c r="BE67" i="6"/>
  <c r="BF67" i="6"/>
  <c r="BG67" i="6"/>
  <c r="AF9" i="5"/>
  <c r="AH9" i="5"/>
  <c r="AI9" i="5"/>
  <c r="AJ9" i="5"/>
  <c r="AH11" i="5"/>
  <c r="AI11" i="5"/>
  <c r="AJ11" i="5"/>
  <c r="AL13" i="5"/>
  <c r="AH13" i="5"/>
  <c r="AI13" i="5"/>
  <c r="AJ13" i="5"/>
  <c r="AH16" i="5"/>
  <c r="AI16" i="5"/>
  <c r="AJ16" i="5"/>
  <c r="AH18" i="5"/>
  <c r="AI18" i="5"/>
  <c r="AJ18" i="5"/>
  <c r="AH21" i="5"/>
  <c r="AI21" i="5"/>
  <c r="AJ21" i="5"/>
  <c r="AH22" i="5"/>
  <c r="AI22" i="5"/>
  <c r="AJ22" i="5"/>
  <c r="AH20" i="5"/>
  <c r="AI20" i="5"/>
  <c r="AJ20" i="5"/>
  <c r="AH26" i="5"/>
  <c r="AI26" i="5"/>
  <c r="AJ26" i="5"/>
  <c r="AH24" i="5"/>
  <c r="AI24" i="5"/>
  <c r="AJ24" i="5"/>
  <c r="AH25" i="5"/>
  <c r="AI25" i="5"/>
  <c r="AJ25" i="5"/>
  <c r="AH44" i="5"/>
  <c r="AI44" i="5"/>
  <c r="AJ44" i="5"/>
  <c r="AH46" i="5"/>
  <c r="AI46" i="5"/>
  <c r="AJ46" i="5"/>
  <c r="AH49" i="5"/>
  <c r="AI49" i="5"/>
  <c r="AJ49" i="5"/>
  <c r="AH50" i="5"/>
  <c r="AI50" i="5"/>
  <c r="AJ50" i="5"/>
  <c r="AH51" i="5"/>
  <c r="AI51" i="5"/>
  <c r="AJ51" i="5"/>
  <c r="AM7" i="4"/>
  <c r="AN7" i="4" s="1"/>
  <c r="AO7" i="4"/>
  <c r="AP7" i="4"/>
  <c r="AQ7" i="4"/>
  <c r="AM8" i="4"/>
  <c r="AN8" i="4" s="1"/>
  <c r="AO8" i="4"/>
  <c r="AP8" i="4"/>
  <c r="AQ8" i="4"/>
  <c r="AT8" i="4"/>
  <c r="AM10" i="4"/>
  <c r="AN10" i="4" s="1"/>
  <c r="AO10" i="4"/>
  <c r="AP10" i="4"/>
  <c r="AQ10" i="4"/>
  <c r="AM11" i="4"/>
  <c r="AN11" i="4" s="1"/>
  <c r="AO11" i="4"/>
  <c r="AP11" i="4"/>
  <c r="AQ11" i="4"/>
  <c r="AM13" i="4"/>
  <c r="AO13" i="4"/>
  <c r="AP13" i="4"/>
  <c r="AQ13" i="4"/>
  <c r="AM14" i="4"/>
  <c r="AO14" i="4"/>
  <c r="AP14" i="4"/>
  <c r="AQ14" i="4"/>
  <c r="AM15" i="4"/>
  <c r="AM17" i="4"/>
  <c r="AO17" i="4"/>
  <c r="AP17" i="4"/>
  <c r="AQ17" i="4"/>
  <c r="AU17" i="4"/>
  <c r="AM18" i="4"/>
  <c r="AU18" i="4" s="1"/>
  <c r="AO18" i="4"/>
  <c r="AP18" i="4"/>
  <c r="AQ18" i="4"/>
  <c r="AM20" i="4"/>
  <c r="AS20" i="4" s="1"/>
  <c r="AO20" i="4"/>
  <c r="AP20" i="4"/>
  <c r="AQ20" i="4"/>
  <c r="AM21" i="4"/>
  <c r="AT21" i="4" s="1"/>
  <c r="AO21" i="4"/>
  <c r="AP21" i="4"/>
  <c r="AQ21" i="4"/>
  <c r="AU21" i="4"/>
  <c r="AM24" i="4"/>
  <c r="AT24" i="4" s="1"/>
  <c r="AO24" i="4"/>
  <c r="AP24" i="4"/>
  <c r="AQ24" i="4"/>
  <c r="AM23" i="4"/>
  <c r="AS23" i="4" s="1"/>
  <c r="AO23" i="4"/>
  <c r="AP23" i="4"/>
  <c r="AQ23" i="4"/>
  <c r="AM28" i="4"/>
  <c r="AT28" i="4" s="1"/>
  <c r="AO28" i="4"/>
  <c r="AP28" i="4"/>
  <c r="AQ28" i="4"/>
  <c r="AM27" i="4"/>
  <c r="AO27" i="4"/>
  <c r="AP27" i="4"/>
  <c r="AQ27" i="4"/>
  <c r="AM30" i="4"/>
  <c r="AO30" i="4"/>
  <c r="AP30" i="4"/>
  <c r="AQ30" i="4"/>
  <c r="AM31" i="4"/>
  <c r="AO31" i="4"/>
  <c r="AP31" i="4"/>
  <c r="AQ31" i="4"/>
  <c r="AM34" i="4"/>
  <c r="AN34" i="4" s="1"/>
  <c r="AO34" i="4"/>
  <c r="AP34" i="4"/>
  <c r="AQ34" i="4"/>
  <c r="AM33" i="4"/>
  <c r="AN33" i="4" s="1"/>
  <c r="AO33" i="4"/>
  <c r="AP33" i="4"/>
  <c r="AQ33" i="4"/>
  <c r="AM35" i="4"/>
  <c r="AO35" i="4"/>
  <c r="AP35" i="4"/>
  <c r="AQ35" i="4"/>
  <c r="AM38" i="4"/>
  <c r="AO38" i="4"/>
  <c r="AP38" i="4"/>
  <c r="AQ38" i="4"/>
  <c r="AM41" i="4"/>
  <c r="AO41" i="4"/>
  <c r="AP41" i="4"/>
  <c r="AQ41" i="4"/>
  <c r="AM44" i="4"/>
  <c r="AN44" i="4" s="1"/>
  <c r="AO44" i="4"/>
  <c r="AP44" i="4"/>
  <c r="AQ44" i="4"/>
  <c r="AN46" i="4"/>
  <c r="AO46" i="4"/>
  <c r="AP46" i="4"/>
  <c r="AQ46" i="4"/>
  <c r="AM48" i="4"/>
  <c r="AX48" i="4" s="1"/>
  <c r="AO48" i="4"/>
  <c r="AP48" i="4"/>
  <c r="AQ48" i="4"/>
  <c r="AM49" i="4"/>
  <c r="AN49" i="4" s="1"/>
  <c r="AO49" i="4"/>
  <c r="AP49" i="4"/>
  <c r="AQ49" i="4"/>
  <c r="AM53" i="4"/>
  <c r="AV53" i="4" s="1"/>
  <c r="AO53" i="4"/>
  <c r="AP53" i="4"/>
  <c r="AQ53" i="4"/>
  <c r="AM54" i="4"/>
  <c r="AU54" i="4" s="1"/>
  <c r="AO54" i="4"/>
  <c r="AP54" i="4"/>
  <c r="AQ54" i="4"/>
  <c r="AD17" i="3"/>
  <c r="AE17" i="3"/>
  <c r="AF17" i="3"/>
  <c r="AD19" i="3"/>
  <c r="AE19" i="3"/>
  <c r="AF19" i="3"/>
  <c r="AD20" i="3"/>
  <c r="AE20" i="3"/>
  <c r="AF20" i="3"/>
  <c r="AD23" i="3"/>
  <c r="AE23" i="3"/>
  <c r="AF23" i="3"/>
  <c r="AD22" i="3"/>
  <c r="AE22" i="3"/>
  <c r="AF22" i="3"/>
  <c r="AD25" i="3"/>
  <c r="AE25" i="3"/>
  <c r="AF25" i="3"/>
  <c r="AD26" i="3"/>
  <c r="AE26" i="3"/>
  <c r="AF26" i="3"/>
  <c r="AD29" i="3"/>
  <c r="AE29" i="3"/>
  <c r="AF29" i="3"/>
  <c r="AD40" i="3"/>
  <c r="AE40" i="3"/>
  <c r="AF40" i="3"/>
  <c r="AD38" i="3"/>
  <c r="AE38" i="3"/>
  <c r="AF38" i="3"/>
  <c r="AD43" i="3"/>
  <c r="AE43" i="3"/>
  <c r="AF43" i="3"/>
  <c r="AD42" i="3"/>
  <c r="AE42" i="3"/>
  <c r="AF42" i="3"/>
  <c r="AD45" i="3"/>
  <c r="AE45" i="3"/>
  <c r="AF45" i="3"/>
  <c r="BN63" i="3"/>
  <c r="W8" i="7"/>
  <c r="AC8" i="7" s="1"/>
  <c r="Y8" i="7"/>
  <c r="Z8" i="7"/>
  <c r="AA8" i="7"/>
  <c r="W10" i="7"/>
  <c r="Y10" i="7"/>
  <c r="Z10" i="7"/>
  <c r="AA10" i="7"/>
  <c r="W12" i="7"/>
  <c r="AC12" i="7" s="1"/>
  <c r="Y12" i="7"/>
  <c r="Z12" i="7"/>
  <c r="AA12" i="7"/>
  <c r="W13" i="7"/>
  <c r="X13" i="7" s="1"/>
  <c r="Y13" i="7"/>
  <c r="Z13" i="7"/>
  <c r="AA13" i="7"/>
  <c r="W15" i="7"/>
  <c r="AD15" i="7" s="1"/>
  <c r="Y15" i="7"/>
  <c r="Z15" i="7"/>
  <c r="AA15" i="7"/>
  <c r="W18" i="7"/>
  <c r="AE18" i="7" s="1"/>
  <c r="Y18" i="7"/>
  <c r="Z18" i="7"/>
  <c r="AA18" i="7"/>
  <c r="W20" i="7"/>
  <c r="Y20" i="7"/>
  <c r="Z20" i="7"/>
  <c r="AA20" i="7"/>
  <c r="AE20" i="7"/>
  <c r="W22" i="7"/>
  <c r="Y22" i="7"/>
  <c r="Z22" i="7"/>
  <c r="AA22" i="7"/>
  <c r="AH25" i="7"/>
  <c r="AF25" i="7"/>
  <c r="W28" i="7"/>
  <c r="AC28" i="7" s="1"/>
  <c r="Y28" i="7"/>
  <c r="Z28" i="7"/>
  <c r="AA28" i="7"/>
  <c r="AH28" i="7"/>
  <c r="W30" i="7"/>
  <c r="AC30" i="7" s="1"/>
  <c r="Y30" i="7"/>
  <c r="Z30" i="7"/>
  <c r="AA30" i="7"/>
  <c r="W31" i="7"/>
  <c r="AC31" i="7" s="1"/>
  <c r="Y31" i="7"/>
  <c r="Z31" i="7"/>
  <c r="AA31" i="7"/>
  <c r="W34" i="7"/>
  <c r="X34" i="7" s="1"/>
  <c r="Y34" i="7"/>
  <c r="Z34" i="7"/>
  <c r="AA34" i="7"/>
  <c r="AF34" i="7"/>
  <c r="W35" i="7"/>
  <c r="X35" i="7" s="1"/>
  <c r="Y35" i="7"/>
  <c r="Z35" i="7"/>
  <c r="AA35" i="7"/>
  <c r="AF35" i="7"/>
  <c r="W37" i="7"/>
  <c r="AD37" i="7" s="1"/>
  <c r="Y37" i="7"/>
  <c r="Z37" i="7"/>
  <c r="AA37" i="7"/>
  <c r="W39" i="7"/>
  <c r="X39" i="7" s="1"/>
  <c r="Y39" i="7"/>
  <c r="Z39" i="7"/>
  <c r="AA39" i="7"/>
  <c r="W40" i="7"/>
  <c r="AE40" i="7" s="1"/>
  <c r="Y40" i="7"/>
  <c r="Z40" i="7"/>
  <c r="AA40" i="7"/>
  <c r="W43" i="7"/>
  <c r="X43" i="7" s="1"/>
  <c r="Y43" i="7"/>
  <c r="Z43" i="7"/>
  <c r="AA43" i="7"/>
  <c r="AF43" i="7"/>
  <c r="W45" i="7"/>
  <c r="AE45" i="7" s="1"/>
  <c r="Y45" i="7"/>
  <c r="Z45" i="7"/>
  <c r="AA45" i="7"/>
  <c r="W47" i="7"/>
  <c r="AC47" i="7" s="1"/>
  <c r="Y47" i="7"/>
  <c r="Z47" i="7"/>
  <c r="AA47" i="7"/>
  <c r="W48" i="7"/>
  <c r="AD48" i="7" s="1"/>
  <c r="Y48" i="7"/>
  <c r="Z48" i="7"/>
  <c r="AA48" i="7"/>
  <c r="W50" i="7"/>
  <c r="AD50" i="7" s="1"/>
  <c r="Y50" i="7"/>
  <c r="Z50" i="7"/>
  <c r="AA50" i="7"/>
  <c r="W51" i="7"/>
  <c r="AD51" i="7" s="1"/>
  <c r="Y51" i="7"/>
  <c r="Z51" i="7"/>
  <c r="AA51" i="7"/>
  <c r="W54" i="7"/>
  <c r="AD54" i="7" s="1"/>
  <c r="Y54" i="7"/>
  <c r="Z54" i="7"/>
  <c r="AA54" i="7"/>
  <c r="W55" i="7"/>
  <c r="AD55" i="7" s="1"/>
  <c r="Y55" i="7"/>
  <c r="Z55" i="7"/>
  <c r="AA55" i="7"/>
  <c r="N57" i="7"/>
  <c r="AC57" i="7"/>
  <c r="AS8" i="1"/>
  <c r="BB8" i="1" s="1"/>
  <c r="AU8" i="1"/>
  <c r="AV8" i="1"/>
  <c r="AW8" i="1"/>
  <c r="AS9" i="1"/>
  <c r="AT9" i="1" s="1"/>
  <c r="AS11" i="1"/>
  <c r="AY11" i="1" s="1"/>
  <c r="AS13" i="1"/>
  <c r="AT13" i="1" s="1"/>
  <c r="BB50" i="1"/>
  <c r="AY51" i="1"/>
  <c r="AU68" i="1"/>
  <c r="AV68" i="1"/>
  <c r="AW68" i="1"/>
  <c r="AU70" i="1"/>
  <c r="AV70" i="1"/>
  <c r="AW70" i="1"/>
  <c r="AU72" i="1"/>
  <c r="AV72" i="1"/>
  <c r="AW72" i="1"/>
  <c r="AU73" i="1"/>
  <c r="AV73" i="1"/>
  <c r="AW73" i="1"/>
  <c r="AU75" i="1"/>
  <c r="AV75" i="1"/>
  <c r="AW75" i="1"/>
  <c r="AU77" i="1"/>
  <c r="AV77" i="1"/>
  <c r="AW77" i="1"/>
  <c r="AU76" i="1"/>
  <c r="AV76" i="1"/>
  <c r="AW76" i="1"/>
  <c r="AU80" i="1"/>
  <c r="AV80" i="1"/>
  <c r="AW80" i="1"/>
  <c r="AU79" i="1"/>
  <c r="AV79" i="1"/>
  <c r="AW79" i="1"/>
  <c r="AU82" i="1"/>
  <c r="AV82" i="1"/>
  <c r="AW82" i="1"/>
  <c r="AU83" i="1"/>
  <c r="AV83" i="1"/>
  <c r="AW83" i="1"/>
  <c r="AU86" i="1"/>
  <c r="AV86" i="1"/>
  <c r="AW86" i="1"/>
  <c r="AU87" i="1"/>
  <c r="AV87" i="1"/>
  <c r="AW87" i="1"/>
  <c r="AU88" i="1"/>
  <c r="AV88" i="1"/>
  <c r="AW88" i="1"/>
  <c r="AU35" i="4" l="1"/>
  <c r="AS35" i="4"/>
  <c r="AX31" i="4"/>
  <c r="AW31" i="4"/>
  <c r="AV31" i="4"/>
  <c r="AU31" i="4"/>
  <c r="AT31" i="4"/>
  <c r="AS31" i="4"/>
  <c r="AX38" i="4"/>
  <c r="AU38" i="4"/>
  <c r="AT38" i="4"/>
  <c r="AS38" i="4"/>
  <c r="AN30" i="4"/>
  <c r="AT30" i="4"/>
  <c r="AS30" i="4"/>
  <c r="AX30" i="4"/>
  <c r="AW30" i="4"/>
  <c r="AU30" i="4"/>
  <c r="AV30" i="4"/>
  <c r="AC15" i="7"/>
  <c r="AE37" i="7"/>
  <c r="AU41" i="4"/>
  <c r="AS41" i="4"/>
  <c r="AT41" i="4"/>
  <c r="AN41" i="4"/>
  <c r="AV41" i="4"/>
  <c r="AN27" i="4"/>
  <c r="AW27" i="4"/>
  <c r="AU27" i="4"/>
  <c r="AT27" i="4"/>
  <c r="AS27" i="4"/>
  <c r="AV27" i="4"/>
  <c r="AS49" i="4"/>
  <c r="AS11" i="4"/>
  <c r="AV20" i="4"/>
  <c r="AC13" i="7"/>
  <c r="AE8" i="7"/>
  <c r="AD8" i="7"/>
  <c r="AH30" i="7"/>
  <c r="AD30" i="7"/>
  <c r="AF30" i="7"/>
  <c r="AV23" i="4"/>
  <c r="AT54" i="4"/>
  <c r="AU24" i="4"/>
  <c r="AU7" i="4"/>
  <c r="AS7" i="4"/>
  <c r="AU28" i="4"/>
  <c r="AW48" i="4"/>
  <c r="AX41" i="4"/>
  <c r="AO15" i="5"/>
  <c r="AM15" i="5"/>
  <c r="AL15" i="5"/>
  <c r="AN15" i="5"/>
  <c r="AF39" i="7"/>
  <c r="X30" i="7"/>
  <c r="AH45" i="7"/>
  <c r="AB45" i="7"/>
  <c r="AB8" i="7"/>
  <c r="AF45" i="7"/>
  <c r="AD45" i="7"/>
  <c r="X45" i="7"/>
  <c r="AB43" i="7"/>
  <c r="AH37" i="7"/>
  <c r="AB37" i="7"/>
  <c r="AB30" i="7"/>
  <c r="AB55" i="7"/>
  <c r="AB54" i="7"/>
  <c r="AB50" i="7"/>
  <c r="AF31" i="7"/>
  <c r="AE12" i="7"/>
  <c r="AD40" i="7"/>
  <c r="AB51" i="7"/>
  <c r="AB48" i="7"/>
  <c r="AF40" i="7"/>
  <c r="AB40" i="7"/>
  <c r="AF37" i="7"/>
  <c r="AB34" i="7"/>
  <c r="AD31" i="7"/>
  <c r="X31" i="7"/>
  <c r="AE30" i="7"/>
  <c r="AE15" i="7"/>
  <c r="Y57" i="7"/>
  <c r="AD12" i="7"/>
  <c r="X12" i="7"/>
  <c r="X8" i="7"/>
  <c r="AF47" i="7"/>
  <c r="W57" i="7"/>
  <c r="X37" i="7"/>
  <c r="AB35" i="7"/>
  <c r="AH31" i="7"/>
  <c r="AB31" i="7"/>
  <c r="AB18" i="7"/>
  <c r="AA57" i="7"/>
  <c r="AB12" i="7"/>
  <c r="AF55" i="7"/>
  <c r="AF54" i="7"/>
  <c r="AF51" i="7"/>
  <c r="AF50" i="7"/>
  <c r="AF48" i="7"/>
  <c r="AH40" i="7"/>
  <c r="X40" i="7"/>
  <c r="AB39" i="7"/>
  <c r="AE34" i="7"/>
  <c r="AF28" i="7"/>
  <c r="AB28" i="7"/>
  <c r="AB15" i="7"/>
  <c r="X15" i="7"/>
  <c r="AT7" i="4"/>
  <c r="AE10" i="7"/>
  <c r="AE54" i="7"/>
  <c r="AE51" i="7"/>
  <c r="AE28" i="7"/>
  <c r="AE55" i="7"/>
  <c r="AE50" i="7"/>
  <c r="AE48" i="7"/>
  <c r="AD34" i="7"/>
  <c r="X55" i="7"/>
  <c r="X54" i="7"/>
  <c r="X51" i="7"/>
  <c r="X50" i="7"/>
  <c r="X48" i="7"/>
  <c r="AB47" i="7"/>
  <c r="AH34" i="7"/>
  <c r="AE31" i="7"/>
  <c r="AD28" i="7"/>
  <c r="X28" i="7"/>
  <c r="AE13" i="7"/>
  <c r="AB13" i="7"/>
  <c r="BA13" i="1"/>
  <c r="AY9" i="1"/>
  <c r="BA11" i="1"/>
  <c r="AT8" i="1"/>
  <c r="AS91" i="1"/>
  <c r="BD38" i="6"/>
  <c r="BL38" i="6"/>
  <c r="BN38" i="6"/>
  <c r="BM38" i="6"/>
  <c r="BD35" i="6"/>
  <c r="BN35" i="6"/>
  <c r="BM35" i="6"/>
  <c r="BL35" i="6"/>
  <c r="BL31" i="6"/>
  <c r="BN31" i="6"/>
  <c r="BM31" i="6"/>
  <c r="BK31" i="6"/>
  <c r="BD15" i="6"/>
  <c r="BI15" i="6"/>
  <c r="BK15" i="6"/>
  <c r="BJ15" i="6"/>
  <c r="BD13" i="6"/>
  <c r="BK13" i="6"/>
  <c r="BJ13" i="6"/>
  <c r="BI13" i="6"/>
  <c r="BD12" i="6"/>
  <c r="BK12" i="6"/>
  <c r="BI12" i="6"/>
  <c r="BJ12" i="6"/>
  <c r="BD10" i="6"/>
  <c r="BJ10" i="6"/>
  <c r="BI10" i="6"/>
  <c r="BK10" i="6"/>
  <c r="BD8" i="6"/>
  <c r="BI8" i="6"/>
  <c r="BK8" i="6"/>
  <c r="BJ8" i="6"/>
  <c r="BA51" i="1"/>
  <c r="BG51" i="1"/>
  <c r="BE9" i="1"/>
  <c r="BG9" i="1"/>
  <c r="BF8" i="1"/>
  <c r="AZ9" i="1"/>
  <c r="AL11" i="5"/>
  <c r="AO11" i="5"/>
  <c r="AN11" i="5"/>
  <c r="AM11" i="5"/>
  <c r="AL9" i="5"/>
  <c r="AO9" i="5"/>
  <c r="AN9" i="5"/>
  <c r="AM9" i="5"/>
  <c r="AV54" i="4"/>
  <c r="AV21" i="4"/>
  <c r="AV44" i="4"/>
  <c r="AW44" i="4"/>
  <c r="AN53" i="4"/>
  <c r="AU53" i="4"/>
  <c r="AT53" i="4"/>
  <c r="AS53" i="4"/>
  <c r="AN14" i="4"/>
  <c r="AU14" i="4"/>
  <c r="AT14" i="4"/>
  <c r="AS14" i="4"/>
  <c r="AV14" i="4"/>
  <c r="AU13" i="4"/>
  <c r="AT13" i="4"/>
  <c r="AS13" i="4"/>
  <c r="AV13" i="4"/>
  <c r="BD31" i="6"/>
  <c r="AX9" i="1"/>
  <c r="BE8" i="1"/>
  <c r="BA8" i="1"/>
  <c r="AX44" i="1"/>
  <c r="BD8" i="1"/>
  <c r="AZ8" i="1"/>
  <c r="BG8" i="1"/>
  <c r="BC8" i="1"/>
  <c r="AY8" i="1"/>
  <c r="BC51" i="1"/>
  <c r="AX43" i="1"/>
  <c r="BA9" i="1"/>
  <c r="AX27" i="1"/>
  <c r="AX11" i="1"/>
  <c r="BD51" i="1"/>
  <c r="AX48" i="1"/>
  <c r="AY13" i="1"/>
  <c r="AZ13" i="1"/>
  <c r="BD9" i="1"/>
  <c r="BD50" i="1"/>
  <c r="AX72" i="1"/>
  <c r="AX68" i="1"/>
  <c r="BG50" i="1"/>
  <c r="AX30" i="1"/>
  <c r="BC9" i="1"/>
  <c r="AX75" i="1"/>
  <c r="AX70" i="1"/>
  <c r="BF50" i="1"/>
  <c r="AX39" i="1"/>
  <c r="AX19" i="1"/>
  <c r="BB13" i="1"/>
  <c r="AX13" i="1"/>
  <c r="AX76" i="1"/>
  <c r="BC50" i="1"/>
  <c r="AX50" i="1"/>
  <c r="BE11" i="1"/>
  <c r="AX8" i="1"/>
  <c r="AX77" i="1"/>
  <c r="AX73" i="1"/>
  <c r="BE13" i="1"/>
  <c r="AR8" i="4"/>
  <c r="AX83" i="1"/>
  <c r="AX88" i="1"/>
  <c r="AX87" i="1"/>
  <c r="BE51" i="1"/>
  <c r="AZ51" i="1"/>
  <c r="BE50" i="1"/>
  <c r="AX59" i="1"/>
  <c r="AX63" i="1"/>
  <c r="AX53" i="1"/>
  <c r="AX64" i="1"/>
  <c r="AX38" i="1"/>
  <c r="BF13" i="1"/>
  <c r="AU8" i="4"/>
  <c r="AX54" i="4"/>
  <c r="AR14" i="4"/>
  <c r="AW49" i="4"/>
  <c r="AW21" i="4"/>
  <c r="AS21" i="4"/>
  <c r="AN21" i="4"/>
  <c r="AX53" i="4"/>
  <c r="AU49" i="4"/>
  <c r="AX49" i="4"/>
  <c r="AX21" i="4"/>
  <c r="AR21" i="4"/>
  <c r="AR20" i="4"/>
  <c r="AW54" i="4"/>
  <c r="AS54" i="4"/>
  <c r="AN54" i="4"/>
  <c r="AT49" i="4"/>
  <c r="AT11" i="4"/>
  <c r="AR11" i="4"/>
  <c r="AR7" i="4"/>
  <c r="AR44" i="4"/>
  <c r="AR18" i="4"/>
  <c r="AR10" i="4"/>
  <c r="AR54" i="4"/>
  <c r="AR35" i="4"/>
  <c r="AR31" i="4"/>
  <c r="AR27" i="4"/>
  <c r="AR17" i="4"/>
  <c r="AV10" i="4"/>
  <c r="AR28" i="4"/>
  <c r="AU11" i="4"/>
  <c r="AV7" i="4"/>
  <c r="AR49" i="4"/>
  <c r="AR41" i="4"/>
  <c r="AR38" i="4"/>
  <c r="AR48" i="4"/>
  <c r="AR24" i="4"/>
  <c r="BI65" i="6"/>
  <c r="BM55" i="6"/>
  <c r="AG42" i="3"/>
  <c r="BL50" i="6"/>
  <c r="BI17" i="6"/>
  <c r="BN17" i="6"/>
  <c r="BL52" i="6"/>
  <c r="BM52" i="6"/>
  <c r="BH67" i="6"/>
  <c r="BH59" i="6"/>
  <c r="BH46" i="6"/>
  <c r="BH35" i="6"/>
  <c r="BH63" i="6"/>
  <c r="AK18" i="5"/>
  <c r="AK20" i="5"/>
  <c r="AO13" i="5"/>
  <c r="AK25" i="5"/>
  <c r="AK22" i="5"/>
  <c r="AK13" i="5"/>
  <c r="BM53" i="6"/>
  <c r="BH52" i="6"/>
  <c r="BH26" i="6"/>
  <c r="BH15" i="6"/>
  <c r="BD63" i="6"/>
  <c r="BH57" i="6"/>
  <c r="BK53" i="6"/>
  <c r="BH53" i="6"/>
  <c r="BH41" i="6"/>
  <c r="BH40" i="6"/>
  <c r="BH58" i="6"/>
  <c r="BM50" i="6"/>
  <c r="BD41" i="6"/>
  <c r="BL21" i="6"/>
  <c r="BK65" i="6"/>
  <c r="BI50" i="6"/>
  <c r="BD50" i="6"/>
  <c r="BD44" i="6"/>
  <c r="BH43" i="6"/>
  <c r="BN21" i="6"/>
  <c r="BD43" i="6"/>
  <c r="BM21" i="6"/>
  <c r="BM17" i="6"/>
  <c r="BH13" i="6"/>
  <c r="BH8" i="6"/>
  <c r="BK17" i="6"/>
  <c r="BH12" i="6"/>
  <c r="BM65" i="6"/>
  <c r="BH61" i="6"/>
  <c r="BH55" i="6"/>
  <c r="BI52" i="6"/>
  <c r="BD52" i="6"/>
  <c r="BK50" i="6"/>
  <c r="BH50" i="6"/>
  <c r="BD46" i="6"/>
  <c r="BH44" i="6"/>
  <c r="BD40" i="6"/>
  <c r="BD26" i="6"/>
  <c r="BN26" i="6"/>
  <c r="BM26" i="6"/>
  <c r="BH21" i="6"/>
  <c r="BJ17" i="6"/>
  <c r="BH17" i="6"/>
  <c r="BH10" i="6"/>
  <c r="AX86" i="1"/>
  <c r="AX79" i="1"/>
  <c r="AX80" i="1"/>
  <c r="AX60" i="1"/>
  <c r="AX61" i="1"/>
  <c r="AX37" i="1"/>
  <c r="BH31" i="6"/>
  <c r="BG69" i="6"/>
  <c r="BH38" i="6"/>
  <c r="BH23" i="6"/>
  <c r="BE69" i="6"/>
  <c r="AK49" i="5"/>
  <c r="AK50" i="5"/>
  <c r="AK46" i="5"/>
  <c r="AK24" i="5"/>
  <c r="AK21" i="5"/>
  <c r="AK9" i="5"/>
  <c r="AK16" i="5"/>
  <c r="AK11" i="5"/>
  <c r="AK44" i="5"/>
  <c r="AR46" i="4"/>
  <c r="AV91" i="1"/>
  <c r="AW91" i="1"/>
  <c r="AU91" i="1"/>
  <c r="AR34" i="4"/>
  <c r="AR30" i="4"/>
  <c r="AX27" i="4"/>
  <c r="AW28" i="4"/>
  <c r="AS28" i="4"/>
  <c r="AV28" i="4"/>
  <c r="AN28" i="4"/>
  <c r="AX28" i="4"/>
  <c r="AW24" i="4"/>
  <c r="AS24" i="4"/>
  <c r="AR23" i="4"/>
  <c r="AV24" i="4"/>
  <c r="AN24" i="4"/>
  <c r="AX24" i="4"/>
  <c r="AG20" i="3"/>
  <c r="AG22" i="3"/>
  <c r="AG43" i="3"/>
  <c r="AG19" i="3"/>
  <c r="AG29" i="3"/>
  <c r="AG17" i="3"/>
  <c r="AG26" i="3"/>
  <c r="AG45" i="3"/>
  <c r="AG38" i="3"/>
  <c r="BL63" i="3"/>
  <c r="AG23" i="3"/>
  <c r="AG40" i="3"/>
  <c r="AM56" i="4"/>
  <c r="AR33" i="4"/>
  <c r="AP56" i="4"/>
  <c r="AO56" i="4"/>
  <c r="AX41" i="1"/>
  <c r="AX82" i="1"/>
  <c r="AX51" i="1"/>
  <c r="AX47" i="1"/>
  <c r="AX45" i="1"/>
  <c r="BG13" i="1"/>
  <c r="BC13" i="1"/>
  <c r="BF11" i="1"/>
  <c r="BB11" i="1"/>
  <c r="AT11" i="1"/>
  <c r="AG55" i="7"/>
  <c r="AC55" i="7"/>
  <c r="AG54" i="7"/>
  <c r="AC54" i="7"/>
  <c r="AG51" i="7"/>
  <c r="AC51" i="7"/>
  <c r="AG50" i="7"/>
  <c r="AC50" i="7"/>
  <c r="AG48" i="7"/>
  <c r="AC48" i="7"/>
  <c r="AG47" i="7"/>
  <c r="X47" i="7"/>
  <c r="AH43" i="7"/>
  <c r="AH39" i="7"/>
  <c r="AH35" i="7"/>
  <c r="AH22" i="7"/>
  <c r="X22" i="7"/>
  <c r="AF22" i="7"/>
  <c r="AG22" i="7"/>
  <c r="AB20" i="7"/>
  <c r="AB10" i="7"/>
  <c r="AC43" i="7"/>
  <c r="AG43" i="7"/>
  <c r="AC39" i="7"/>
  <c r="AG39" i="7"/>
  <c r="AC35" i="7"/>
  <c r="AG35" i="7"/>
  <c r="AD20" i="7"/>
  <c r="AH20" i="7"/>
  <c r="X20" i="7"/>
  <c r="AF20" i="7"/>
  <c r="AC20" i="7"/>
  <c r="AG20" i="7"/>
  <c r="AD10" i="7"/>
  <c r="X10" i="7"/>
  <c r="AC10" i="7"/>
  <c r="BD11" i="1"/>
  <c r="AZ11" i="1"/>
  <c r="AE47" i="7"/>
  <c r="AE43" i="7"/>
  <c r="AE39" i="7"/>
  <c r="AE35" i="7"/>
  <c r="AD18" i="7"/>
  <c r="AH18" i="7"/>
  <c r="X18" i="7"/>
  <c r="AF18" i="7"/>
  <c r="AC18" i="7"/>
  <c r="AG18" i="7"/>
  <c r="BF51" i="1"/>
  <c r="BB51" i="1"/>
  <c r="BD13" i="1"/>
  <c r="BG11" i="1"/>
  <c r="BC11" i="1"/>
  <c r="BF9" i="1"/>
  <c r="BB9" i="1"/>
  <c r="Z57" i="7"/>
  <c r="AH55" i="7"/>
  <c r="AH54" i="7"/>
  <c r="AH51" i="7"/>
  <c r="AH50" i="7"/>
  <c r="AH48" i="7"/>
  <c r="AH47" i="7"/>
  <c r="AD47" i="7"/>
  <c r="AC45" i="7"/>
  <c r="AG45" i="7"/>
  <c r="AD43" i="7"/>
  <c r="AC40" i="7"/>
  <c r="AG40" i="7"/>
  <c r="AD39" i="7"/>
  <c r="AC37" i="7"/>
  <c r="AG37" i="7"/>
  <c r="AD35" i="7"/>
  <c r="AC34" i="7"/>
  <c r="AG34" i="7"/>
  <c r="AG25" i="7"/>
  <c r="X25" i="7"/>
  <c r="AB22" i="7"/>
  <c r="BK63" i="3"/>
  <c r="BJ63" i="3"/>
  <c r="AG25" i="3"/>
  <c r="AN20" i="4"/>
  <c r="AW20" i="4"/>
  <c r="AT20" i="4"/>
  <c r="AX20" i="4"/>
  <c r="AU20" i="4"/>
  <c r="AR13" i="4"/>
  <c r="AQ56" i="4"/>
  <c r="AD13" i="7"/>
  <c r="AN38" i="4"/>
  <c r="AV38" i="4"/>
  <c r="AW38" i="4"/>
  <c r="AN31" i="4"/>
  <c r="AN23" i="4"/>
  <c r="AW23" i="4"/>
  <c r="AT23" i="4"/>
  <c r="AX23" i="4"/>
  <c r="AU23" i="4"/>
  <c r="AN18" i="4"/>
  <c r="AV18" i="4"/>
  <c r="AS18" i="4"/>
  <c r="AW18" i="4"/>
  <c r="AT18" i="4"/>
  <c r="AX18" i="4"/>
  <c r="AN17" i="4"/>
  <c r="AV17" i="4"/>
  <c r="AS17" i="4"/>
  <c r="AW17" i="4"/>
  <c r="AT17" i="4"/>
  <c r="AX17" i="4"/>
  <c r="AG31" i="7"/>
  <c r="AG30" i="7"/>
  <c r="AG28" i="7"/>
  <c r="AW53" i="4"/>
  <c r="AR53" i="4"/>
  <c r="AN48" i="4"/>
  <c r="AV48" i="4"/>
  <c r="AN35" i="4"/>
  <c r="AV35" i="4"/>
  <c r="AW35" i="4"/>
  <c r="AT35" i="4"/>
  <c r="AX35" i="4"/>
  <c r="AN13" i="4"/>
  <c r="AJ54" i="5"/>
  <c r="AV49" i="4"/>
  <c r="AU44" i="4"/>
  <c r="AW41" i="4"/>
  <c r="AX33" i="4"/>
  <c r="AV11" i="4"/>
  <c r="AS8" i="4"/>
  <c r="AI54" i="5"/>
  <c r="AX44" i="4"/>
  <c r="AV8" i="4"/>
  <c r="AH54" i="5"/>
  <c r="AK51" i="5"/>
  <c r="AK26" i="5"/>
  <c r="AN13" i="5"/>
  <c r="BF69" i="6"/>
  <c r="BL65" i="6"/>
  <c r="BH65" i="6"/>
  <c r="BD65" i="6"/>
  <c r="BD55" i="6"/>
  <c r="BL53" i="6"/>
  <c r="BD53" i="6"/>
  <c r="AM13" i="5"/>
  <c r="BC69" i="6"/>
  <c r="BN65" i="6"/>
  <c r="BN53" i="6"/>
  <c r="BN52" i="6"/>
  <c r="BN50" i="6"/>
  <c r="BL17" i="6"/>
  <c r="BH69" i="6" l="1"/>
  <c r="BC91" i="1"/>
  <c r="BM63" i="3"/>
  <c r="AK54" i="5"/>
  <c r="AR56" i="4"/>
  <c r="AX91" i="1"/>
  <c r="AB5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N5" authorId="0" shapeId="0" xr:uid="{00000000-0006-0000-0400-000001000000}">
      <text>
        <r>
          <rPr>
            <sz val="10"/>
            <rFont val="Arial"/>
            <family val="2"/>
          </rPr>
          <t>BROCARD
Vert / Blanc
Argent / Vert
Or / Blanc
Or / Noir
Or / Bleu
Or / Rouge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5" authorId="0" shapeId="0" xr:uid="{00000000-0006-0000-0500-000001000000}">
      <text>
        <r>
          <rPr>
            <sz val="10"/>
            <rFont val="Arial"/>
            <family val="2"/>
          </rPr>
          <t xml:space="preserve">Marcassins
Noir sur fond orange
Argent sur fond orange
Or sur fond orange
</t>
        </r>
      </text>
    </comment>
    <comment ref="AH6" authorId="0" shapeId="0" xr:uid="{00000000-0006-0000-0500-000002000000}">
      <text>
        <r>
          <rPr>
            <sz val="10"/>
            <rFont val="Arial"/>
            <family val="2"/>
          </rPr>
          <t>Sangliers:
Vert sur fond blanc  
Argent sur fond vert
Or sur fond blanc
Or sur fond noir
Or sur fond bleu
Or sur fond rouge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V6" authorId="0" shapeId="0" xr:uid="{00000000-0006-0000-0200-000001000000}">
      <text>
        <r>
          <rPr>
            <sz val="10"/>
            <rFont val="Arial"/>
            <family val="2"/>
          </rPr>
          <t>Jusqu'à Cadet : MARCASSIN
Vert fond Blanc
Argent fond Vert
Or fond Blanc
Or fond Noir</t>
        </r>
      </text>
    </comment>
  </commentList>
</comments>
</file>

<file path=xl/sharedStrings.xml><?xml version="1.0" encoding="utf-8"?>
<sst xmlns="http://schemas.openxmlformats.org/spreadsheetml/2006/main" count="826" uniqueCount="435">
  <si>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</si>
  <si>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</si>
  <si>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</si>
  <si>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</si>
  <si>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</si>
  <si>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</si>
  <si>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</si>
  <si>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</si>
  <si>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</si>
  <si>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CF</t>
  </si>
  <si>
    <t>Benjamin Homme</t>
  </si>
  <si>
    <t>Minime Femme</t>
  </si>
  <si>
    <t>BOQUET Caroline</t>
  </si>
  <si>
    <t>(1)</t>
  </si>
  <si>
    <t>(2)</t>
  </si>
  <si>
    <t>(3)</t>
  </si>
  <si>
    <t>Cadette Femme</t>
  </si>
  <si>
    <t>Cadet Homme</t>
  </si>
  <si>
    <t>MULLER Christian</t>
  </si>
  <si>
    <t>STRYJEK Julien</t>
  </si>
  <si>
    <t>Scratch Homme Bare Bow</t>
  </si>
  <si>
    <t>GOGIBUS Alain</t>
  </si>
  <si>
    <t>TORLET Teddy</t>
  </si>
  <si>
    <t>BEDUCHAUD Bernard</t>
  </si>
  <si>
    <t>VOLVERT Claudette</t>
  </si>
  <si>
    <t>MARNEF Jean-Pierre</t>
  </si>
  <si>
    <t>REMOLU Jean-Michel</t>
  </si>
  <si>
    <t>TETART Philippe</t>
  </si>
  <si>
    <t>Compound Jeune Femme</t>
  </si>
  <si>
    <t>Compound Jeune Homme</t>
  </si>
  <si>
    <t>Compound Senior Femme</t>
  </si>
  <si>
    <t>VALENTIN Angélique</t>
  </si>
  <si>
    <t>SALAUN Hervé</t>
  </si>
  <si>
    <t>HUET Claude</t>
  </si>
  <si>
    <t>CHAIRON Daniel</t>
  </si>
  <si>
    <t>JAHYER Jackie</t>
  </si>
  <si>
    <t>PERREUX Norbert</t>
  </si>
  <si>
    <t>Nombre d'Archer participants aux concours FFTA :</t>
  </si>
  <si>
    <t>Benjamin Femme classique</t>
  </si>
  <si>
    <t>Minime Femme classique</t>
  </si>
  <si>
    <t>Minime Homme classique</t>
  </si>
  <si>
    <t>Cadet Homme classique</t>
  </si>
  <si>
    <t>Cadette Femme classique</t>
  </si>
  <si>
    <t>Junior Homme classique</t>
  </si>
  <si>
    <t>Senior Homme Classique</t>
  </si>
  <si>
    <t>PRIN Jean-Charles</t>
  </si>
  <si>
    <t>Jeune Homme Compound</t>
  </si>
  <si>
    <t>Senior Femme Compound</t>
  </si>
  <si>
    <t>Senior Femme Classique</t>
  </si>
  <si>
    <t>Junior  Homme Compound</t>
  </si>
  <si>
    <t>Ecussons</t>
  </si>
  <si>
    <t>Junior Femme Classique</t>
  </si>
  <si>
    <t>NB</t>
  </si>
  <si>
    <t>Cadet Femme</t>
  </si>
  <si>
    <t>Junior Homme Compound</t>
  </si>
  <si>
    <t>Senior Homme Compound</t>
  </si>
  <si>
    <t>Écussons FFTA</t>
  </si>
  <si>
    <t>Benjamin Homme Arc Nu</t>
  </si>
  <si>
    <t>Minime Femme Arc Nu</t>
  </si>
  <si>
    <t>Minime Homme Arc Nu</t>
  </si>
  <si>
    <t>Cadet Homme Arc Nu</t>
  </si>
  <si>
    <t>Senior Femme Arc Chasse</t>
  </si>
  <si>
    <t>Senior Homme Arc Chasse</t>
  </si>
  <si>
    <t>DIDRICHE Frédéric</t>
  </si>
  <si>
    <t>Senior Homme Arc Droit</t>
  </si>
  <si>
    <t>Senior Femme Bare Bow</t>
  </si>
  <si>
    <t>Junior Femme Arc Libre</t>
  </si>
  <si>
    <t>Junior Homme Arc Libre</t>
  </si>
  <si>
    <t>Senior Femme Arc Libre</t>
  </si>
  <si>
    <t>Senior Homme Arc Libre</t>
  </si>
  <si>
    <t>Senior Femme Arc Nu</t>
  </si>
  <si>
    <t>Senior Homme Arc Nu</t>
  </si>
  <si>
    <t>JH</t>
  </si>
  <si>
    <t>CH</t>
  </si>
  <si>
    <t>MH</t>
  </si>
  <si>
    <t>BH</t>
  </si>
  <si>
    <t>JHCO</t>
  </si>
  <si>
    <t>MHCO</t>
  </si>
  <si>
    <t>SHBB</t>
  </si>
  <si>
    <t>FITA
2 x 70 m</t>
  </si>
  <si>
    <t>B,BEDUCHAUD</t>
  </si>
  <si>
    <t>G.GUILLOT</t>
  </si>
  <si>
    <t>M.VAN DERCAMERE</t>
  </si>
  <si>
    <t>N.STASKIEWICZ</t>
  </si>
  <si>
    <t>A.GOGIBUS</t>
  </si>
  <si>
    <t>M.VANDERCAMERE</t>
  </si>
  <si>
    <t>J.BOILEAU</t>
  </si>
  <si>
    <t>10.05.09</t>
  </si>
  <si>
    <t>18.05.08</t>
  </si>
  <si>
    <t>04.05.14</t>
  </si>
  <si>
    <t>29.07.12</t>
  </si>
  <si>
    <t>22.06.14</t>
  </si>
  <si>
    <t>03.05.09</t>
  </si>
  <si>
    <t>14.06.09</t>
  </si>
  <si>
    <t>01.07.12</t>
  </si>
  <si>
    <t>J.BALLAN</t>
  </si>
  <si>
    <t>J.DEBRUYNE</t>
  </si>
  <si>
    <t>11.06.06</t>
  </si>
  <si>
    <t>09.05.09</t>
  </si>
  <si>
    <t>22.05.11</t>
  </si>
  <si>
    <t>02.05.10</t>
  </si>
  <si>
    <t>06.05.12</t>
  </si>
  <si>
    <t>09.06.13</t>
  </si>
  <si>
    <t>SALLE</t>
  </si>
  <si>
    <t>B.BEDUCHAUD</t>
  </si>
  <si>
    <t>JP.ODIENNE</t>
  </si>
  <si>
    <t>H.SALAUN</t>
  </si>
  <si>
    <t>T,TORLET</t>
  </si>
  <si>
    <t>M.DELAPLACE</t>
  </si>
  <si>
    <t>F.GAWLOWIEZ</t>
  </si>
  <si>
    <t>26,11,05</t>
  </si>
  <si>
    <t>09.12.12</t>
  </si>
  <si>
    <t>24.10.09</t>
  </si>
  <si>
    <t>05.10.97</t>
  </si>
  <si>
    <t>22.11.15</t>
  </si>
  <si>
    <t>27.10.12</t>
  </si>
  <si>
    <t>24.10.10</t>
  </si>
  <si>
    <t>18.12.11</t>
  </si>
  <si>
    <t>30.11.13</t>
  </si>
  <si>
    <t>16.11.13</t>
  </si>
  <si>
    <t>09.10.11</t>
  </si>
  <si>
    <t>20.11.99</t>
  </si>
  <si>
    <t>01.11.08</t>
  </si>
  <si>
    <t>FIELD</t>
  </si>
  <si>
    <t>Y.LE BORGNE</t>
  </si>
  <si>
    <t>D;DELVAUX</t>
  </si>
  <si>
    <t>F.SCHNEIDER</t>
  </si>
  <si>
    <t>L.BADER</t>
  </si>
  <si>
    <t>T.TORLET</t>
  </si>
  <si>
    <t>E.MEYER</t>
  </si>
  <si>
    <t>23.03.08</t>
  </si>
  <si>
    <t>20.04.13</t>
  </si>
  <si>
    <t>12.04.09</t>
  </si>
  <si>
    <t>20.07.97</t>
  </si>
  <si>
    <t>30.04.00</t>
  </si>
  <si>
    <t>21.06.98</t>
  </si>
  <si>
    <t>17.06.12</t>
  </si>
  <si>
    <t>20.07.03</t>
  </si>
  <si>
    <t>11.03.12</t>
  </si>
  <si>
    <t>15.05.16</t>
  </si>
  <si>
    <t>PERFORMANCE PAR EQUIPE DE CLUB</t>
  </si>
  <si>
    <t>SALLE Cl</t>
  </si>
  <si>
    <t>13.11.2011</t>
  </si>
  <si>
    <t>B.BEDUCHAUD - J.BOILEAU - G.GUILLOT</t>
  </si>
  <si>
    <t>SALLE CO</t>
  </si>
  <si>
    <t>16.02.2014</t>
  </si>
  <si>
    <t>T. TORLET - J. BOILEAU - A.GOGIBUS</t>
  </si>
  <si>
    <t>SALLE Mixte</t>
  </si>
  <si>
    <t>23.11.08</t>
  </si>
  <si>
    <t>A.GOGIBUS - G.GUILLOT - M.VAN DERCAMERE</t>
  </si>
  <si>
    <t>FITA 2X70 CL</t>
  </si>
  <si>
    <t>15.06.2008</t>
  </si>
  <si>
    <t>G.GUILLOT - M.VAN DERCAMERE - Y.LE BORGNE.</t>
  </si>
  <si>
    <t>12.05.2013</t>
  </si>
  <si>
    <t>Y.LE BORGNE - B.BEDUCHAUD - T.TORLET</t>
  </si>
  <si>
    <t>2X50-CL</t>
  </si>
  <si>
    <t>04.05.2008</t>
  </si>
  <si>
    <t>G.GUILLOT - A.BRASSEUR - M.VAN DERCAMERE</t>
  </si>
  <si>
    <t>2X50-CO</t>
  </si>
  <si>
    <t>18.06.2006</t>
  </si>
  <si>
    <t>T.TORLET - G.VALENTIN - M.MUZELET</t>
  </si>
  <si>
    <t>2x50 Mixte</t>
  </si>
  <si>
    <t>29.07.2012</t>
  </si>
  <si>
    <t>B.BEDUCHAUD - P.STASKIEWICZ - N.PERREUX</t>
  </si>
  <si>
    <t>FITA -CO</t>
  </si>
  <si>
    <t>T.TORLET - G.VALENTIN - A.GOGIBUS</t>
  </si>
  <si>
    <t>SALLE Jeunes</t>
  </si>
  <si>
    <t>28.10.2007</t>
  </si>
  <si>
    <t>B.MARTIN KLEISCH - D.BERGEON - G.HERBIN</t>
  </si>
  <si>
    <t>3D Jeunes</t>
  </si>
  <si>
    <t>20.04.2008</t>
  </si>
  <si>
    <t>R.HERBELOT - C.MARTIN - B.MARTIN KLEISCH</t>
  </si>
  <si>
    <t>SH  libre</t>
  </si>
  <si>
    <t>SH  chasse</t>
  </si>
  <si>
    <t>JH  libre</t>
  </si>
  <si>
    <t>SH CO</t>
  </si>
  <si>
    <t>SH AD</t>
  </si>
  <si>
    <t>SH BB</t>
  </si>
  <si>
    <t>BH Arc nu</t>
  </si>
  <si>
    <t>MH Arc nu</t>
  </si>
  <si>
    <t>CH Arc nu</t>
  </si>
  <si>
    <t>3D</t>
  </si>
  <si>
    <t>F.DIDRICHE</t>
  </si>
  <si>
    <t>G.VALENTIN</t>
  </si>
  <si>
    <t>02.04.17</t>
  </si>
  <si>
    <t>NATURE</t>
  </si>
  <si>
    <t>JF</t>
  </si>
  <si>
    <t>MF</t>
  </si>
  <si>
    <t>BF</t>
  </si>
  <si>
    <t>CJF</t>
  </si>
  <si>
    <t>BBF</t>
  </si>
  <si>
    <t>J.PETIT</t>
  </si>
  <si>
    <t>S,DUBOS</t>
  </si>
  <si>
    <t>L.SIMON</t>
  </si>
  <si>
    <t>A.LE BRAS</t>
  </si>
  <si>
    <t>01.06.14</t>
  </si>
  <si>
    <t>05.06.16</t>
  </si>
  <si>
    <t>FEDERAL 2X50m</t>
  </si>
  <si>
    <t>J.MROZINSKI</t>
  </si>
  <si>
    <t>M.GIMEL</t>
  </si>
  <si>
    <t>06.05.07</t>
  </si>
  <si>
    <t>19.05.13</t>
  </si>
  <si>
    <t>27,06,05</t>
  </si>
  <si>
    <t>31.05.15</t>
  </si>
  <si>
    <t>M.LEON</t>
  </si>
  <si>
    <t>I.COUTIEZ</t>
  </si>
  <si>
    <t>M.LE BRAS</t>
  </si>
  <si>
    <t>H.DESJARDINS</t>
  </si>
  <si>
    <t>E.DUCROS</t>
  </si>
  <si>
    <t>J,MARTIN</t>
  </si>
  <si>
    <t>G.CHOPIN</t>
  </si>
  <si>
    <t>M.WEINREICH</t>
  </si>
  <si>
    <t>06.12.03</t>
  </si>
  <si>
    <t>28;01;18</t>
  </si>
  <si>
    <t>22.01.17</t>
  </si>
  <si>
    <t>09.02.98</t>
  </si>
  <si>
    <t>28.10.06</t>
  </si>
  <si>
    <t>15.10.00</t>
  </si>
  <si>
    <t>11.10.98</t>
  </si>
  <si>
    <t>C.VOLVERT</t>
  </si>
  <si>
    <t>S.ALAVOINE</t>
  </si>
  <si>
    <t>J.LAURENT</t>
  </si>
  <si>
    <t>A.VALENTIN</t>
  </si>
  <si>
    <t>06.05.06</t>
  </si>
  <si>
    <t>19.06.05</t>
  </si>
  <si>
    <t>12.05.96</t>
  </si>
  <si>
    <t>09,04,05</t>
  </si>
  <si>
    <t>13.05.02</t>
  </si>
  <si>
    <t>19.04.15</t>
  </si>
  <si>
    <t>23,10,2004</t>
  </si>
  <si>
    <t>S. MAFFAT - M. LEON - S. DUBOS</t>
  </si>
  <si>
    <t>SF Arc nu</t>
  </si>
  <si>
    <t>SF Arc chasse</t>
  </si>
  <si>
    <t>SF Libre</t>
  </si>
  <si>
    <t>JF  libre</t>
  </si>
  <si>
    <t>MF Arc nu</t>
  </si>
  <si>
    <t>A.LECOUFFE</t>
  </si>
  <si>
    <t>BEURSAULT</t>
  </si>
  <si>
    <t>3 D</t>
  </si>
  <si>
    <t>Variables</t>
  </si>
  <si>
    <t>Année</t>
  </si>
  <si>
    <t>podium or</t>
  </si>
  <si>
    <t>podium argent</t>
  </si>
  <si>
    <t>podium bronze</t>
  </si>
  <si>
    <t>pas de compétition</t>
  </si>
  <si>
    <t>---</t>
  </si>
  <si>
    <t>27.05.18</t>
  </si>
  <si>
    <t>COUTANT J,Dominique</t>
  </si>
  <si>
    <t>Senior 2 Homme Arc Chasse</t>
  </si>
  <si>
    <t>Senior 2 Homme Arc Droit</t>
  </si>
  <si>
    <t>Compound Cadet Homme</t>
  </si>
  <si>
    <t>Senior 2 Femme</t>
  </si>
  <si>
    <t>Senior 3 Femme</t>
  </si>
  <si>
    <t>Senior 2 Homme</t>
  </si>
  <si>
    <t>Senior 3 Homme</t>
  </si>
  <si>
    <t>Senior 2 Homme Compound</t>
  </si>
  <si>
    <t>Senior 3 Femme Compound</t>
  </si>
  <si>
    <t>Senior 3 Homme Compound</t>
  </si>
  <si>
    <t>Senior 3 Femme Classique</t>
  </si>
  <si>
    <t>Senior 3 homme classique</t>
  </si>
  <si>
    <t>Senior 2 Homme classique</t>
  </si>
  <si>
    <t>Senior 2  Homme Compound</t>
  </si>
  <si>
    <t>Senior 3 homme Compound</t>
  </si>
  <si>
    <t>Senior 2 Homme Classique</t>
  </si>
  <si>
    <t>Senior 3 Homme Classique</t>
  </si>
  <si>
    <t>Senior 3  Homme Compound</t>
  </si>
  <si>
    <t>Senior 3  Homme Sans Viseur</t>
  </si>
  <si>
    <t>Senior 2 Homme Arc Nu</t>
  </si>
  <si>
    <t>S3H</t>
  </si>
  <si>
    <t>S2H</t>
  </si>
  <si>
    <t>S3HCO</t>
  </si>
  <si>
    <t>S2HCO</t>
  </si>
  <si>
    <t>S2HBB</t>
  </si>
  <si>
    <t>S3HBB</t>
  </si>
  <si>
    <t>S2H libre</t>
  </si>
  <si>
    <t>S2H arc droit</t>
  </si>
  <si>
    <t>S2H  chasse</t>
  </si>
  <si>
    <t>S2H BB</t>
  </si>
  <si>
    <t>S3F</t>
  </si>
  <si>
    <t>S2F</t>
  </si>
  <si>
    <t>S3FCO</t>
  </si>
  <si>
    <t>S2FCO</t>
  </si>
  <si>
    <t xml:space="preserve"> 3D</t>
  </si>
  <si>
    <t>BALLAN Jean</t>
  </si>
  <si>
    <t xml:space="preserve">Senior 1 Femme </t>
  </si>
  <si>
    <t xml:space="preserve"> Senior 1 Homme</t>
  </si>
  <si>
    <t>BODSON Florence</t>
  </si>
  <si>
    <t>Senior1  Homme Arc Droit</t>
  </si>
  <si>
    <t>Senior 3 Homme Arc Chasse</t>
  </si>
  <si>
    <t>Senior 3 Homme Arc Droit</t>
  </si>
  <si>
    <t>Senior2  Homme Arc Droit</t>
  </si>
  <si>
    <t>Senior 1 Homme Sans Viseur</t>
  </si>
  <si>
    <t>Senior 1 Femme Arc Libre</t>
  </si>
  <si>
    <t>Senior 1 Homme Arc Chasse</t>
  </si>
  <si>
    <t>Senior 1 Homme Compound</t>
  </si>
  <si>
    <t>Senior 1 Homme Classique</t>
  </si>
  <si>
    <t>Senior 1 Femme</t>
  </si>
  <si>
    <t>Senior 1 Femme Compound</t>
  </si>
  <si>
    <t>Senior 1 Femme classique</t>
  </si>
  <si>
    <t>MONFLIER   Geoffrey</t>
  </si>
  <si>
    <t>Senior 3 Homme - AD</t>
  </si>
  <si>
    <t>Senior 2 Femme Cl</t>
  </si>
  <si>
    <t>Senior 3 Femme Cl</t>
  </si>
  <si>
    <t>Senior 3 Homme Cl</t>
  </si>
  <si>
    <t>Senior 3 Homme Classique-60m</t>
  </si>
  <si>
    <t>Senior 1 Homme Classique-70m</t>
  </si>
  <si>
    <t>Senior 2 Homme Classique-70m</t>
  </si>
  <si>
    <t>Cadets Homme Classique-60m</t>
  </si>
  <si>
    <t>Cadettes Femme Classique-60m</t>
  </si>
  <si>
    <t>Senior 1 Femme Classique-70m</t>
  </si>
  <si>
    <t>Senior 2 Femme Classique-70m</t>
  </si>
  <si>
    <t>Minime Femme Classique-40m</t>
  </si>
  <si>
    <t>Minime Homme Classique-40m</t>
  </si>
  <si>
    <t>Senior1  Homme Arc Libre</t>
  </si>
  <si>
    <t>Senior1 Homme Classique</t>
  </si>
  <si>
    <t>Senior1  Homme Compound</t>
  </si>
  <si>
    <t>Senior 3 Homme Arc Libre</t>
  </si>
  <si>
    <t>S1H</t>
  </si>
  <si>
    <t>S1H AD</t>
  </si>
  <si>
    <t>S1H BB</t>
  </si>
  <si>
    <t>S1H  libre</t>
  </si>
  <si>
    <t>S1HCO</t>
  </si>
  <si>
    <t>S1H CO</t>
  </si>
  <si>
    <t>S1H  chasse</t>
  </si>
  <si>
    <t>Extérieur</t>
  </si>
  <si>
    <t>EXTERIEUR CL:70m-CO:50m</t>
  </si>
  <si>
    <t>EXTERIEUR CL: 60m</t>
  </si>
  <si>
    <t>19,05,19</t>
  </si>
  <si>
    <t>EXTERIEUR 2x50m - 122</t>
  </si>
  <si>
    <t>Compound S1H</t>
  </si>
  <si>
    <t>DEMANGE Damien</t>
  </si>
  <si>
    <t>S1F</t>
  </si>
  <si>
    <t>24.11.19</t>
  </si>
  <si>
    <t>S1FCO</t>
  </si>
  <si>
    <t>PHULPIN Pascal</t>
  </si>
  <si>
    <t>GAWLOWIEZ Franck</t>
  </si>
  <si>
    <t>Senior 3 Homme Bare Bow</t>
  </si>
  <si>
    <t>MOUREIX-KIEFFER Pol</t>
  </si>
  <si>
    <t>Senior2 Homme Bare Bow</t>
  </si>
  <si>
    <t>TIR EXTERIEUR International</t>
  </si>
  <si>
    <t>TIR EXTERIEUR National</t>
  </si>
  <si>
    <t>LHERMITTE William</t>
  </si>
  <si>
    <t>MOUREIX- K Pol</t>
  </si>
  <si>
    <t>FAROY Alexandre</t>
  </si>
  <si>
    <t>ZIEGELMEYER Damien</t>
  </si>
  <si>
    <t>MAUCOURANT Maxime</t>
  </si>
  <si>
    <t>Adultes H  Arc Nu</t>
  </si>
  <si>
    <t>LAGNEAUX Quentin</t>
  </si>
  <si>
    <t>W.LHERMITTE</t>
  </si>
  <si>
    <t>INTERNATIONAL</t>
  </si>
  <si>
    <t>50M - 122</t>
  </si>
  <si>
    <t>TREMLET Thomas</t>
  </si>
  <si>
    <t>Senior 1  Homme Compound</t>
  </si>
  <si>
    <t>S2H CO</t>
  </si>
  <si>
    <t>O.GUERRIER</t>
  </si>
  <si>
    <t>Senior 2 Homme Cl</t>
  </si>
  <si>
    <t>Senior  Homme Arc Nu</t>
  </si>
  <si>
    <t>GUILLAUMIE Charlène</t>
  </si>
  <si>
    <t>MOULAINE</t>
  </si>
  <si>
    <t>1</t>
  </si>
  <si>
    <t>octobre</t>
  </si>
  <si>
    <t>Breuil sec</t>
  </si>
  <si>
    <t>(0)</t>
  </si>
  <si>
    <t>2ème tir</t>
  </si>
  <si>
    <t>Soissons</t>
  </si>
  <si>
    <t>Charleville</t>
  </si>
  <si>
    <t>Vertus</t>
  </si>
  <si>
    <t>ocyobre</t>
  </si>
  <si>
    <t>(4)</t>
  </si>
  <si>
    <t>(8)</t>
  </si>
  <si>
    <t>Chalons1</t>
  </si>
  <si>
    <t>RACAPE Apolline</t>
  </si>
  <si>
    <t>(6)</t>
  </si>
  <si>
    <t>Mareuil</t>
  </si>
  <si>
    <t>novembre</t>
  </si>
  <si>
    <t>(7)</t>
  </si>
  <si>
    <t>(5)</t>
  </si>
  <si>
    <t>Rethel</t>
  </si>
  <si>
    <t>(10)</t>
  </si>
  <si>
    <t>Reims</t>
  </si>
  <si>
    <t>Benjamin Dames U13</t>
  </si>
  <si>
    <t>Minime Femme U15</t>
  </si>
  <si>
    <t>Minime Homme U15</t>
  </si>
  <si>
    <t>Cadette Femme U18</t>
  </si>
  <si>
    <t>Cadet Homme U18</t>
  </si>
  <si>
    <t>Junior  Femme U21</t>
  </si>
  <si>
    <t>Junior Homme U21</t>
  </si>
  <si>
    <t>DEULVOT Léonore</t>
  </si>
  <si>
    <t>FROTTE Maxime</t>
  </si>
  <si>
    <t>THIL Logan</t>
  </si>
  <si>
    <t>ROBERT Océane</t>
  </si>
  <si>
    <t>MSOILI Zara</t>
  </si>
  <si>
    <t>WALLON Margaux</t>
  </si>
  <si>
    <t>(11)</t>
  </si>
  <si>
    <t>ROCCHI Victor</t>
  </si>
  <si>
    <t>CARPENTIER Gaëlle</t>
  </si>
  <si>
    <t>WONG Hua</t>
  </si>
  <si>
    <t>(9)</t>
  </si>
  <si>
    <t>(12)</t>
  </si>
  <si>
    <t>(17)</t>
  </si>
  <si>
    <t>BAUVET Joël</t>
  </si>
  <si>
    <t>SALAUN LoÏC</t>
  </si>
  <si>
    <t>Fismes</t>
  </si>
  <si>
    <t>Gueux</t>
  </si>
  <si>
    <t>décembre</t>
  </si>
  <si>
    <t>Epernay</t>
  </si>
  <si>
    <t>Suippes</t>
  </si>
  <si>
    <t>janvier</t>
  </si>
  <si>
    <t>CD 51</t>
  </si>
  <si>
    <t>Julien STRYJEK</t>
  </si>
  <si>
    <t>Gaëlle CARPENTIER</t>
  </si>
  <si>
    <t>Pascal PHULPIN</t>
  </si>
  <si>
    <t>Damien DEMANGE</t>
  </si>
  <si>
    <t>Loïc SALAUN</t>
  </si>
  <si>
    <t>Hervé SALAUN</t>
  </si>
  <si>
    <t>Perles</t>
  </si>
  <si>
    <t>avril</t>
  </si>
  <si>
    <t>SALAUN Loïc</t>
  </si>
  <si>
    <t>Longueval</t>
  </si>
  <si>
    <t>mars</t>
  </si>
  <si>
    <t>24</t>
  </si>
  <si>
    <t>Gentelles</t>
  </si>
  <si>
    <t>10</t>
  </si>
  <si>
    <t>Aisonville</t>
  </si>
  <si>
    <t>14</t>
  </si>
  <si>
    <t>Eclaron</t>
  </si>
  <si>
    <t>21</t>
  </si>
  <si>
    <t>BOULANGER Emmanuel</t>
  </si>
  <si>
    <t>A</t>
  </si>
  <si>
    <t>Montbré</t>
  </si>
  <si>
    <t>Breuil</t>
  </si>
  <si>
    <t>RETHEL</t>
  </si>
  <si>
    <t>mai</t>
  </si>
  <si>
    <t>CHALONS 1</t>
  </si>
  <si>
    <t>Arcis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</si>
</sst>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&lt;36526]mm/dd/yy;mm/dd/yyyy"/>
    <numFmt numFmtId="166" formatCode="0.0"/>
    <numFmt numFmtId="167" formatCode="dd/mm/yy"/>
  </numFmts>
  <fonts count="82" x14ac:knownFonts="1">
    <font>
      <sz val="10"/>
      <name val="Arial"/>
      <family val="2"/>
    </font>
    <font>
      <sz val="10"/>
      <color indexed="29"/>
      <name val="Mang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3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7"/>
      <name val="Arial"/>
      <family val="2"/>
    </font>
    <font>
      <b/>
      <sz val="8"/>
      <color indexed="55"/>
      <name val="Arial"/>
      <family val="2"/>
    </font>
    <font>
      <b/>
      <sz val="8"/>
      <color indexed="54"/>
      <name val="Arial"/>
      <family val="2"/>
    </font>
    <font>
      <b/>
      <sz val="8"/>
      <color indexed="37"/>
      <name val="Arial"/>
      <family val="2"/>
    </font>
    <font>
      <sz val="8"/>
      <color indexed="2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37"/>
      <name val="Arial"/>
      <family val="2"/>
    </font>
    <font>
      <b/>
      <sz val="8"/>
      <color indexed="15"/>
      <name val="Arial"/>
      <family val="2"/>
    </font>
    <font>
      <b/>
      <sz val="8"/>
      <color indexed="10"/>
      <name val="Arial"/>
      <family val="2"/>
    </font>
    <font>
      <sz val="8"/>
      <color indexed="15"/>
      <name val="Arial"/>
      <family val="2"/>
    </font>
    <font>
      <b/>
      <i/>
      <u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10"/>
      <name val="Times New Roman"/>
      <family val="1"/>
    </font>
    <font>
      <b/>
      <sz val="10"/>
      <color indexed="13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5"/>
      <name val="Arial"/>
      <family val="2"/>
    </font>
    <font>
      <b/>
      <i/>
      <sz val="10"/>
      <name val="Arial"/>
      <family val="2"/>
    </font>
    <font>
      <b/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2"/>
      <color indexed="9"/>
      <name val="Copperplate Gothic Bold"/>
      <family val="2"/>
    </font>
    <font>
      <b/>
      <sz val="22"/>
      <color indexed="9"/>
      <name val="Copperplate Gothic Bold"/>
      <family val="2"/>
    </font>
    <font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5"/>
      <name val="Arial"/>
      <family val="2"/>
    </font>
    <font>
      <b/>
      <sz val="11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b/>
      <sz val="8"/>
      <color rgb="FFFFFF00"/>
      <name val="Arial"/>
      <family val="2"/>
    </font>
    <font>
      <b/>
      <sz val="14"/>
      <color rgb="FFFFFF00"/>
      <name val="Arial"/>
      <family val="2"/>
    </font>
    <font>
      <sz val="8"/>
      <color indexed="9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10"/>
      <color indexed="36"/>
      <name val="Times New Roman"/>
      <family val="1"/>
    </font>
    <font>
      <sz val="10"/>
      <color indexed="15"/>
      <name val="Times New Roman"/>
      <family val="1"/>
    </font>
    <font>
      <sz val="10"/>
      <name val="Arial Narrow"/>
      <family val="2"/>
    </font>
    <font>
      <b/>
      <sz val="10"/>
      <color rgb="FFFFFF00"/>
      <name val="Arial"/>
      <family val="2"/>
    </font>
    <font>
      <b/>
      <sz val="10"/>
      <color indexed="36"/>
      <name val="Arial"/>
      <family val="2"/>
    </font>
    <font>
      <sz val="10"/>
      <color indexed="13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  <font>
      <b/>
      <sz val="11"/>
      <color rgb="FF00B050"/>
      <name val="Arial"/>
      <family val="2"/>
    </font>
    <font>
      <b/>
      <i/>
      <sz val="9"/>
      <name val="Arial"/>
      <family val="2"/>
    </font>
    <font>
      <sz val="10"/>
      <color rgb="FFFFFF00"/>
      <name val="Times New Roman"/>
      <family val="1"/>
    </font>
    <font>
      <b/>
      <sz val="8"/>
      <color indexed="8"/>
      <name val="Arial"/>
      <family val="2"/>
    </font>
    <font>
      <sz val="8"/>
      <color indexed="1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36"/>
      </patternFill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60"/>
        <bgColor indexed="16"/>
      </patternFill>
    </fill>
    <fill>
      <patternFill patternType="solid">
        <fgColor indexed="61"/>
        <bgColor indexed="25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3" tint="0.79998168889431442"/>
        <bgColor indexed="42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0"/>
      </patternFill>
    </fill>
    <fill>
      <patternFill patternType="solid">
        <fgColor rgb="FF002060"/>
        <bgColor indexed="26"/>
      </patternFill>
    </fill>
    <fill>
      <patternFill patternType="solid">
        <fgColor theme="4" tint="0.79998168889431442"/>
        <bgColor indexed="42"/>
      </patternFill>
    </fill>
  </fills>
  <borders count="8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">
    <xf numFmtId="0" fontId="0" fillId="0" borderId="0"/>
    <xf numFmtId="164" fontId="1" fillId="0" borderId="0" applyBorder="0" applyAlignment="0" applyProtection="0"/>
    <xf numFmtId="0" fontId="2" fillId="2" borderId="1" applyNumberFormat="0">
      <alignment horizontal="center"/>
    </xf>
    <xf numFmtId="0" fontId="2" fillId="3" borderId="1" applyNumberFormat="0">
      <alignment horizontal="center"/>
    </xf>
    <xf numFmtId="0" fontId="3" fillId="4" borderId="1" applyNumberFormat="0">
      <alignment horizontal="center"/>
    </xf>
    <xf numFmtId="49" fontId="4" fillId="0" borderId="2">
      <alignment horizontal="center" vertical="center"/>
    </xf>
  </cellStyleXfs>
  <cellXfs count="859">
    <xf numFmtId="0" fontId="0" fillId="0" borderId="0" xfId="0"/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/>
    </xf>
    <xf numFmtId="1" fontId="5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textRotation="90"/>
    </xf>
    <xf numFmtId="1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9" fontId="11" fillId="6" borderId="0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/>
    </xf>
    <xf numFmtId="49" fontId="12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/>
    </xf>
    <xf numFmtId="165" fontId="15" fillId="0" borderId="13" xfId="0" applyNumberFormat="1" applyFont="1" applyFill="1" applyBorder="1" applyAlignment="1" applyProtection="1"/>
    <xf numFmtId="0" fontId="5" fillId="5" borderId="13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/>
    <xf numFmtId="0" fontId="5" fillId="5" borderId="5" xfId="0" applyFont="1" applyFill="1" applyBorder="1" applyAlignment="1" applyProtection="1"/>
    <xf numFmtId="0" fontId="5" fillId="5" borderId="14" xfId="0" applyFont="1" applyFill="1" applyBorder="1" applyAlignment="1" applyProtection="1">
      <alignment horizontal="center"/>
    </xf>
    <xf numFmtId="49" fontId="5" fillId="5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4" fillId="0" borderId="2" xfId="5" applyNumberFormat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165" fontId="15" fillId="0" borderId="15" xfId="0" applyNumberFormat="1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165" fontId="15" fillId="0" borderId="10" xfId="0" applyNumberFormat="1" applyFont="1" applyFill="1" applyBorder="1" applyAlignment="1" applyProtection="1"/>
    <xf numFmtId="0" fontId="5" fillId="5" borderId="10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/>
    <xf numFmtId="0" fontId="2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" fontId="5" fillId="5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</xf>
    <xf numFmtId="0" fontId="25" fillId="8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textRotation="90"/>
    </xf>
    <xf numFmtId="0" fontId="26" fillId="8" borderId="0" xfId="0" applyFont="1" applyFill="1" applyBorder="1" applyAlignment="1" applyProtection="1">
      <alignment horizontal="center" vertical="center"/>
    </xf>
    <xf numFmtId="0" fontId="25" fillId="8" borderId="1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0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/>
    <xf numFmtId="0" fontId="14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7" fillId="5" borderId="13" xfId="0" applyFont="1" applyFill="1" applyBorder="1" applyAlignment="1" applyProtection="1">
      <alignment horizontal="center"/>
    </xf>
    <xf numFmtId="0" fontId="27" fillId="5" borderId="14" xfId="0" applyFont="1" applyFill="1" applyBorder="1" applyAlignment="1" applyProtection="1">
      <alignment horizontal="center"/>
    </xf>
    <xf numFmtId="49" fontId="27" fillId="5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/>
    </xf>
    <xf numFmtId="165" fontId="35" fillId="0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>
      <alignment horizontal="center"/>
    </xf>
    <xf numFmtId="0" fontId="0" fillId="5" borderId="13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0" borderId="15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/>
    <xf numFmtId="0" fontId="0" fillId="5" borderId="15" xfId="0" applyFont="1" applyFill="1" applyBorder="1" applyAlignment="1" applyProtection="1">
      <alignment horizontal="center"/>
    </xf>
    <xf numFmtId="0" fontId="17" fillId="10" borderId="11" xfId="0" applyFont="1" applyFill="1" applyBorder="1" applyAlignment="1" applyProtection="1">
      <alignment horizontal="center" vertical="center"/>
    </xf>
    <xf numFmtId="0" fontId="18" fillId="12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1" fontId="0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5" fontId="35" fillId="0" borderId="10" xfId="0" applyNumberFormat="1" applyFont="1" applyFill="1" applyBorder="1" applyAlignment="1" applyProtection="1"/>
    <xf numFmtId="0" fontId="0" fillId="5" borderId="10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37" fillId="12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/>
    <xf numFmtId="0" fontId="38" fillId="5" borderId="20" xfId="0" applyFont="1" applyFill="1" applyBorder="1" applyAlignment="1">
      <alignment horizontal="center" vertical="center"/>
    </xf>
    <xf numFmtId="0" fontId="38" fillId="5" borderId="21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14" borderId="27" xfId="0" applyFont="1" applyFill="1" applyBorder="1" applyAlignment="1">
      <alignment vertical="center"/>
    </xf>
    <xf numFmtId="0" fontId="0" fillId="14" borderId="26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4" fontId="0" fillId="5" borderId="28" xfId="0" applyNumberFormat="1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14" borderId="24" xfId="0" applyFont="1" applyFill="1" applyBorder="1" applyAlignment="1">
      <alignment vertical="center"/>
    </xf>
    <xf numFmtId="0" fontId="0" fillId="14" borderId="23" xfId="0" applyFont="1" applyFill="1" applyBorder="1" applyAlignment="1">
      <alignment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vertical="center"/>
    </xf>
    <xf numFmtId="0" fontId="0" fillId="14" borderId="35" xfId="0" applyFont="1" applyFill="1" applyBorder="1" applyAlignment="1">
      <alignment vertical="center"/>
    </xf>
    <xf numFmtId="0" fontId="0" fillId="14" borderId="34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36" xfId="0" applyFont="1" applyFill="1" applyBorder="1" applyAlignment="1">
      <alignment horizontal="center" vertical="center"/>
    </xf>
    <xf numFmtId="14" fontId="0" fillId="5" borderId="29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5" borderId="34" xfId="0" applyFont="1" applyFill="1" applyBorder="1"/>
    <xf numFmtId="0" fontId="0" fillId="5" borderId="38" xfId="0" applyFont="1" applyFill="1" applyBorder="1" applyAlignment="1">
      <alignment horizontal="center"/>
    </xf>
    <xf numFmtId="0" fontId="0" fillId="5" borderId="33" xfId="0" applyFont="1" applyFill="1" applyBorder="1"/>
    <xf numFmtId="0" fontId="0" fillId="5" borderId="33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35" xfId="0" applyFont="1" applyFill="1" applyBorder="1"/>
    <xf numFmtId="0" fontId="8" fillId="5" borderId="26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27" xfId="0" applyFont="1" applyFill="1" applyBorder="1"/>
    <xf numFmtId="0" fontId="0" fillId="5" borderId="39" xfId="0" applyFont="1" applyFill="1" applyBorder="1" applyAlignment="1">
      <alignment horizontal="center"/>
    </xf>
    <xf numFmtId="0" fontId="40" fillId="5" borderId="0" xfId="0" applyFont="1" applyFill="1" applyBorder="1"/>
    <xf numFmtId="0" fontId="8" fillId="5" borderId="23" xfId="0" applyFont="1" applyFill="1" applyBorder="1"/>
    <xf numFmtId="0" fontId="0" fillId="5" borderId="40" xfId="0" applyFont="1" applyFill="1" applyBorder="1" applyAlignment="1">
      <alignment horizontal="center"/>
    </xf>
    <xf numFmtId="0" fontId="0" fillId="5" borderId="25" xfId="0" applyFont="1" applyFill="1" applyBorder="1"/>
    <xf numFmtId="0" fontId="0" fillId="5" borderId="25" xfId="0" applyFont="1" applyFill="1" applyBorder="1" applyAlignment="1">
      <alignment horizontal="center"/>
    </xf>
    <xf numFmtId="0" fontId="5" fillId="5" borderId="25" xfId="0" applyFont="1" applyFill="1" applyBorder="1"/>
    <xf numFmtId="0" fontId="5" fillId="5" borderId="0" xfId="0" applyFont="1" applyFill="1" applyBorder="1"/>
    <xf numFmtId="0" fontId="5" fillId="5" borderId="24" xfId="0" applyFont="1" applyFill="1" applyBorder="1"/>
    <xf numFmtId="0" fontId="8" fillId="5" borderId="34" xfId="0" applyFont="1" applyFill="1" applyBorder="1" applyAlignment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19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5" borderId="34" xfId="0" applyFont="1" applyFill="1" applyBorder="1" applyAlignment="1" applyProtection="1">
      <alignment horizontal="center"/>
    </xf>
    <xf numFmtId="0" fontId="41" fillId="5" borderId="34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/>
    </xf>
    <xf numFmtId="0" fontId="42" fillId="5" borderId="24" xfId="0" applyFont="1" applyFill="1" applyBorder="1" applyAlignment="1">
      <alignment horizontal="center" vertical="center"/>
    </xf>
    <xf numFmtId="0" fontId="8" fillId="5" borderId="21" xfId="0" applyFont="1" applyFill="1" applyBorder="1" applyAlignment="1" applyProtection="1"/>
    <xf numFmtId="0" fontId="8" fillId="5" borderId="19" xfId="0" applyFont="1" applyFill="1" applyBorder="1" applyAlignment="1" applyProtection="1"/>
    <xf numFmtId="0" fontId="8" fillId="5" borderId="22" xfId="0" applyFont="1" applyFill="1" applyBorder="1" applyAlignment="1" applyProtection="1"/>
    <xf numFmtId="0" fontId="43" fillId="5" borderId="20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5" fillId="5" borderId="33" xfId="0" applyFont="1" applyFill="1" applyBorder="1"/>
    <xf numFmtId="0" fontId="5" fillId="5" borderId="35" xfId="0" applyFont="1" applyFill="1" applyBorder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5" borderId="24" xfId="0" applyFont="1" applyFill="1" applyBorder="1"/>
    <xf numFmtId="0" fontId="2" fillId="5" borderId="41" xfId="0" applyFont="1" applyFill="1" applyBorder="1" applyAlignment="1" applyProtection="1"/>
    <xf numFmtId="0" fontId="8" fillId="5" borderId="41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/>
    <xf numFmtId="0" fontId="8" fillId="5" borderId="42" xfId="0" applyFont="1" applyFill="1" applyBorder="1" applyAlignment="1" applyProtection="1"/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vertical="center"/>
    </xf>
    <xf numFmtId="0" fontId="17" fillId="0" borderId="0" xfId="0" applyFont="1" applyFill="1" applyBorder="1" applyAlignment="1" applyProtection="1"/>
    <xf numFmtId="0" fontId="45" fillId="7" borderId="0" xfId="0" applyFont="1" applyFill="1" applyBorder="1" applyAlignment="1" applyProtection="1">
      <alignment horizontal="left" vertical="center"/>
    </xf>
    <xf numFmtId="0" fontId="45" fillId="7" borderId="0" xfId="0" applyFont="1" applyFill="1" applyBorder="1" applyAlignment="1" applyProtection="1">
      <alignment horizontal="center" vertical="center"/>
    </xf>
    <xf numFmtId="0" fontId="46" fillId="7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/>
    <xf numFmtId="0" fontId="48" fillId="0" borderId="44" xfId="0" applyFont="1" applyFill="1" applyBorder="1" applyAlignment="1" applyProtection="1">
      <alignment horizontal="center"/>
    </xf>
    <xf numFmtId="0" fontId="50" fillId="0" borderId="45" xfId="0" applyFont="1" applyFill="1" applyBorder="1" applyAlignment="1" applyProtection="1">
      <alignment horizontal="center"/>
    </xf>
    <xf numFmtId="0" fontId="48" fillId="0" borderId="45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8" fillId="0" borderId="46" xfId="0" applyFont="1" applyFill="1" applyBorder="1" applyAlignment="1" applyProtection="1">
      <alignment horizontal="center"/>
    </xf>
    <xf numFmtId="0" fontId="49" fillId="0" borderId="47" xfId="0" applyFont="1" applyFill="1" applyBorder="1" applyAlignment="1" applyProtection="1">
      <alignment horizontal="center"/>
    </xf>
    <xf numFmtId="0" fontId="48" fillId="0" borderId="48" xfId="0" applyFont="1" applyFill="1" applyBorder="1" applyAlignment="1" applyProtection="1">
      <alignment horizontal="center"/>
    </xf>
    <xf numFmtId="0" fontId="49" fillId="0" borderId="45" xfId="0" applyFont="1" applyFill="1" applyBorder="1" applyAlignment="1" applyProtection="1">
      <alignment horizontal="center"/>
    </xf>
    <xf numFmtId="0" fontId="49" fillId="0" borderId="48" xfId="0" applyFont="1" applyFill="1" applyBorder="1" applyAlignment="1" applyProtection="1">
      <alignment horizontal="center"/>
    </xf>
    <xf numFmtId="0" fontId="51" fillId="0" borderId="45" xfId="0" applyFont="1" applyFill="1" applyBorder="1" applyAlignment="1" applyProtection="1">
      <alignment horizontal="center"/>
    </xf>
    <xf numFmtId="0" fontId="51" fillId="0" borderId="48" xfId="0" applyFont="1" applyFill="1" applyBorder="1" applyAlignment="1" applyProtection="1">
      <alignment horizontal="center"/>
    </xf>
    <xf numFmtId="0" fontId="52" fillId="0" borderId="45" xfId="0" applyFont="1" applyFill="1" applyBorder="1" applyAlignment="1" applyProtection="1">
      <alignment horizontal="center"/>
    </xf>
    <xf numFmtId="0" fontId="52" fillId="0" borderId="46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53" fillId="0" borderId="45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</xf>
    <xf numFmtId="0" fontId="48" fillId="0" borderId="49" xfId="0" applyFont="1" applyFill="1" applyBorder="1" applyAlignment="1" applyProtection="1">
      <alignment horizontal="center"/>
    </xf>
    <xf numFmtId="0" fontId="48" fillId="0" borderId="5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Alignment="1" applyProtection="1"/>
    <xf numFmtId="0" fontId="54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>
      <alignment horizontal="center"/>
    </xf>
    <xf numFmtId="0" fontId="56" fillId="6" borderId="0" xfId="0" applyFont="1" applyFill="1" applyBorder="1" applyAlignment="1" applyProtection="1">
      <alignment horizontal="center"/>
    </xf>
    <xf numFmtId="0" fontId="54" fillId="7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/>
    <xf numFmtId="0" fontId="57" fillId="6" borderId="0" xfId="0" applyFont="1" applyFill="1" applyBorder="1" applyAlignment="1" applyProtection="1">
      <alignment horizontal="center"/>
    </xf>
    <xf numFmtId="0" fontId="57" fillId="7" borderId="0" xfId="0" applyFont="1" applyFill="1" applyBorder="1" applyAlignment="1" applyProtection="1">
      <alignment horizontal="center"/>
    </xf>
    <xf numFmtId="0" fontId="58" fillId="0" borderId="0" xfId="0" applyFont="1" applyFill="1" applyBorder="1" applyAlignment="1" applyProtection="1"/>
    <xf numFmtId="0" fontId="8" fillId="0" borderId="0" xfId="0" applyFont="1"/>
    <xf numFmtId="49" fontId="0" fillId="2" borderId="0" xfId="0" applyNumberFormat="1" applyFont="1" applyFill="1"/>
    <xf numFmtId="49" fontId="0" fillId="15" borderId="0" xfId="0" applyNumberFormat="1" applyFont="1" applyFill="1"/>
    <xf numFmtId="49" fontId="0" fillId="0" borderId="0" xfId="0" applyNumberFormat="1" applyFont="1"/>
    <xf numFmtId="0" fontId="0" fillId="0" borderId="0" xfId="0" applyFont="1"/>
    <xf numFmtId="0" fontId="60" fillId="0" borderId="0" xfId="0" applyFont="1"/>
    <xf numFmtId="0" fontId="5" fillId="5" borderId="5" xfId="0" applyFont="1" applyFill="1" applyBorder="1" applyAlignment="1" applyProtection="1">
      <alignment horizontal="center"/>
    </xf>
    <xf numFmtId="49" fontId="0" fillId="5" borderId="1" xfId="0" applyNumberFormat="1" applyFont="1" applyFill="1" applyBorder="1" applyAlignment="1" applyProtection="1">
      <alignment horizontal="center"/>
    </xf>
    <xf numFmtId="0" fontId="62" fillId="7" borderId="0" xfId="0" applyFont="1" applyFill="1" applyBorder="1" applyAlignment="1" applyProtection="1">
      <alignment horizontal="center"/>
    </xf>
    <xf numFmtId="164" fontId="5" fillId="0" borderId="2" xfId="5" applyNumberFormat="1" applyFont="1">
      <alignment horizontal="center" vertical="center"/>
    </xf>
    <xf numFmtId="49" fontId="5" fillId="16" borderId="1" xfId="0" applyNumberFormat="1" applyFont="1" applyFill="1" applyBorder="1" applyAlignment="1" applyProtection="1">
      <alignment horizontal="center"/>
    </xf>
    <xf numFmtId="0" fontId="5" fillId="16" borderId="10" xfId="0" applyFont="1" applyFill="1" applyBorder="1" applyAlignment="1" applyProtection="1">
      <alignment horizontal="center"/>
    </xf>
    <xf numFmtId="0" fontId="8" fillId="16" borderId="1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8" fillId="21" borderId="32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/>
    </xf>
    <xf numFmtId="167" fontId="0" fillId="21" borderId="29" xfId="0" applyNumberFormat="1" applyFont="1" applyFill="1" applyBorder="1" applyAlignment="1">
      <alignment horizontal="center" vertical="center"/>
    </xf>
    <xf numFmtId="0" fontId="8" fillId="21" borderId="34" xfId="0" applyFont="1" applyFill="1" applyBorder="1" applyAlignment="1">
      <alignment horizontal="center" vertical="center"/>
    </xf>
    <xf numFmtId="0" fontId="8" fillId="16" borderId="34" xfId="0" applyFont="1" applyFill="1" applyBorder="1" applyAlignment="1" applyProtection="1">
      <alignment horizontal="center"/>
    </xf>
    <xf numFmtId="0" fontId="8" fillId="16" borderId="34" xfId="0" applyFont="1" applyFill="1" applyBorder="1" applyAlignment="1">
      <alignment horizontal="center" vertical="center"/>
    </xf>
    <xf numFmtId="0" fontId="5" fillId="21" borderId="26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14" fontId="0" fillId="16" borderId="23" xfId="0" applyNumberFormat="1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165" fontId="15" fillId="16" borderId="13" xfId="0" applyNumberFormat="1" applyFont="1" applyFill="1" applyBorder="1" applyAlignment="1" applyProtection="1"/>
    <xf numFmtId="0" fontId="15" fillId="16" borderId="13" xfId="0" applyFont="1" applyFill="1" applyBorder="1" applyAlignment="1" applyProtection="1"/>
    <xf numFmtId="0" fontId="5" fillId="16" borderId="13" xfId="0" applyFont="1" applyFill="1" applyBorder="1" applyAlignment="1" applyProtection="1">
      <alignment horizontal="center"/>
    </xf>
    <xf numFmtId="0" fontId="5" fillId="16" borderId="14" xfId="0" applyFont="1" applyFill="1" applyBorder="1" applyAlignment="1" applyProtection="1"/>
    <xf numFmtId="49" fontId="5" fillId="16" borderId="0" xfId="0" applyNumberFormat="1" applyFont="1" applyFill="1" applyBorder="1" applyAlignment="1" applyProtection="1">
      <alignment horizontal="center"/>
    </xf>
    <xf numFmtId="0" fontId="14" fillId="16" borderId="15" xfId="0" applyFont="1" applyFill="1" applyBorder="1" applyAlignment="1" applyProtection="1">
      <alignment horizontal="center" vertical="center"/>
    </xf>
    <xf numFmtId="0" fontId="5" fillId="16" borderId="15" xfId="0" applyFont="1" applyFill="1" applyBorder="1" applyAlignment="1" applyProtection="1">
      <alignment horizontal="center"/>
    </xf>
    <xf numFmtId="165" fontId="15" fillId="16" borderId="10" xfId="0" applyNumberFormat="1" applyFont="1" applyFill="1" applyBorder="1" applyAlignment="1" applyProtection="1"/>
    <xf numFmtId="0" fontId="15" fillId="16" borderId="10" xfId="0" applyFont="1" applyFill="1" applyBorder="1" applyAlignment="1" applyProtection="1"/>
    <xf numFmtId="49" fontId="2" fillId="21" borderId="1" xfId="0" applyNumberFormat="1" applyFont="1" applyFill="1" applyBorder="1" applyAlignment="1" applyProtection="1">
      <alignment horizontal="center"/>
    </xf>
    <xf numFmtId="49" fontId="5" fillId="22" borderId="1" xfId="0" applyNumberFormat="1" applyFont="1" applyFill="1" applyBorder="1" applyAlignment="1" applyProtection="1">
      <alignment horizontal="center"/>
    </xf>
    <xf numFmtId="0" fontId="8" fillId="5" borderId="62" xfId="0" applyFont="1" applyFill="1" applyBorder="1" applyAlignment="1">
      <alignment horizontal="center"/>
    </xf>
    <xf numFmtId="0" fontId="0" fillId="0" borderId="0" xfId="0" applyFont="1" applyAlignment="1"/>
    <xf numFmtId="164" fontId="42" fillId="0" borderId="2" xfId="5" applyNumberFormat="1" applyFo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9" fontId="5" fillId="21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14" fontId="0" fillId="5" borderId="25" xfId="0" applyNumberFormat="1" applyFont="1" applyFill="1" applyBorder="1" applyAlignment="1">
      <alignment horizontal="center" vertical="center"/>
    </xf>
    <xf numFmtId="14" fontId="0" fillId="21" borderId="23" xfId="0" applyNumberFormat="1" applyFont="1" applyFill="1" applyBorder="1" applyAlignment="1">
      <alignment horizontal="center" vertical="center"/>
    </xf>
    <xf numFmtId="14" fontId="0" fillId="21" borderId="25" xfId="0" applyNumberFormat="1" applyFont="1" applyFill="1" applyBorder="1" applyAlignment="1">
      <alignment horizontal="center" vertical="center"/>
    </xf>
    <xf numFmtId="14" fontId="42" fillId="5" borderId="23" xfId="0" applyNumberFormat="1" applyFont="1" applyFill="1" applyBorder="1" applyAlignment="1">
      <alignment horizontal="center" vertical="center"/>
    </xf>
    <xf numFmtId="14" fontId="42" fillId="5" borderId="24" xfId="0" applyNumberFormat="1" applyFont="1" applyFill="1" applyBorder="1" applyAlignment="1">
      <alignment horizontal="center" vertical="center"/>
    </xf>
    <xf numFmtId="14" fontId="0" fillId="5" borderId="24" xfId="0" applyNumberFormat="1" applyFont="1" applyFill="1" applyBorder="1" applyAlignment="1">
      <alignment horizontal="center" vertical="center"/>
    </xf>
    <xf numFmtId="14" fontId="0" fillId="5" borderId="0" xfId="0" applyNumberFormat="1" applyFill="1" applyBorder="1" applyAlignment="1" applyProtection="1"/>
    <xf numFmtId="0" fontId="27" fillId="0" borderId="0" xfId="0" applyFont="1" applyFill="1" applyBorder="1" applyAlignment="1" applyProtection="1"/>
    <xf numFmtId="0" fontId="27" fillId="5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64" fillId="9" borderId="0" xfId="0" applyFont="1" applyFill="1" applyBorder="1" applyAlignment="1" applyProtection="1">
      <alignment horizontal="center" vertical="center"/>
    </xf>
    <xf numFmtId="0" fontId="65" fillId="9" borderId="1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 applyProtection="1">
      <alignment horizontal="center" vertical="center"/>
    </xf>
    <xf numFmtId="0" fontId="66" fillId="9" borderId="0" xfId="0" applyFont="1" applyFill="1" applyBorder="1" applyAlignment="1" applyProtection="1">
      <alignment horizontal="center" vertical="center"/>
    </xf>
    <xf numFmtId="0" fontId="67" fillId="9" borderId="1" xfId="0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0" fontId="27" fillId="10" borderId="11" xfId="0" applyFont="1" applyFill="1" applyBorder="1" applyAlignment="1" applyProtection="1">
      <alignment horizontal="center" vertical="center"/>
    </xf>
    <xf numFmtId="0" fontId="68" fillId="4" borderId="11" xfId="0" applyFont="1" applyFill="1" applyBorder="1" applyAlignment="1" applyProtection="1">
      <alignment horizontal="center" vertical="center"/>
    </xf>
    <xf numFmtId="0" fontId="64" fillId="0" borderId="17" xfId="0" applyFont="1" applyFill="1" applyBorder="1" applyAlignment="1" applyProtection="1">
      <alignment horizontal="center" vertical="center"/>
    </xf>
    <xf numFmtId="0" fontId="69" fillId="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</xf>
    <xf numFmtId="0" fontId="71" fillId="16" borderId="18" xfId="0" applyFont="1" applyFill="1" applyBorder="1" applyAlignment="1" applyProtection="1">
      <alignment horizontal="center"/>
    </xf>
    <xf numFmtId="0" fontId="71" fillId="20" borderId="13" xfId="0" applyFont="1" applyFill="1" applyBorder="1" applyAlignment="1" applyProtection="1">
      <alignment horizontal="center"/>
    </xf>
    <xf numFmtId="0" fontId="71" fillId="16" borderId="13" xfId="0" applyFont="1" applyFill="1" applyBorder="1" applyAlignment="1" applyProtection="1">
      <alignment horizontal="center"/>
    </xf>
    <xf numFmtId="0" fontId="71" fillId="16" borderId="7" xfId="0" applyFont="1" applyFill="1" applyBorder="1" applyAlignment="1" applyProtection="1">
      <alignment horizontal="center" vertical="center"/>
    </xf>
    <xf numFmtId="0" fontId="71" fillId="16" borderId="13" xfId="0" applyNumberFormat="1" applyFont="1" applyFill="1" applyBorder="1" applyAlignment="1" applyProtection="1">
      <alignment horizontal="center" vertical="center"/>
    </xf>
    <xf numFmtId="0" fontId="71" fillId="16" borderId="13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3" xfId="0" applyFont="1" applyFill="1" applyBorder="1" applyAlignment="1" applyProtection="1">
      <alignment horizontal="center"/>
    </xf>
    <xf numFmtId="0" fontId="64" fillId="0" borderId="0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center" vertical="center"/>
    </xf>
    <xf numFmtId="0" fontId="64" fillId="0" borderId="6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/>
    </xf>
    <xf numFmtId="0" fontId="64" fillId="0" borderId="10" xfId="0" applyFont="1" applyFill="1" applyBorder="1" applyAlignment="1" applyProtection="1">
      <alignment horizontal="center"/>
    </xf>
    <xf numFmtId="1" fontId="27" fillId="0" borderId="0" xfId="0" applyNumberFormat="1" applyFont="1" applyFill="1" applyBorder="1" applyAlignment="1" applyProtection="1">
      <alignment horizontal="center"/>
    </xf>
    <xf numFmtId="166" fontId="27" fillId="0" borderId="0" xfId="0" applyNumberFormat="1" applyFont="1" applyFill="1" applyBorder="1" applyAlignment="1" applyProtection="1">
      <alignment horizontal="center"/>
    </xf>
    <xf numFmtId="164" fontId="60" fillId="0" borderId="2" xfId="5" applyNumberFormat="1" applyFont="1">
      <alignment horizontal="center" vertical="center"/>
    </xf>
    <xf numFmtId="0" fontId="27" fillId="0" borderId="15" xfId="0" applyFont="1" applyFill="1" applyBorder="1" applyAlignment="1" applyProtection="1"/>
    <xf numFmtId="0" fontId="27" fillId="5" borderId="15" xfId="0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9" borderId="7" xfId="0" applyFont="1" applyFill="1" applyBorder="1" applyAlignment="1" applyProtection="1">
      <alignment horizontal="center" vertical="center"/>
    </xf>
    <xf numFmtId="0" fontId="68" fillId="4" borderId="7" xfId="0" applyFont="1" applyFill="1" applyBorder="1" applyAlignment="1" applyProtection="1">
      <alignment horizontal="center" vertical="center"/>
    </xf>
    <xf numFmtId="0" fontId="64" fillId="0" borderId="7" xfId="0" applyFont="1" applyFill="1" applyBorder="1" applyAlignment="1" applyProtection="1">
      <alignment horizontal="center" vertical="center"/>
    </xf>
    <xf numFmtId="14" fontId="27" fillId="0" borderId="0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37" fillId="4" borderId="2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/>
    </xf>
    <xf numFmtId="0" fontId="0" fillId="16" borderId="13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/>
    </xf>
    <xf numFmtId="0" fontId="0" fillId="5" borderId="5" xfId="0" applyFont="1" applyFill="1" applyBorder="1" applyAlignment="1" applyProtection="1"/>
    <xf numFmtId="0" fontId="0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</xf>
    <xf numFmtId="165" fontId="35" fillId="0" borderId="15" xfId="0" applyNumberFormat="1" applyFont="1" applyFill="1" applyBorder="1" applyAlignment="1" applyProtection="1"/>
    <xf numFmtId="0" fontId="0" fillId="16" borderId="15" xfId="0" applyFont="1" applyFill="1" applyBorder="1" applyAlignment="1" applyProtection="1">
      <alignment horizontal="center" vertical="center"/>
    </xf>
    <xf numFmtId="0" fontId="0" fillId="16" borderId="10" xfId="0" applyFont="1" applyFill="1" applyBorder="1" applyAlignment="1" applyProtection="1">
      <alignment horizontal="center" vertical="center"/>
    </xf>
    <xf numFmtId="0" fontId="0" fillId="0" borderId="15" xfId="0" applyFont="1" applyBorder="1"/>
    <xf numFmtId="0" fontId="0" fillId="19" borderId="15" xfId="0" applyFont="1" applyFill="1" applyBorder="1"/>
    <xf numFmtId="0" fontId="0" fillId="19" borderId="0" xfId="0" applyFont="1" applyFill="1"/>
    <xf numFmtId="0" fontId="8" fillId="3" borderId="7" xfId="0" applyFont="1" applyFill="1" applyBorder="1" applyAlignment="1" applyProtection="1">
      <alignment horizontal="center" vertical="center"/>
    </xf>
    <xf numFmtId="0" fontId="37" fillId="4" borderId="7" xfId="0" applyFont="1" applyFill="1" applyBorder="1" applyAlignment="1" applyProtection="1">
      <alignment horizontal="center" vertical="center"/>
    </xf>
    <xf numFmtId="0" fontId="5" fillId="16" borderId="14" xfId="0" applyNumberFormat="1" applyFont="1" applyFill="1" applyBorder="1" applyAlignment="1" applyProtection="1">
      <alignment vertical="center"/>
    </xf>
    <xf numFmtId="0" fontId="5" fillId="16" borderId="1" xfId="0" applyNumberFormat="1" applyFont="1" applyFill="1" applyBorder="1" applyAlignment="1" applyProtection="1">
      <alignment horizontal="center"/>
    </xf>
    <xf numFmtId="0" fontId="5" fillId="16" borderId="16" xfId="0" applyNumberFormat="1" applyFont="1" applyFill="1" applyBorder="1" applyAlignment="1" applyProtection="1">
      <alignment horizontal="center"/>
    </xf>
    <xf numFmtId="0" fontId="5" fillId="16" borderId="52" xfId="0" applyNumberFormat="1" applyFont="1" applyFill="1" applyBorder="1" applyAlignment="1" applyProtection="1">
      <alignment horizontal="center"/>
    </xf>
    <xf numFmtId="0" fontId="5" fillId="16" borderId="0" xfId="0" applyNumberFormat="1" applyFont="1" applyFill="1" applyBorder="1" applyAlignment="1" applyProtection="1">
      <alignment horizontal="center"/>
    </xf>
    <xf numFmtId="0" fontId="5" fillId="16" borderId="57" xfId="0" applyNumberFormat="1" applyFont="1" applyFill="1" applyBorder="1" applyAlignment="1" applyProtection="1">
      <alignment horizontal="center"/>
    </xf>
    <xf numFmtId="0" fontId="5" fillId="16" borderId="58" xfId="0" applyNumberFormat="1" applyFont="1" applyFill="1" applyBorder="1" applyAlignment="1" applyProtection="1">
      <alignment horizontal="center"/>
    </xf>
    <xf numFmtId="0" fontId="5" fillId="16" borderId="0" xfId="0" applyNumberFormat="1" applyFont="1" applyFill="1" applyBorder="1" applyAlignment="1" applyProtection="1">
      <alignment vertical="center"/>
    </xf>
    <xf numFmtId="0" fontId="5" fillId="16" borderId="12" xfId="0" applyNumberFormat="1" applyFont="1" applyFill="1" applyBorder="1" applyAlignment="1" applyProtection="1">
      <alignment horizontal="center"/>
    </xf>
    <xf numFmtId="0" fontId="5" fillId="16" borderId="54" xfId="0" applyNumberFormat="1" applyFont="1" applyFill="1" applyBorder="1" applyAlignment="1" applyProtection="1">
      <alignment horizontal="center"/>
    </xf>
    <xf numFmtId="0" fontId="5" fillId="16" borderId="59" xfId="0" applyNumberFormat="1" applyFont="1" applyFill="1" applyBorder="1" applyAlignment="1" applyProtection="1">
      <alignment horizontal="center"/>
    </xf>
    <xf numFmtId="0" fontId="5" fillId="16" borderId="60" xfId="0" applyNumberFormat="1" applyFont="1" applyFill="1" applyBorder="1" applyAlignment="1" applyProtection="1">
      <alignment horizontal="center"/>
    </xf>
    <xf numFmtId="0" fontId="15" fillId="16" borderId="13" xfId="0" applyNumberFormat="1" applyFont="1" applyFill="1" applyBorder="1" applyAlignment="1" applyProtection="1">
      <alignment vertical="center"/>
    </xf>
    <xf numFmtId="0" fontId="2" fillId="16" borderId="13" xfId="0" applyNumberFormat="1" applyFont="1" applyFill="1" applyBorder="1" applyAlignment="1" applyProtection="1">
      <alignment horizontal="center" vertical="center"/>
    </xf>
    <xf numFmtId="0" fontId="2" fillId="16" borderId="0" xfId="0" applyNumberFormat="1" applyFont="1" applyFill="1" applyBorder="1" applyAlignment="1" applyProtection="1">
      <alignment horizontal="center" vertical="center"/>
    </xf>
    <xf numFmtId="0" fontId="5" fillId="16" borderId="18" xfId="0" applyNumberFormat="1" applyFont="1" applyFill="1" applyBorder="1" applyAlignment="1" applyProtection="1">
      <alignment horizontal="center"/>
    </xf>
    <xf numFmtId="0" fontId="5" fillId="16" borderId="51" xfId="0" applyNumberFormat="1" applyFont="1" applyFill="1" applyBorder="1" applyAlignment="1" applyProtection="1">
      <alignment horizontal="center"/>
    </xf>
    <xf numFmtId="0" fontId="2" fillId="16" borderId="10" xfId="0" applyNumberFormat="1" applyFont="1" applyFill="1" applyBorder="1" applyAlignment="1" applyProtection="1">
      <alignment horizontal="center" vertical="center"/>
    </xf>
    <xf numFmtId="0" fontId="2" fillId="16" borderId="15" xfId="0" applyNumberFormat="1" applyFont="1" applyFill="1" applyBorder="1" applyAlignment="1" applyProtection="1">
      <alignment horizontal="center" vertical="center"/>
    </xf>
    <xf numFmtId="0" fontId="5" fillId="16" borderId="14" xfId="0" applyNumberFormat="1" applyFont="1" applyFill="1" applyBorder="1" applyAlignment="1" applyProtection="1">
      <alignment horizontal="center"/>
    </xf>
    <xf numFmtId="0" fontId="5" fillId="16" borderId="53" xfId="0" applyNumberFormat="1" applyFont="1" applyFill="1" applyBorder="1" applyAlignment="1" applyProtection="1">
      <alignment horizontal="center"/>
    </xf>
    <xf numFmtId="0" fontId="5" fillId="16" borderId="61" xfId="0" applyNumberFormat="1" applyFont="1" applyFill="1" applyBorder="1" applyAlignment="1" applyProtection="1">
      <alignment horizontal="center"/>
    </xf>
    <xf numFmtId="0" fontId="5" fillId="16" borderId="1" xfId="0" quotePrefix="1" applyNumberFormat="1" applyFont="1" applyFill="1" applyBorder="1" applyAlignment="1" applyProtection="1">
      <alignment horizontal="center"/>
    </xf>
    <xf numFmtId="0" fontId="5" fillId="16" borderId="15" xfId="0" applyNumberFormat="1" applyFont="1" applyFill="1" applyBorder="1" applyAlignment="1" applyProtection="1">
      <alignment horizontal="center" vertical="center"/>
    </xf>
    <xf numFmtId="0" fontId="5" fillId="16" borderId="0" xfId="0" applyNumberFormat="1" applyFont="1" applyFill="1" applyBorder="1" applyAlignment="1" applyProtection="1">
      <alignment horizontal="center" vertical="center"/>
    </xf>
    <xf numFmtId="0" fontId="5" fillId="16" borderId="10" xfId="0" applyNumberFormat="1" applyFont="1" applyFill="1" applyBorder="1" applyAlignment="1" applyProtection="1">
      <alignment horizontal="center" vertical="center"/>
    </xf>
    <xf numFmtId="0" fontId="5" fillId="16" borderId="10" xfId="0" applyNumberFormat="1" applyFont="1" applyFill="1" applyBorder="1" applyAlignment="1" applyProtection="1">
      <alignment horizontal="center"/>
    </xf>
    <xf numFmtId="0" fontId="5" fillId="16" borderId="14" xfId="0" quotePrefix="1" applyNumberFormat="1" applyFont="1" applyFill="1" applyBorder="1" applyAlignment="1" applyProtection="1">
      <alignment vertical="center"/>
    </xf>
    <xf numFmtId="0" fontId="5" fillId="16" borderId="14" xfId="0" applyFont="1" applyFill="1" applyBorder="1" applyAlignment="1" applyProtection="1">
      <alignment horizontal="center"/>
    </xf>
    <xf numFmtId="0" fontId="9" fillId="16" borderId="11" xfId="0" applyFont="1" applyFill="1" applyBorder="1" applyAlignment="1" applyProtection="1">
      <alignment horizontal="center" vertical="center"/>
    </xf>
    <xf numFmtId="0" fontId="9" fillId="16" borderId="12" xfId="0" applyFont="1" applyFill="1" applyBorder="1" applyAlignment="1" applyProtection="1">
      <alignment horizontal="center" vertical="center"/>
    </xf>
    <xf numFmtId="0" fontId="5" fillId="16" borderId="0" xfId="0" applyFont="1" applyFill="1" applyBorder="1" applyAlignment="1" applyProtection="1">
      <alignment horizontal="center"/>
    </xf>
    <xf numFmtId="49" fontId="5" fillId="16" borderId="13" xfId="0" applyNumberFormat="1" applyFont="1" applyFill="1" applyBorder="1" applyAlignment="1" applyProtection="1">
      <alignment horizontal="center"/>
    </xf>
    <xf numFmtId="1" fontId="5" fillId="16" borderId="13" xfId="0" applyNumberFormat="1" applyFont="1" applyFill="1" applyBorder="1" applyAlignment="1" applyProtection="1">
      <alignment horizontal="center"/>
    </xf>
    <xf numFmtId="0" fontId="5" fillId="16" borderId="13" xfId="0" applyFont="1" applyFill="1" applyBorder="1" applyAlignment="1" applyProtection="1">
      <alignment horizontal="center" vertical="center"/>
    </xf>
    <xf numFmtId="49" fontId="5" fillId="16" borderId="15" xfId="0" applyNumberFormat="1" applyFont="1" applyFill="1" applyBorder="1" applyAlignment="1" applyProtection="1">
      <alignment horizontal="center"/>
    </xf>
    <xf numFmtId="1" fontId="5" fillId="16" borderId="15" xfId="0" applyNumberFormat="1" applyFont="1" applyFill="1" applyBorder="1" applyAlignment="1" applyProtection="1">
      <alignment horizontal="center"/>
    </xf>
    <xf numFmtId="0" fontId="5" fillId="16" borderId="15" xfId="0" applyFont="1" applyFill="1" applyBorder="1" applyAlignment="1" applyProtection="1">
      <alignment horizontal="center" vertical="center"/>
    </xf>
    <xf numFmtId="1" fontId="5" fillId="16" borderId="0" xfId="0" applyNumberFormat="1" applyFont="1" applyFill="1" applyBorder="1" applyAlignment="1" applyProtection="1">
      <alignment horizontal="center"/>
    </xf>
    <xf numFmtId="0" fontId="5" fillId="16" borderId="0" xfId="0" applyFont="1" applyFill="1" applyBorder="1" applyAlignment="1" applyProtection="1">
      <alignment horizontal="center" vertical="center"/>
    </xf>
    <xf numFmtId="49" fontId="5" fillId="16" borderId="10" xfId="0" applyNumberFormat="1" applyFont="1" applyFill="1" applyBorder="1" applyAlignment="1" applyProtection="1">
      <alignment horizontal="center"/>
    </xf>
    <xf numFmtId="1" fontId="5" fillId="16" borderId="10" xfId="0" applyNumberFormat="1" applyFont="1" applyFill="1" applyBorder="1" applyAlignment="1" applyProtection="1">
      <alignment horizontal="center"/>
    </xf>
    <xf numFmtId="0" fontId="8" fillId="16" borderId="0" xfId="0" applyFont="1" applyFill="1" applyBorder="1" applyAlignment="1" applyProtection="1">
      <alignment horizontal="center"/>
    </xf>
    <xf numFmtId="0" fontId="5" fillId="16" borderId="0" xfId="0" applyFont="1" applyFill="1" applyBorder="1" applyAlignment="1" applyProtection="1"/>
    <xf numFmtId="49" fontId="5" fillId="16" borderId="0" xfId="0" applyNumberFormat="1" applyFont="1" applyFill="1" applyBorder="1" applyAlignment="1" applyProtection="1"/>
    <xf numFmtId="0" fontId="0" fillId="16" borderId="0" xfId="0" applyFont="1" applyFill="1" applyBorder="1" applyAlignment="1" applyProtection="1">
      <alignment horizontal="center"/>
    </xf>
    <xf numFmtId="0" fontId="0" fillId="16" borderId="15" xfId="0" applyFont="1" applyFill="1" applyBorder="1" applyAlignment="1" applyProtection="1">
      <alignment horizontal="center"/>
    </xf>
    <xf numFmtId="0" fontId="0" fillId="19" borderId="0" xfId="0" applyFill="1"/>
    <xf numFmtId="0" fontId="5" fillId="19" borderId="0" xfId="0" applyFont="1" applyFill="1" applyBorder="1" applyAlignment="1" applyProtection="1"/>
    <xf numFmtId="0" fontId="27" fillId="16" borderId="0" xfId="0" applyFont="1" applyFill="1" applyBorder="1" applyAlignment="1" applyProtection="1">
      <alignment horizontal="center"/>
    </xf>
    <xf numFmtId="0" fontId="27" fillId="16" borderId="0" xfId="0" applyNumberFormat="1" applyFont="1" applyFill="1" applyBorder="1" applyAlignment="1" applyProtection="1">
      <alignment horizontal="center"/>
    </xf>
    <xf numFmtId="0" fontId="27" fillId="16" borderId="13" xfId="0" applyFont="1" applyFill="1" applyBorder="1" applyAlignment="1" applyProtection="1">
      <alignment horizontal="center"/>
    </xf>
    <xf numFmtId="0" fontId="27" fillId="16" borderId="13" xfId="0" applyNumberFormat="1" applyFont="1" applyFill="1" applyBorder="1" applyAlignment="1" applyProtection="1">
      <alignment horizontal="center"/>
    </xf>
    <xf numFmtId="0" fontId="27" fillId="16" borderId="14" xfId="0" applyFont="1" applyFill="1" applyBorder="1" applyAlignment="1" applyProtection="1">
      <alignment horizontal="center"/>
    </xf>
    <xf numFmtId="49" fontId="27" fillId="16" borderId="0" xfId="0" applyNumberFormat="1" applyFont="1" applyFill="1" applyBorder="1" applyAlignment="1" applyProtection="1">
      <alignment horizontal="center"/>
    </xf>
    <xf numFmtId="0" fontId="0" fillId="16" borderId="0" xfId="0" applyNumberFormat="1" applyFont="1" applyFill="1" applyBorder="1" applyAlignment="1" applyProtection="1">
      <alignment horizontal="center"/>
    </xf>
    <xf numFmtId="49" fontId="0" fillId="16" borderId="0" xfId="0" applyNumberFormat="1" applyFont="1" applyFill="1" applyBorder="1" applyAlignment="1" applyProtection="1">
      <alignment horizontal="center"/>
    </xf>
    <xf numFmtId="0" fontId="27" fillId="16" borderId="15" xfId="0" applyFont="1" applyFill="1" applyBorder="1" applyAlignment="1" applyProtection="1">
      <alignment horizontal="center"/>
    </xf>
    <xf numFmtId="0" fontId="27" fillId="16" borderId="15" xfId="0" applyNumberFormat="1" applyFont="1" applyFill="1" applyBorder="1" applyAlignment="1" applyProtection="1">
      <alignment horizontal="center"/>
    </xf>
    <xf numFmtId="0" fontId="27" fillId="16" borderId="0" xfId="0" applyFont="1" applyFill="1" applyBorder="1" applyAlignment="1" applyProtection="1"/>
    <xf numFmtId="0" fontId="27" fillId="16" borderId="0" xfId="0" applyNumberFormat="1" applyFont="1" applyFill="1" applyBorder="1" applyAlignment="1" applyProtection="1"/>
    <xf numFmtId="0" fontId="8" fillId="21" borderId="31" xfId="0" applyFont="1" applyFill="1" applyBorder="1" applyAlignment="1">
      <alignment horizontal="center" vertical="center"/>
    </xf>
    <xf numFmtId="0" fontId="0" fillId="16" borderId="1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16" borderId="1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5" fillId="16" borderId="66" xfId="0" applyNumberFormat="1" applyFont="1" applyFill="1" applyBorder="1" applyAlignment="1" applyProtection="1">
      <alignment vertical="center"/>
    </xf>
    <xf numFmtId="0" fontId="5" fillId="16" borderId="67" xfId="0" applyNumberFormat="1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/>
    <xf numFmtId="0" fontId="5" fillId="16" borderId="66" xfId="0" applyNumberFormat="1" applyFont="1" applyFill="1" applyBorder="1" applyAlignment="1" applyProtection="1">
      <alignment horizontal="center"/>
    </xf>
    <xf numFmtId="0" fontId="5" fillId="16" borderId="64" xfId="0" applyNumberFormat="1" applyFont="1" applyFill="1" applyBorder="1" applyAlignment="1" applyProtection="1">
      <alignment horizontal="center"/>
    </xf>
    <xf numFmtId="0" fontId="5" fillId="16" borderId="64" xfId="0" applyNumberFormat="1" applyFont="1" applyFill="1" applyBorder="1" applyAlignment="1" applyProtection="1">
      <alignment vertical="center"/>
    </xf>
    <xf numFmtId="0" fontId="2" fillId="0" borderId="63" xfId="0" applyFont="1" applyFill="1" applyBorder="1" applyAlignment="1" applyProtection="1"/>
    <xf numFmtId="0" fontId="2" fillId="16" borderId="63" xfId="0" applyNumberFormat="1" applyFont="1" applyFill="1" applyBorder="1" applyAlignment="1" applyProtection="1">
      <alignment horizontal="center" vertical="center"/>
    </xf>
    <xf numFmtId="0" fontId="5" fillId="16" borderId="64" xfId="0" applyNumberFormat="1" applyFont="1" applyFill="1" applyBorder="1" applyAlignment="1" applyProtection="1">
      <alignment horizontal="center" vertical="center"/>
    </xf>
    <xf numFmtId="0" fontId="15" fillId="16" borderId="13" xfId="0" applyNumberFormat="1" applyFont="1" applyFill="1" applyBorder="1" applyAlignment="1" applyProtection="1"/>
    <xf numFmtId="0" fontId="5" fillId="16" borderId="15" xfId="0" applyNumberFormat="1" applyFont="1" applyFill="1" applyBorder="1" applyAlignment="1" applyProtection="1">
      <alignment horizontal="center"/>
    </xf>
    <xf numFmtId="0" fontId="5" fillId="16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63" fillId="4" borderId="11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4" fillId="0" borderId="13" xfId="0" applyNumberFormat="1" applyFont="1" applyFill="1" applyBorder="1" applyAlignment="1" applyProtection="1">
      <alignment horizontal="center"/>
    </xf>
    <xf numFmtId="0" fontId="35" fillId="0" borderId="13" xfId="0" applyNumberFormat="1" applyFont="1" applyFill="1" applyBorder="1" applyAlignment="1" applyProtection="1"/>
    <xf numFmtId="0" fontId="15" fillId="16" borderId="13" xfId="0" applyNumberFormat="1" applyFont="1" applyFill="1" applyBorder="1" applyAlignment="1" applyProtection="1">
      <alignment horizontal="center"/>
    </xf>
    <xf numFmtId="0" fontId="5" fillId="16" borderId="13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36" fillId="0" borderId="1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/>
    <xf numFmtId="0" fontId="5" fillId="16" borderId="55" xfId="0" applyNumberFormat="1" applyFont="1" applyFill="1" applyBorder="1" applyAlignment="1" applyProtection="1">
      <alignment horizontal="center"/>
    </xf>
    <xf numFmtId="0" fontId="5" fillId="16" borderId="56" xfId="0" applyNumberFormat="1" applyFont="1" applyFill="1" applyBorder="1" applyAlignment="1" applyProtection="1">
      <alignment horizontal="center"/>
    </xf>
    <xf numFmtId="0" fontId="0" fillId="0" borderId="0" xfId="0" applyNumberFormat="1" applyFont="1"/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42" fillId="0" borderId="2" xfId="5" applyNumberFormat="1" applyFont="1">
      <alignment horizontal="center" vertical="center"/>
    </xf>
    <xf numFmtId="0" fontId="42" fillId="0" borderId="18" xfId="5" applyNumberFormat="1" applyFont="1" applyBorder="1">
      <alignment horizontal="center" vertical="center"/>
    </xf>
    <xf numFmtId="0" fontId="42" fillId="0" borderId="14" xfId="5" applyNumberFormat="1" applyFont="1" applyBorder="1">
      <alignment horizontal="center" vertical="center"/>
    </xf>
    <xf numFmtId="0" fontId="42" fillId="0" borderId="0" xfId="5" applyNumberFormat="1" applyFont="1" applyBorder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5" borderId="0" xfId="0" applyNumberFormat="1" applyFont="1" applyFill="1" applyBorder="1" applyAlignment="1" applyProtection="1"/>
    <xf numFmtId="0" fontId="0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32" fillId="4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5" fillId="16" borderId="0" xfId="0" applyNumberFormat="1" applyFont="1" applyFill="1" applyBorder="1" applyAlignment="1" applyProtection="1">
      <alignment horizontal="center"/>
      <protection locked="0"/>
    </xf>
    <xf numFmtId="164" fontId="4" fillId="0" borderId="7" xfId="5" applyNumberFormat="1" applyBorder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164" fontId="5" fillId="0" borderId="7" xfId="5" applyNumberFormat="1" applyFont="1" applyBorder="1">
      <alignment horizontal="center" vertical="center"/>
    </xf>
    <xf numFmtId="0" fontId="5" fillId="16" borderId="10" xfId="0" applyFont="1" applyFill="1" applyBorder="1" applyAlignment="1" applyProtection="1">
      <alignment horizontal="center" vertical="center"/>
    </xf>
    <xf numFmtId="0" fontId="8" fillId="16" borderId="32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2" fillId="16" borderId="10" xfId="0" applyFont="1" applyFill="1" applyBorder="1" applyAlignment="1" applyProtection="1">
      <alignment horizontal="center" vertical="center"/>
    </xf>
    <xf numFmtId="0" fontId="9" fillId="16" borderId="0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30" fillId="16" borderId="80" xfId="0" applyFont="1" applyFill="1" applyBorder="1" applyAlignment="1" applyProtection="1">
      <alignment horizontal="center" vertical="center"/>
    </xf>
    <xf numFmtId="0" fontId="2" fillId="16" borderId="80" xfId="0" applyFont="1" applyFill="1" applyBorder="1" applyAlignment="1" applyProtection="1">
      <alignment horizontal="center" vertical="center"/>
    </xf>
    <xf numFmtId="0" fontId="5" fillId="16" borderId="55" xfId="0" applyNumberFormat="1" applyFont="1" applyFill="1" applyBorder="1" applyAlignment="1" applyProtection="1">
      <alignment vertical="center"/>
    </xf>
    <xf numFmtId="0" fontId="5" fillId="16" borderId="81" xfId="0" applyNumberFormat="1" applyFont="1" applyFill="1" applyBorder="1" applyAlignment="1" applyProtection="1">
      <alignment horizontal="center"/>
    </xf>
    <xf numFmtId="0" fontId="5" fillId="16" borderId="82" xfId="0" applyNumberFormat="1" applyFont="1" applyFill="1" applyBorder="1" applyAlignment="1" applyProtection="1">
      <alignment vertical="center"/>
    </xf>
    <xf numFmtId="0" fontId="5" fillId="16" borderId="55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/>
    <xf numFmtId="0" fontId="15" fillId="16" borderId="10" xfId="0" applyFont="1" applyFill="1" applyBorder="1" applyAlignment="1" applyProtection="1">
      <alignment vertical="center"/>
    </xf>
    <xf numFmtId="0" fontId="15" fillId="16" borderId="0" xfId="0" applyFont="1" applyFill="1" applyBorder="1" applyAlignment="1" applyProtection="1">
      <alignment vertical="center"/>
    </xf>
    <xf numFmtId="0" fontId="2" fillId="16" borderId="83" xfId="0" applyFont="1" applyFill="1" applyBorder="1" applyAlignment="1" applyProtection="1">
      <alignment horizontal="center" vertical="center"/>
    </xf>
    <xf numFmtId="0" fontId="2" fillId="16" borderId="84" xfId="0" applyFont="1" applyFill="1" applyBorder="1" applyAlignment="1" applyProtection="1">
      <alignment horizontal="center" vertical="center"/>
    </xf>
    <xf numFmtId="164" fontId="4" fillId="0" borderId="13" xfId="5" applyNumberFormat="1" applyBorder="1">
      <alignment horizontal="center" vertical="center"/>
    </xf>
    <xf numFmtId="0" fontId="75" fillId="18" borderId="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5" fillId="0" borderId="85" xfId="0" applyFont="1" applyFill="1" applyBorder="1" applyAlignment="1" applyProtection="1">
      <alignment horizontal="center"/>
    </xf>
    <xf numFmtId="0" fontId="5" fillId="16" borderId="14" xfId="0" applyFont="1" applyFill="1" applyBorder="1" applyAlignment="1" applyProtection="1">
      <alignment horizontal="left"/>
    </xf>
    <xf numFmtId="49" fontId="15" fillId="16" borderId="13" xfId="0" applyNumberFormat="1" applyFont="1" applyFill="1" applyBorder="1" applyAlignment="1" applyProtection="1"/>
    <xf numFmtId="49" fontId="5" fillId="16" borderId="1" xfId="0" quotePrefix="1" applyNumberFormat="1" applyFont="1" applyFill="1" applyBorder="1" applyAlignment="1" applyProtection="1">
      <alignment horizontal="center"/>
    </xf>
    <xf numFmtId="49" fontId="15" fillId="16" borderId="13" xfId="0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5" fillId="16" borderId="67" xfId="0" quotePrefix="1" applyNumberFormat="1" applyFont="1" applyFill="1" applyBorder="1" applyAlignment="1" applyProtection="1">
      <alignment horizontal="center"/>
    </xf>
    <xf numFmtId="49" fontId="0" fillId="16" borderId="1" xfId="0" quotePrefix="1" applyNumberFormat="1" applyFont="1" applyFill="1" applyBorder="1" applyAlignment="1" applyProtection="1">
      <alignment horizontal="center"/>
    </xf>
    <xf numFmtId="49" fontId="5" fillId="16" borderId="0" xfId="0" quotePrefix="1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77" fillId="0" borderId="45" xfId="0" applyFont="1" applyFill="1" applyBorder="1" applyAlignment="1" applyProtection="1">
      <alignment horizontal="center"/>
    </xf>
    <xf numFmtId="49" fontId="27" fillId="24" borderId="0" xfId="0" applyNumberFormat="1" applyFont="1" applyFill="1" applyBorder="1" applyAlignment="1" applyProtection="1">
      <alignment horizontal="center"/>
    </xf>
    <xf numFmtId="0" fontId="71" fillId="16" borderId="13" xfId="0" applyNumberFormat="1" applyFont="1" applyFill="1" applyBorder="1" applyAlignment="1" applyProtection="1">
      <alignment horizontal="center"/>
    </xf>
    <xf numFmtId="0" fontId="71" fillId="20" borderId="13" xfId="0" applyNumberFormat="1" applyFont="1" applyFill="1" applyBorder="1" applyAlignment="1" applyProtection="1">
      <alignment horizontal="center"/>
    </xf>
    <xf numFmtId="0" fontId="27" fillId="24" borderId="0" xfId="0" applyNumberFormat="1" applyFont="1" applyFill="1" applyBorder="1" applyAlignment="1" applyProtection="1">
      <alignment horizontal="center"/>
    </xf>
    <xf numFmtId="0" fontId="27" fillId="16" borderId="0" xfId="0" quotePrefix="1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5" fillId="16" borderId="14" xfId="0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0" fillId="16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5" borderId="65" xfId="0" applyFont="1" applyFill="1" applyBorder="1" applyAlignment="1" applyProtection="1">
      <alignment horizontal="center"/>
    </xf>
    <xf numFmtId="0" fontId="0" fillId="5" borderId="65" xfId="0" applyFont="1" applyFill="1" applyBorder="1" applyAlignment="1" applyProtection="1"/>
    <xf numFmtId="0" fontId="0" fillId="16" borderId="66" xfId="0" applyFont="1" applyFill="1" applyBorder="1" applyAlignment="1" applyProtection="1">
      <alignment horizontal="center" vertical="center"/>
    </xf>
    <xf numFmtId="49" fontId="0" fillId="16" borderId="67" xfId="0" applyNumberFormat="1" applyFont="1" applyFill="1" applyBorder="1" applyAlignment="1" applyProtection="1">
      <alignment horizontal="center"/>
    </xf>
    <xf numFmtId="0" fontId="0" fillId="5" borderId="55" xfId="0" applyFont="1" applyFill="1" applyBorder="1" applyAlignment="1" applyProtection="1">
      <alignment horizontal="center"/>
    </xf>
    <xf numFmtId="0" fontId="0" fillId="16" borderId="63" xfId="0" applyFont="1" applyFill="1" applyBorder="1" applyAlignment="1" applyProtection="1">
      <alignment horizontal="center" vertical="center"/>
    </xf>
    <xf numFmtId="49" fontId="0" fillId="16" borderId="63" xfId="0" applyNumberFormat="1" applyFont="1" applyFill="1" applyBorder="1" applyAlignment="1" applyProtection="1">
      <alignment horizontal="center"/>
    </xf>
    <xf numFmtId="49" fontId="0" fillId="16" borderId="56" xfId="0" applyNumberFormat="1" applyFont="1" applyFill="1" applyBorder="1" applyAlignment="1" applyProtection="1">
      <alignment horizontal="center"/>
    </xf>
    <xf numFmtId="0" fontId="0" fillId="5" borderId="85" xfId="0" applyFont="1" applyFill="1" applyBorder="1" applyAlignment="1" applyProtection="1"/>
    <xf numFmtId="0" fontId="0" fillId="16" borderId="55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42" fillId="0" borderId="13" xfId="5" applyNumberFormat="1" applyFont="1" applyBorder="1">
      <alignment horizontal="center" vertical="center"/>
    </xf>
    <xf numFmtId="49" fontId="0" fillId="16" borderId="63" xfId="0" quotePrefix="1" applyNumberFormat="1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center" vertical="center"/>
    </xf>
    <xf numFmtId="0" fontId="0" fillId="16" borderId="56" xfId="0" quotePrefix="1" applyFont="1" applyFill="1" applyBorder="1" applyAlignment="1" applyProtection="1">
      <alignment horizontal="center" vertical="center"/>
    </xf>
    <xf numFmtId="49" fontId="0" fillId="16" borderId="56" xfId="0" quotePrefix="1" applyNumberFormat="1" applyFont="1" applyFill="1" applyBorder="1" applyAlignment="1" applyProtection="1">
      <alignment horizontal="center"/>
    </xf>
    <xf numFmtId="0" fontId="16" fillId="16" borderId="14" xfId="0" applyNumberFormat="1" applyFont="1" applyFill="1" applyBorder="1" applyAlignment="1" applyProtection="1">
      <alignment horizontal="center" vertical="center"/>
    </xf>
    <xf numFmtId="49" fontId="16" fillId="16" borderId="1" xfId="0" applyNumberFormat="1" applyFont="1" applyFill="1" applyBorder="1" applyAlignment="1" applyProtection="1">
      <alignment horizontal="center"/>
    </xf>
    <xf numFmtId="0" fontId="16" fillId="16" borderId="0" xfId="0" applyNumberFormat="1" applyFont="1" applyFill="1" applyBorder="1" applyAlignment="1" applyProtection="1">
      <alignment horizontal="center"/>
    </xf>
    <xf numFmtId="49" fontId="16" fillId="16" borderId="51" xfId="0" applyNumberFormat="1" applyFont="1" applyFill="1" applyBorder="1" applyAlignment="1" applyProtection="1">
      <alignment horizontal="center"/>
    </xf>
    <xf numFmtId="49" fontId="16" fillId="16" borderId="0" xfId="0" applyNumberFormat="1" applyFont="1" applyFill="1" applyBorder="1" applyAlignment="1" applyProtection="1">
      <alignment horizontal="center"/>
    </xf>
    <xf numFmtId="0" fontId="16" fillId="16" borderId="55" xfId="0" applyNumberFormat="1" applyFont="1" applyFill="1" applyBorder="1" applyAlignment="1" applyProtection="1">
      <alignment horizontal="center"/>
    </xf>
    <xf numFmtId="49" fontId="16" fillId="16" borderId="56" xfId="0" applyNumberFormat="1" applyFont="1" applyFill="1" applyBorder="1" applyAlignment="1" applyProtection="1">
      <alignment horizontal="center"/>
    </xf>
    <xf numFmtId="0" fontId="16" fillId="0" borderId="0" xfId="0" applyNumberFormat="1" applyFont="1"/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16" borderId="13" xfId="0" applyNumberFormat="1" applyFont="1" applyFill="1" applyBorder="1" applyAlignment="1" applyProtection="1">
      <alignment horizontal="center"/>
    </xf>
    <xf numFmtId="49" fontId="16" fillId="16" borderId="13" xfId="0" applyNumberFormat="1" applyFont="1" applyFill="1" applyBorder="1" applyAlignment="1" applyProtection="1">
      <alignment horizontal="center"/>
    </xf>
    <xf numFmtId="0" fontId="78" fillId="16" borderId="13" xfId="0" applyNumberFormat="1" applyFont="1" applyFill="1" applyBorder="1" applyAlignment="1" applyProtection="1"/>
    <xf numFmtId="49" fontId="78" fillId="16" borderId="13" xfId="0" applyNumberFormat="1" applyFont="1" applyFill="1" applyBorder="1" applyAlignment="1" applyProtection="1"/>
    <xf numFmtId="0" fontId="78" fillId="16" borderId="13" xfId="0" applyNumberFormat="1" applyFont="1" applyFill="1" applyBorder="1" applyAlignment="1" applyProtection="1">
      <alignment horizontal="center"/>
    </xf>
    <xf numFmtId="49" fontId="78" fillId="16" borderId="13" xfId="0" applyNumberFormat="1" applyFont="1" applyFill="1" applyBorder="1" applyAlignment="1" applyProtection="1">
      <alignment horizontal="center"/>
    </xf>
    <xf numFmtId="0" fontId="16" fillId="0" borderId="0" xfId="0" applyNumberFormat="1" applyFont="1" applyAlignment="1"/>
    <xf numFmtId="0" fontId="16" fillId="0" borderId="0" xfId="0" applyNumberFormat="1" applyFont="1" applyFill="1" applyBorder="1" applyAlignment="1" applyProtection="1">
      <alignment horizontal="center"/>
    </xf>
    <xf numFmtId="49" fontId="16" fillId="16" borderId="52" xfId="0" applyNumberFormat="1" applyFont="1" applyFill="1" applyBorder="1" applyAlignment="1" applyProtection="1"/>
    <xf numFmtId="0" fontId="16" fillId="16" borderId="57" xfId="0" applyNumberFormat="1" applyFont="1" applyFill="1" applyBorder="1" applyAlignment="1" applyProtection="1">
      <alignment horizontal="center"/>
    </xf>
    <xf numFmtId="49" fontId="16" fillId="16" borderId="58" xfId="0" applyNumberFormat="1" applyFont="1" applyFill="1" applyBorder="1" applyAlignment="1" applyProtection="1">
      <alignment horizontal="center"/>
    </xf>
    <xf numFmtId="49" fontId="16" fillId="16" borderId="54" xfId="0" applyNumberFormat="1" applyFont="1" applyFill="1" applyBorder="1" applyAlignment="1" applyProtection="1"/>
    <xf numFmtId="0" fontId="16" fillId="16" borderId="59" xfId="0" applyNumberFormat="1" applyFont="1" applyFill="1" applyBorder="1" applyAlignment="1" applyProtection="1">
      <alignment horizontal="center"/>
    </xf>
    <xf numFmtId="49" fontId="16" fillId="16" borderId="60" xfId="0" applyNumberFormat="1" applyFont="1" applyFill="1" applyBorder="1" applyAlignment="1" applyProtection="1">
      <alignment horizontal="center"/>
    </xf>
    <xf numFmtId="49" fontId="16" fillId="16" borderId="52" xfId="0" applyNumberFormat="1" applyFont="1" applyFill="1" applyBorder="1" applyAlignment="1" applyProtection="1">
      <alignment horizontal="center"/>
    </xf>
    <xf numFmtId="49" fontId="16" fillId="16" borderId="54" xfId="0" applyNumberFormat="1" applyFont="1" applyFill="1" applyBorder="1" applyAlignment="1" applyProtection="1">
      <alignment horizontal="center"/>
    </xf>
    <xf numFmtId="49" fontId="16" fillId="16" borderId="1" xfId="0" quotePrefix="1" applyNumberFormat="1" applyFont="1" applyFill="1" applyBorder="1" applyAlignment="1" applyProtection="1">
      <alignment horizontal="center"/>
    </xf>
    <xf numFmtId="49" fontId="16" fillId="16" borderId="53" xfId="0" applyNumberFormat="1" applyFont="1" applyFill="1" applyBorder="1" applyAlignment="1" applyProtection="1">
      <alignment horizontal="center"/>
    </xf>
    <xf numFmtId="0" fontId="16" fillId="16" borderId="61" xfId="0" applyNumberFormat="1" applyFont="1" applyFill="1" applyBorder="1" applyAlignment="1" applyProtection="1">
      <alignment horizontal="center"/>
    </xf>
    <xf numFmtId="49" fontId="16" fillId="16" borderId="0" xfId="0" quotePrefix="1" applyNumberFormat="1" applyFont="1" applyFill="1" applyBorder="1" applyAlignment="1" applyProtection="1">
      <alignment horizontal="center"/>
    </xf>
    <xf numFmtId="49" fontId="16" fillId="16" borderId="52" xfId="0" quotePrefix="1" applyNumberFormat="1" applyFont="1" applyFill="1" applyBorder="1" applyAlignment="1" applyProtection="1">
      <alignment horizontal="center"/>
    </xf>
    <xf numFmtId="49" fontId="16" fillId="16" borderId="53" xfId="0" quotePrefix="1" applyNumberFormat="1" applyFont="1" applyFill="1" applyBorder="1" applyAlignment="1" applyProtection="1">
      <alignment horizontal="center"/>
    </xf>
    <xf numFmtId="0" fontId="5" fillId="16" borderId="14" xfId="0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 vertical="center"/>
    </xf>
    <xf numFmtId="49" fontId="0" fillId="16" borderId="0" xfId="0" quotePrefix="1" applyNumberFormat="1" applyFont="1" applyFill="1" applyBorder="1" applyAlignment="1" applyProtection="1">
      <alignment horizontal="center"/>
    </xf>
    <xf numFmtId="164" fontId="80" fillId="0" borderId="2" xfId="5" applyNumberFormat="1" applyFont="1">
      <alignment horizontal="center" vertical="center"/>
    </xf>
    <xf numFmtId="0" fontId="5" fillId="19" borderId="55" xfId="0" applyFont="1" applyFill="1" applyBorder="1" applyAlignment="1" applyProtection="1"/>
    <xf numFmtId="165" fontId="35" fillId="16" borderId="13" xfId="0" applyNumberFormat="1" applyFont="1" applyFill="1" applyBorder="1" applyAlignment="1" applyProtection="1"/>
    <xf numFmtId="0" fontId="0" fillId="16" borderId="10" xfId="0" applyFont="1" applyFill="1" applyBorder="1" applyAlignment="1" applyProtection="1">
      <alignment horizontal="center"/>
    </xf>
    <xf numFmtId="0" fontId="8" fillId="16" borderId="0" xfId="0" applyNumberFormat="1" applyFont="1" applyFill="1" applyBorder="1" applyAlignment="1" applyProtection="1">
      <alignment horizontal="center"/>
    </xf>
    <xf numFmtId="0" fontId="5" fillId="16" borderId="37" xfId="0" applyFont="1" applyFill="1" applyBorder="1" applyAlignment="1">
      <alignment horizontal="center" vertical="center"/>
    </xf>
    <xf numFmtId="14" fontId="0" fillId="16" borderId="29" xfId="0" applyNumberFormat="1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vertical="center"/>
    </xf>
    <xf numFmtId="0" fontId="8" fillId="21" borderId="33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0" fontId="8" fillId="16" borderId="19" xfId="0" applyFont="1" applyFill="1" applyBorder="1" applyAlignment="1" applyProtection="1">
      <alignment horizontal="center"/>
    </xf>
    <xf numFmtId="164" fontId="4" fillId="25" borderId="2" xfId="5" applyNumberFormat="1" applyFont="1" applyFill="1">
      <alignment horizontal="center" vertical="center"/>
    </xf>
    <xf numFmtId="49" fontId="5" fillId="5" borderId="1" xfId="0" quotePrefix="1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16" borderId="14" xfId="0" applyNumberFormat="1" applyFont="1" applyFill="1" applyBorder="1" applyAlignment="1" applyProtection="1">
      <alignment horizontal="center"/>
    </xf>
    <xf numFmtId="0" fontId="0" fillId="16" borderId="1" xfId="0" quotePrefix="1" applyNumberFormat="1" applyFont="1" applyFill="1" applyBorder="1" applyAlignment="1" applyProtection="1">
      <alignment horizontal="center"/>
    </xf>
    <xf numFmtId="0" fontId="0" fillId="16" borderId="0" xfId="0" quotePrefix="1" applyNumberFormat="1" applyFont="1" applyFill="1" applyBorder="1" applyAlignment="1" applyProtection="1">
      <alignment horizontal="center"/>
    </xf>
    <xf numFmtId="0" fontId="27" fillId="5" borderId="14" xfId="0" applyNumberFormat="1" applyFont="1" applyFill="1" applyBorder="1" applyAlignment="1" applyProtection="1">
      <alignment horizontal="center"/>
    </xf>
    <xf numFmtId="0" fontId="27" fillId="5" borderId="0" xfId="0" applyNumberFormat="1" applyFont="1" applyFill="1" applyBorder="1" applyAlignment="1" applyProtection="1">
      <alignment horizontal="center"/>
    </xf>
    <xf numFmtId="0" fontId="0" fillId="5" borderId="1" xfId="0" applyNumberFormat="1" applyFont="1" applyFill="1" applyBorder="1" applyAlignment="1" applyProtection="1">
      <alignment horizontal="center"/>
    </xf>
    <xf numFmtId="0" fontId="71" fillId="16" borderId="51" xfId="0" applyFont="1" applyFill="1" applyBorder="1" applyAlignment="1" applyProtection="1">
      <alignment horizontal="center" vertical="center"/>
    </xf>
    <xf numFmtId="49" fontId="0" fillId="16" borderId="53" xfId="0" applyNumberFormat="1" applyFont="1" applyFill="1" applyBorder="1" applyAlignment="1" applyProtection="1">
      <alignment horizontal="center"/>
    </xf>
    <xf numFmtId="49" fontId="0" fillId="16" borderId="53" xfId="0" quotePrefix="1" applyNumberFormat="1" applyFont="1" applyFill="1" applyBorder="1" applyAlignment="1" applyProtection="1">
      <alignment horizontal="center"/>
    </xf>
    <xf numFmtId="49" fontId="0" fillId="16" borderId="51" xfId="0" applyNumberFormat="1" applyFont="1" applyFill="1" applyBorder="1" applyAlignment="1" applyProtection="1">
      <alignment horizontal="center"/>
    </xf>
    <xf numFmtId="49" fontId="0" fillId="16" borderId="52" xfId="0" applyNumberFormat="1" applyFont="1" applyFill="1" applyBorder="1" applyAlignment="1" applyProtection="1">
      <alignment horizontal="center"/>
    </xf>
    <xf numFmtId="49" fontId="0" fillId="16" borderId="54" xfId="0" applyNumberFormat="1" applyFont="1" applyFill="1" applyBorder="1" applyAlignment="1" applyProtection="1">
      <alignment horizontal="center"/>
    </xf>
    <xf numFmtId="49" fontId="0" fillId="16" borderId="54" xfId="0" quotePrefix="1" applyNumberFormat="1" applyFont="1" applyFill="1" applyBorder="1" applyAlignment="1" applyProtection="1">
      <alignment horizontal="center"/>
    </xf>
    <xf numFmtId="0" fontId="0" fillId="16" borderId="52" xfId="0" quotePrefix="1" applyNumberFormat="1" applyFont="1" applyFill="1" applyBorder="1" applyAlignment="1" applyProtection="1">
      <alignment horizontal="center"/>
    </xf>
    <xf numFmtId="0" fontId="0" fillId="16" borderId="1" xfId="0" applyNumberFormat="1" applyFont="1" applyFill="1" applyBorder="1" applyAlignment="1" applyProtection="1">
      <alignment horizontal="center"/>
    </xf>
    <xf numFmtId="0" fontId="0" fillId="16" borderId="14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5" fillId="19" borderId="0" xfId="0" applyNumberFormat="1" applyFont="1" applyFill="1"/>
    <xf numFmtId="0" fontId="27" fillId="20" borderId="0" xfId="0" applyNumberFormat="1" applyFont="1" applyFill="1" applyBorder="1" applyAlignment="1" applyProtection="1">
      <alignment horizontal="center"/>
    </xf>
    <xf numFmtId="49" fontId="27" fillId="20" borderId="0" xfId="0" applyNumberFormat="1" applyFont="1" applyFill="1" applyBorder="1" applyAlignment="1" applyProtection="1">
      <alignment horizontal="center"/>
    </xf>
    <xf numFmtId="0" fontId="8" fillId="16" borderId="3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14" fontId="0" fillId="16" borderId="25" xfId="0" applyNumberFormat="1" applyFont="1" applyFill="1" applyBorder="1" applyAlignment="1">
      <alignment horizontal="center" vertical="center"/>
    </xf>
    <xf numFmtId="49" fontId="0" fillId="26" borderId="0" xfId="0" applyNumberFormat="1" applyFont="1" applyFill="1"/>
    <xf numFmtId="0" fontId="5" fillId="16" borderId="16" xfId="0" applyFont="1" applyFill="1" applyBorder="1" applyAlignment="1" applyProtection="1">
      <alignment horizontal="center"/>
    </xf>
    <xf numFmtId="49" fontId="5" fillId="16" borderId="4" xfId="0" applyNumberFormat="1" applyFont="1" applyFill="1" applyBorder="1" applyAlignment="1" applyProtection="1">
      <alignment horizontal="center"/>
    </xf>
    <xf numFmtId="49" fontId="5" fillId="16" borderId="4" xfId="0" quotePrefix="1" applyNumberFormat="1" applyFont="1" applyFill="1" applyBorder="1" applyAlignment="1" applyProtection="1">
      <alignment horizontal="center"/>
    </xf>
    <xf numFmtId="49" fontId="5" fillId="16" borderId="15" xfId="0" quotePrefix="1" applyNumberFormat="1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/>
    </xf>
    <xf numFmtId="49" fontId="5" fillId="5" borderId="4" xfId="0" applyNumberFormat="1" applyFont="1" applyFill="1" applyBorder="1" applyAlignment="1" applyProtection="1">
      <alignment horizontal="center"/>
    </xf>
    <xf numFmtId="0" fontId="5" fillId="16" borderId="61" xfId="0" applyFont="1" applyFill="1" applyBorder="1" applyAlignment="1" applyProtection="1">
      <alignment horizontal="center"/>
    </xf>
    <xf numFmtId="49" fontId="5" fillId="16" borderId="53" xfId="0" applyNumberFormat="1" applyFont="1" applyFill="1" applyBorder="1" applyAlignment="1" applyProtection="1">
      <alignment horizontal="center"/>
    </xf>
    <xf numFmtId="49" fontId="5" fillId="16" borderId="53" xfId="0" quotePrefix="1" applyNumberFormat="1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/>
    <xf numFmtId="0" fontId="5" fillId="5" borderId="12" xfId="0" applyFont="1" applyFill="1" applyBorder="1" applyAlignment="1" applyProtection="1"/>
    <xf numFmtId="0" fontId="5" fillId="16" borderId="88" xfId="0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49" fontId="5" fillId="16" borderId="54" xfId="0" quotePrefix="1" applyNumberFormat="1" applyFont="1" applyFill="1" applyBorder="1" applyAlignment="1" applyProtection="1">
      <alignment horizontal="center"/>
    </xf>
    <xf numFmtId="49" fontId="5" fillId="5" borderId="11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/>
    <xf numFmtId="0" fontId="5" fillId="5" borderId="9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/>
    <xf numFmtId="0" fontId="27" fillId="28" borderId="0" xfId="0" applyNumberFormat="1" applyFont="1" applyFill="1" applyBorder="1" applyAlignment="1" applyProtection="1">
      <alignment horizontal="center"/>
    </xf>
    <xf numFmtId="0" fontId="9" fillId="17" borderId="4" xfId="0" applyFont="1" applyFill="1" applyBorder="1" applyAlignment="1" applyProtection="1">
      <alignment horizontal="center" vertical="center"/>
    </xf>
    <xf numFmtId="0" fontId="5" fillId="16" borderId="3" xfId="0" applyFont="1" applyFill="1" applyBorder="1" applyAlignment="1" applyProtection="1">
      <alignment horizontal="center" vertical="center"/>
    </xf>
    <xf numFmtId="0" fontId="10" fillId="16" borderId="3" xfId="0" applyFont="1" applyFill="1" applyBorder="1" applyAlignment="1" applyProtection="1">
      <alignment horizontal="center" vertical="center"/>
    </xf>
    <xf numFmtId="0" fontId="5" fillId="16" borderId="5" xfId="0" applyFont="1" applyFill="1" applyBorder="1" applyAlignment="1" applyProtection="1">
      <alignment horizontal="center"/>
    </xf>
    <xf numFmtId="14" fontId="5" fillId="16" borderId="1" xfId="0" applyNumberFormat="1" applyFont="1" applyFill="1" applyBorder="1" applyAlignment="1" applyProtection="1">
      <alignment horizontal="center" vertical="center"/>
    </xf>
    <xf numFmtId="0" fontId="5" fillId="16" borderId="5" xfId="0" applyFont="1" applyFill="1" applyBorder="1" applyAlignment="1" applyProtection="1">
      <alignment horizontal="center" vertical="center"/>
    </xf>
    <xf numFmtId="0" fontId="61" fillId="16" borderId="3" xfId="0" applyFont="1" applyFill="1" applyBorder="1" applyAlignment="1" applyProtection="1">
      <alignment horizontal="center"/>
    </xf>
    <xf numFmtId="16" fontId="5" fillId="16" borderId="5" xfId="0" applyNumberFormat="1" applyFont="1" applyFill="1" applyBorder="1" applyAlignment="1" applyProtection="1">
      <alignment horizontal="center" vertical="center"/>
    </xf>
    <xf numFmtId="0" fontId="5" fillId="16" borderId="7" xfId="0" applyFont="1" applyFill="1" applyBorder="1" applyAlignment="1" applyProtection="1">
      <alignment horizontal="center" vertical="center"/>
    </xf>
    <xf numFmtId="0" fontId="5" fillId="16" borderId="18" xfId="0" applyFont="1" applyFill="1" applyBorder="1" applyAlignment="1" applyProtection="1">
      <alignment horizontal="center" vertical="center"/>
    </xf>
    <xf numFmtId="0" fontId="5" fillId="16" borderId="3" xfId="0" applyFont="1" applyFill="1" applyBorder="1" applyAlignment="1" applyProtection="1">
      <alignment horizontal="center"/>
    </xf>
    <xf numFmtId="0" fontId="5" fillId="16" borderId="14" xfId="0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 vertical="center"/>
    </xf>
    <xf numFmtId="0" fontId="5" fillId="16" borderId="78" xfId="0" applyFont="1" applyFill="1" applyBorder="1" applyAlignment="1" applyProtection="1">
      <alignment horizontal="center"/>
    </xf>
    <xf numFmtId="0" fontId="5" fillId="16" borderId="79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/>
    </xf>
    <xf numFmtId="0" fontId="61" fillId="16" borderId="5" xfId="0" applyFont="1" applyFill="1" applyBorder="1" applyAlignment="1" applyProtection="1">
      <alignment horizontal="center"/>
    </xf>
    <xf numFmtId="0" fontId="2" fillId="18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16" borderId="9" xfId="0" applyFont="1" applyFill="1" applyBorder="1" applyAlignment="1" applyProtection="1">
      <alignment horizontal="center" vertical="center"/>
    </xf>
    <xf numFmtId="2" fontId="5" fillId="16" borderId="12" xfId="0" applyNumberFormat="1" applyFont="1" applyFill="1" applyBorder="1" applyAlignment="1" applyProtection="1">
      <alignment horizontal="center" vertical="center"/>
    </xf>
    <xf numFmtId="2" fontId="5" fillId="16" borderId="11" xfId="0" applyNumberFormat="1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/>
    </xf>
    <xf numFmtId="0" fontId="9" fillId="17" borderId="11" xfId="0" applyFont="1" applyFill="1" applyBorder="1" applyAlignment="1" applyProtection="1">
      <alignment horizontal="center" vertical="center"/>
    </xf>
    <xf numFmtId="0" fontId="8" fillId="16" borderId="2" xfId="0" applyFont="1" applyFill="1" applyBorder="1" applyAlignment="1" applyProtection="1">
      <alignment horizontal="center"/>
    </xf>
    <xf numFmtId="0" fontId="2" fillId="16" borderId="9" xfId="0" applyFont="1" applyFill="1" applyBorder="1" applyAlignment="1" applyProtection="1">
      <alignment horizontal="center" vertical="center"/>
    </xf>
    <xf numFmtId="0" fontId="9" fillId="16" borderId="9" xfId="0" applyFont="1" applyFill="1" applyBorder="1" applyAlignment="1" applyProtection="1">
      <alignment horizontal="center" vertical="center"/>
    </xf>
    <xf numFmtId="0" fontId="61" fillId="16" borderId="11" xfId="0" applyFont="1" applyFill="1" applyBorder="1" applyAlignment="1" applyProtection="1">
      <alignment horizontal="center" vertical="center"/>
    </xf>
    <xf numFmtId="0" fontId="76" fillId="16" borderId="9" xfId="0" applyFont="1" applyFill="1" applyBorder="1" applyAlignment="1" applyProtection="1">
      <alignment horizontal="center" vertical="center"/>
    </xf>
    <xf numFmtId="0" fontId="61" fillId="16" borderId="9" xfId="0" applyFont="1" applyFill="1" applyBorder="1" applyAlignment="1" applyProtection="1">
      <alignment horizontal="center" vertical="center"/>
    </xf>
    <xf numFmtId="0" fontId="61" fillId="27" borderId="9" xfId="0" applyFont="1" applyFill="1" applyBorder="1" applyAlignment="1" applyProtection="1">
      <alignment horizontal="center" vertical="center"/>
    </xf>
    <xf numFmtId="0" fontId="5" fillId="27" borderId="9" xfId="0" applyFont="1" applyFill="1" applyBorder="1" applyAlignment="1" applyProtection="1">
      <alignment horizontal="center" vertical="center"/>
    </xf>
    <xf numFmtId="0" fontId="61" fillId="16" borderId="12" xfId="0" applyFont="1" applyFill="1" applyBorder="1" applyAlignment="1" applyProtection="1">
      <alignment horizontal="center" vertical="center"/>
    </xf>
    <xf numFmtId="0" fontId="5" fillId="16" borderId="16" xfId="0" applyFont="1" applyFill="1" applyBorder="1" applyAlignment="1" applyProtection="1">
      <alignment horizontal="center" vertical="center"/>
    </xf>
    <xf numFmtId="0" fontId="5" fillId="16" borderId="4" xfId="0" applyFont="1" applyFill="1" applyBorder="1" applyAlignment="1" applyProtection="1">
      <alignment horizontal="center" vertical="center"/>
    </xf>
    <xf numFmtId="0" fontId="5" fillId="16" borderId="14" xfId="0" quotePrefix="1" applyFont="1" applyFill="1" applyBorder="1" applyAlignment="1" applyProtection="1">
      <alignment horizontal="center" vertical="center"/>
    </xf>
    <xf numFmtId="0" fontId="5" fillId="16" borderId="1" xfId="0" quotePrefix="1" applyFont="1" applyFill="1" applyBorder="1" applyAlignment="1" applyProtection="1">
      <alignment horizontal="center" vertical="center"/>
    </xf>
    <xf numFmtId="16" fontId="5" fillId="16" borderId="14" xfId="0" quotePrefix="1" applyNumberFormat="1" applyFont="1" applyFill="1" applyBorder="1" applyAlignment="1" applyProtection="1">
      <alignment horizontal="center" vertical="center"/>
    </xf>
    <xf numFmtId="0" fontId="5" fillId="16" borderId="5" xfId="0" quotePrefix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5" fillId="21" borderId="0" xfId="0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9" fillId="16" borderId="11" xfId="0" applyFont="1" applyFill="1" applyBorder="1" applyAlignment="1" applyProtection="1">
      <alignment horizontal="center" vertical="center"/>
    </xf>
    <xf numFmtId="0" fontId="9" fillId="16" borderId="65" xfId="0" applyFont="1" applyFill="1" applyBorder="1" applyAlignment="1" applyProtection="1">
      <alignment horizontal="center" vertical="center"/>
    </xf>
    <xf numFmtId="0" fontId="2" fillId="16" borderId="65" xfId="0" applyFont="1" applyFill="1" applyBorder="1" applyAlignment="1" applyProtection="1">
      <alignment horizontal="center" vertical="center"/>
    </xf>
    <xf numFmtId="0" fontId="5" fillId="16" borderId="65" xfId="0" applyFont="1" applyFill="1" applyBorder="1" applyAlignment="1" applyProtection="1">
      <alignment horizontal="center" vertical="center"/>
    </xf>
    <xf numFmtId="0" fontId="9" fillId="16" borderId="12" xfId="0" applyFont="1" applyFill="1" applyBorder="1" applyAlignment="1" applyProtection="1">
      <alignment horizontal="center" vertical="center"/>
    </xf>
    <xf numFmtId="0" fontId="30" fillId="23" borderId="74" xfId="0" applyFont="1" applyFill="1" applyBorder="1" applyAlignment="1" applyProtection="1">
      <alignment horizontal="center" vertical="center"/>
    </xf>
    <xf numFmtId="0" fontId="2" fillId="23" borderId="75" xfId="0" applyFont="1" applyFill="1" applyBorder="1" applyAlignment="1" applyProtection="1">
      <alignment horizontal="center" vertical="center"/>
    </xf>
    <xf numFmtId="0" fontId="2" fillId="23" borderId="76" xfId="0" applyFont="1" applyFill="1" applyBorder="1" applyAlignment="1" applyProtection="1">
      <alignment horizontal="center" vertical="center"/>
    </xf>
    <xf numFmtId="0" fontId="30" fillId="23" borderId="68" xfId="0" applyFont="1" applyFill="1" applyBorder="1" applyAlignment="1" applyProtection="1">
      <alignment horizontal="center" vertical="center"/>
    </xf>
    <xf numFmtId="0" fontId="5" fillId="23" borderId="69" xfId="0" applyFont="1" applyFill="1" applyBorder="1" applyAlignment="1" applyProtection="1">
      <alignment horizontal="center" vertical="center"/>
    </xf>
    <xf numFmtId="0" fontId="5" fillId="23" borderId="70" xfId="0" applyFont="1" applyFill="1" applyBorder="1" applyAlignment="1" applyProtection="1">
      <alignment horizontal="center" vertical="center"/>
    </xf>
    <xf numFmtId="0" fontId="5" fillId="23" borderId="71" xfId="0" applyFont="1" applyFill="1" applyBorder="1" applyAlignment="1" applyProtection="1">
      <alignment horizontal="center" vertical="center"/>
    </xf>
    <xf numFmtId="0" fontId="5" fillId="23" borderId="72" xfId="0" applyFont="1" applyFill="1" applyBorder="1" applyAlignment="1" applyProtection="1">
      <alignment horizontal="center" vertical="center"/>
    </xf>
    <xf numFmtId="0" fontId="5" fillId="23" borderId="7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61" fillId="16" borderId="10" xfId="0" applyFont="1" applyFill="1" applyBorder="1" applyAlignment="1" applyProtection="1">
      <alignment horizontal="center" vertical="center"/>
    </xf>
    <xf numFmtId="0" fontId="5" fillId="16" borderId="11" xfId="0" applyFont="1" applyFill="1" applyBorder="1" applyAlignment="1" applyProtection="1">
      <alignment horizontal="center" vertical="center"/>
    </xf>
    <xf numFmtId="0" fontId="2" fillId="16" borderId="12" xfId="0" applyFont="1" applyFill="1" applyBorder="1" applyAlignment="1" applyProtection="1">
      <alignment horizontal="center" vertical="center"/>
    </xf>
    <xf numFmtId="0" fontId="76" fillId="16" borderId="12" xfId="0" applyFont="1" applyFill="1" applyBorder="1" applyAlignment="1" applyProtection="1">
      <alignment horizontal="center" vertical="center"/>
    </xf>
    <xf numFmtId="0" fontId="5" fillId="16" borderId="55" xfId="0" applyNumberFormat="1" applyFont="1" applyFill="1" applyBorder="1" applyAlignment="1" applyProtection="1">
      <alignment horizontal="center"/>
    </xf>
    <xf numFmtId="0" fontId="5" fillId="16" borderId="56" xfId="0" applyNumberFormat="1" applyFont="1" applyFill="1" applyBorder="1" applyAlignment="1" applyProtection="1">
      <alignment horizontal="center"/>
    </xf>
    <xf numFmtId="0" fontId="72" fillId="16" borderId="3" xfId="0" applyNumberFormat="1" applyFont="1" applyFill="1" applyBorder="1" applyAlignment="1" applyProtection="1">
      <alignment horizontal="center" vertical="center"/>
    </xf>
    <xf numFmtId="0" fontId="0" fillId="16" borderId="5" xfId="0" quotePrefix="1" applyNumberFormat="1" applyFont="1" applyFill="1" applyBorder="1" applyAlignment="1" applyProtection="1">
      <alignment horizontal="center" vertical="center"/>
    </xf>
    <xf numFmtId="0" fontId="0" fillId="16" borderId="5" xfId="0" applyNumberFormat="1" applyFont="1" applyFill="1" applyBorder="1" applyAlignment="1" applyProtection="1">
      <alignment horizontal="center" vertical="center"/>
    </xf>
    <xf numFmtId="0" fontId="8" fillId="16" borderId="5" xfId="0" applyNumberFormat="1" applyFont="1" applyFill="1" applyBorder="1" applyAlignment="1" applyProtection="1">
      <alignment horizontal="center" vertical="center"/>
    </xf>
    <xf numFmtId="0" fontId="72" fillId="16" borderId="9" xfId="0" applyNumberFormat="1" applyFont="1" applyFill="1" applyBorder="1" applyAlignment="1" applyProtection="1">
      <alignment horizontal="center" vertical="center"/>
    </xf>
    <xf numFmtId="0" fontId="8" fillId="16" borderId="9" xfId="0" applyNumberFormat="1" applyFont="1" applyFill="1" applyBorder="1" applyAlignment="1" applyProtection="1">
      <alignment horizontal="center" vertical="center"/>
    </xf>
    <xf numFmtId="0" fontId="0" fillId="16" borderId="3" xfId="0" applyNumberFormat="1" applyFont="1" applyFill="1" applyBorder="1" applyAlignment="1" applyProtection="1">
      <alignment horizontal="center" vertical="center"/>
    </xf>
    <xf numFmtId="0" fontId="33" fillId="16" borderId="9" xfId="0" applyNumberFormat="1" applyFont="1" applyFill="1" applyBorder="1" applyAlignment="1" applyProtection="1">
      <alignment horizontal="center" vertical="center"/>
    </xf>
    <xf numFmtId="0" fontId="0" fillId="16" borderId="16" xfId="0" applyNumberFormat="1" applyFont="1" applyFill="1" applyBorder="1" applyAlignment="1" applyProtection="1">
      <alignment horizontal="center"/>
    </xf>
    <xf numFmtId="0" fontId="0" fillId="16" borderId="4" xfId="0" applyNumberFormat="1" applyFont="1" applyFill="1" applyBorder="1" applyAlignment="1" applyProtection="1">
      <alignment horizontal="center"/>
    </xf>
    <xf numFmtId="0" fontId="0" fillId="16" borderId="14" xfId="0" applyNumberFormat="1" applyFont="1" applyFill="1" applyBorder="1" applyAlignment="1" applyProtection="1">
      <alignment horizontal="center"/>
    </xf>
    <xf numFmtId="0" fontId="0" fillId="16" borderId="1" xfId="0" applyNumberFormat="1" applyFont="1" applyFill="1" applyBorder="1" applyAlignment="1" applyProtection="1">
      <alignment horizontal="center"/>
    </xf>
    <xf numFmtId="0" fontId="0" fillId="16" borderId="14" xfId="0" applyNumberFormat="1" applyFont="1" applyFill="1" applyBorder="1" applyAlignment="1" applyProtection="1">
      <alignment horizontal="center" vertical="center"/>
    </xf>
    <xf numFmtId="0" fontId="0" fillId="16" borderId="1" xfId="0" applyNumberFormat="1" applyFont="1" applyFill="1" applyBorder="1" applyAlignment="1" applyProtection="1">
      <alignment horizontal="center" vertical="center"/>
    </xf>
    <xf numFmtId="0" fontId="33" fillId="16" borderId="12" xfId="0" applyNumberFormat="1" applyFont="1" applyFill="1" applyBorder="1" applyAlignment="1" applyProtection="1">
      <alignment horizontal="center"/>
    </xf>
    <xf numFmtId="0" fontId="33" fillId="16" borderId="11" xfId="0" applyNumberFormat="1" applyFont="1" applyFill="1" applyBorder="1" applyAlignment="1" applyProtection="1">
      <alignment horizontal="center"/>
    </xf>
    <xf numFmtId="0" fontId="20" fillId="11" borderId="0" xfId="0" applyNumberFormat="1" applyFont="1" applyFill="1" applyBorder="1" applyAlignment="1" applyProtection="1">
      <alignment horizontal="center" vertical="center"/>
    </xf>
    <xf numFmtId="0" fontId="16" fillId="16" borderId="16" xfId="0" applyNumberFormat="1" applyFont="1" applyFill="1" applyBorder="1" applyAlignment="1" applyProtection="1">
      <alignment horizontal="center" vertical="center"/>
    </xf>
    <xf numFmtId="0" fontId="0" fillId="16" borderId="16" xfId="0" applyNumberFormat="1" applyFont="1" applyFill="1" applyBorder="1" applyAlignment="1" applyProtection="1">
      <alignment horizontal="center" vertical="center"/>
    </xf>
    <xf numFmtId="0" fontId="0" fillId="16" borderId="14" xfId="0" quotePrefix="1" applyNumberFormat="1" applyFont="1" applyFill="1" applyBorder="1" applyAlignment="1" applyProtection="1">
      <alignment horizontal="center" vertical="center"/>
    </xf>
    <xf numFmtId="0" fontId="8" fillId="16" borderId="12" xfId="0" applyNumberFormat="1" applyFont="1" applyFill="1" applyBorder="1" applyAlignment="1" applyProtection="1">
      <alignment horizontal="center" vertical="center"/>
    </xf>
    <xf numFmtId="0" fontId="8" fillId="16" borderId="11" xfId="0" applyNumberFormat="1" applyFont="1" applyFill="1" applyBorder="1" applyAlignment="1" applyProtection="1">
      <alignment horizontal="center" vertical="center"/>
    </xf>
    <xf numFmtId="0" fontId="0" fillId="16" borderId="9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16" borderId="5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8" fillId="5" borderId="2" xfId="0" applyNumberFormat="1" applyFont="1" applyFill="1" applyBorder="1" applyAlignment="1" applyProtection="1">
      <alignment horizontal="center"/>
    </xf>
    <xf numFmtId="0" fontId="2" fillId="16" borderId="0" xfId="0" applyNumberFormat="1" applyFont="1" applyFill="1" applyBorder="1" applyAlignment="1" applyProtection="1">
      <alignment horizontal="center"/>
    </xf>
    <xf numFmtId="0" fontId="33" fillId="16" borderId="12" xfId="0" applyNumberFormat="1" applyFont="1" applyFill="1" applyBorder="1" applyAlignment="1" applyProtection="1">
      <alignment horizontal="center" vertical="center"/>
    </xf>
    <xf numFmtId="0" fontId="33" fillId="16" borderId="9" xfId="0" applyNumberFormat="1" applyFont="1" applyFill="1" applyBorder="1" applyAlignment="1" applyProtection="1">
      <alignment horizontal="center"/>
    </xf>
    <xf numFmtId="0" fontId="72" fillId="16" borderId="9" xfId="0" applyNumberFormat="1" applyFont="1" applyFill="1" applyBorder="1" applyAlignment="1" applyProtection="1">
      <alignment horizontal="center"/>
    </xf>
    <xf numFmtId="0" fontId="74" fillId="16" borderId="9" xfId="0" applyNumberFormat="1" applyFont="1" applyFill="1" applyBorder="1" applyAlignment="1" applyProtection="1">
      <alignment horizontal="center"/>
    </xf>
    <xf numFmtId="0" fontId="72" fillId="16" borderId="12" xfId="0" applyNumberFormat="1" applyFont="1" applyFill="1" applyBorder="1" applyAlignment="1" applyProtection="1">
      <alignment horizontal="center"/>
    </xf>
    <xf numFmtId="0" fontId="0" fillId="16" borderId="12" xfId="0" applyNumberFormat="1" applyFont="1" applyFill="1" applyBorder="1" applyAlignment="1" applyProtection="1">
      <alignment horizontal="center"/>
    </xf>
    <xf numFmtId="0" fontId="0" fillId="16" borderId="3" xfId="0" applyNumberFormat="1" applyFont="1" applyFill="1" applyBorder="1" applyAlignment="1" applyProtection="1">
      <alignment horizontal="center"/>
    </xf>
    <xf numFmtId="0" fontId="0" fillId="16" borderId="5" xfId="0" quotePrefix="1" applyNumberFormat="1" applyFont="1" applyFill="1" applyBorder="1" applyAlignment="1" applyProtection="1">
      <alignment horizontal="center"/>
    </xf>
    <xf numFmtId="0" fontId="31" fillId="11" borderId="1" xfId="0" applyFont="1" applyFill="1" applyBorder="1" applyAlignment="1" applyProtection="1">
      <alignment horizontal="center" vertical="center"/>
    </xf>
    <xf numFmtId="0" fontId="0" fillId="16" borderId="16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0" fillId="16" borderId="14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</xf>
    <xf numFmtId="0" fontId="33" fillId="16" borderId="9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0" fillId="16" borderId="14" xfId="0" quotePrefix="1" applyFont="1" applyFill="1" applyBorder="1" applyAlignment="1" applyProtection="1">
      <alignment horizontal="center" vertical="center"/>
    </xf>
    <xf numFmtId="0" fontId="0" fillId="5" borderId="5" xfId="0" quotePrefix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27" fillId="16" borderId="3" xfId="0" applyNumberFormat="1" applyFont="1" applyFill="1" applyBorder="1" applyAlignment="1" applyProtection="1">
      <alignment horizontal="center" vertical="center"/>
    </xf>
    <xf numFmtId="16" fontId="27" fillId="16" borderId="5" xfId="0" quotePrefix="1" applyNumberFormat="1" applyFont="1" applyFill="1" applyBorder="1" applyAlignment="1" applyProtection="1">
      <alignment horizontal="center" vertical="center"/>
    </xf>
    <xf numFmtId="16" fontId="27" fillId="16" borderId="5" xfId="0" applyNumberFormat="1" applyFont="1" applyFill="1" applyBorder="1" applyAlignment="1" applyProtection="1">
      <alignment horizontal="center" vertical="center"/>
    </xf>
    <xf numFmtId="16" fontId="27" fillId="16" borderId="14" xfId="0" applyNumberFormat="1" applyFont="1" applyFill="1" applyBorder="1" applyAlignment="1" applyProtection="1">
      <alignment horizontal="center" vertical="center"/>
    </xf>
    <xf numFmtId="16" fontId="27" fillId="16" borderId="1" xfId="0" quotePrefix="1" applyNumberFormat="1" applyFont="1" applyFill="1" applyBorder="1" applyAlignment="1" applyProtection="1">
      <alignment horizontal="center" vertical="center"/>
    </xf>
    <xf numFmtId="0" fontId="27" fillId="16" borderId="3" xfId="0" applyFont="1" applyFill="1" applyBorder="1" applyAlignment="1" applyProtection="1">
      <alignment horizontal="center" vertical="center"/>
    </xf>
    <xf numFmtId="0" fontId="27" fillId="16" borderId="16" xfId="0" applyFont="1" applyFill="1" applyBorder="1" applyAlignment="1" applyProtection="1">
      <alignment horizontal="center" vertical="center"/>
    </xf>
    <xf numFmtId="0" fontId="27" fillId="16" borderId="4" xfId="0" applyFont="1" applyFill="1" applyBorder="1" applyAlignment="1" applyProtection="1">
      <alignment horizontal="center" vertical="center"/>
    </xf>
    <xf numFmtId="0" fontId="79" fillId="16" borderId="3" xfId="0" applyNumberFormat="1" applyFont="1" applyFill="1" applyBorder="1" applyAlignment="1" applyProtection="1">
      <alignment horizontal="center" vertical="center"/>
    </xf>
    <xf numFmtId="0" fontId="27" fillId="16" borderId="86" xfId="0" applyFont="1" applyFill="1" applyBorder="1" applyAlignment="1" applyProtection="1">
      <alignment horizontal="center" vertical="center"/>
    </xf>
    <xf numFmtId="16" fontId="27" fillId="16" borderId="87" xfId="0" applyNumberFormat="1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16" borderId="5" xfId="0" applyFont="1" applyFill="1" applyBorder="1" applyAlignment="1" applyProtection="1">
      <alignment horizontal="center" vertical="center"/>
    </xf>
    <xf numFmtId="0" fontId="27" fillId="16" borderId="14" xfId="0" applyFont="1" applyFill="1" applyBorder="1" applyAlignment="1" applyProtection="1">
      <alignment horizontal="center" vertical="center"/>
    </xf>
    <xf numFmtId="0" fontId="27" fillId="16" borderId="1" xfId="0" applyFont="1" applyFill="1" applyBorder="1" applyAlignment="1" applyProtection="1">
      <alignment horizontal="center" vertical="center"/>
    </xf>
    <xf numFmtId="0" fontId="27" fillId="16" borderId="5" xfId="0" quotePrefix="1" applyFont="1" applyFill="1" applyBorder="1" applyAlignment="1" applyProtection="1">
      <alignment horizontal="center" vertical="center"/>
    </xf>
    <xf numFmtId="0" fontId="27" fillId="16" borderId="5" xfId="0" applyNumberFormat="1" applyFont="1" applyFill="1" applyBorder="1" applyAlignment="1" applyProtection="1">
      <alignment horizontal="center" vertical="center"/>
    </xf>
    <xf numFmtId="0" fontId="64" fillId="16" borderId="55" xfId="0" applyFont="1" applyFill="1" applyBorder="1" applyAlignment="1" applyProtection="1">
      <alignment horizontal="center"/>
    </xf>
    <xf numFmtId="0" fontId="64" fillId="16" borderId="56" xfId="0" applyFont="1" applyFill="1" applyBorder="1" applyAlignment="1" applyProtection="1">
      <alignment horizontal="center"/>
    </xf>
    <xf numFmtId="0" fontId="64" fillId="0" borderId="55" xfId="0" applyFont="1" applyFill="1" applyBorder="1" applyAlignment="1" applyProtection="1">
      <alignment horizontal="center"/>
    </xf>
    <xf numFmtId="0" fontId="64" fillId="0" borderId="56" xfId="0" applyFont="1" applyFill="1" applyBorder="1" applyAlignment="1" applyProtection="1">
      <alignment horizontal="center"/>
    </xf>
    <xf numFmtId="0" fontId="59" fillId="16" borderId="9" xfId="0" applyFont="1" applyFill="1" applyBorder="1" applyAlignment="1" applyProtection="1">
      <alignment horizontal="center"/>
    </xf>
    <xf numFmtId="0" fontId="28" fillId="16" borderId="9" xfId="0" applyFont="1" applyFill="1" applyBorder="1" applyAlignment="1" applyProtection="1">
      <alignment horizontal="center"/>
    </xf>
    <xf numFmtId="0" fontId="28" fillId="16" borderId="12" xfId="0" applyFont="1" applyFill="1" applyBorder="1" applyAlignment="1" applyProtection="1">
      <alignment horizontal="center"/>
    </xf>
    <xf numFmtId="0" fontId="28" fillId="16" borderId="10" xfId="0" applyFont="1" applyFill="1" applyBorder="1" applyAlignment="1" applyProtection="1">
      <alignment horizontal="center"/>
    </xf>
    <xf numFmtId="0" fontId="28" fillId="16" borderId="11" xfId="0" applyFont="1" applyFill="1" applyBorder="1" applyAlignment="1" applyProtection="1">
      <alignment horizontal="center"/>
    </xf>
    <xf numFmtId="16" fontId="5" fillId="16" borderId="5" xfId="0" quotePrefix="1" applyNumberFormat="1" applyFont="1" applyFill="1" applyBorder="1" applyAlignment="1" applyProtection="1">
      <alignment horizontal="center" vertical="center"/>
    </xf>
    <xf numFmtId="0" fontId="10" fillId="16" borderId="16" xfId="0" applyFont="1" applyFill="1" applyBorder="1" applyAlignment="1" applyProtection="1">
      <alignment horizontal="center" vertical="center"/>
    </xf>
    <xf numFmtId="0" fontId="10" fillId="16" borderId="4" xfId="0" applyFont="1" applyFill="1" applyBorder="1" applyAlignment="1" applyProtection="1">
      <alignment horizontal="center" vertical="center"/>
    </xf>
    <xf numFmtId="0" fontId="61" fillId="16" borderId="3" xfId="0" applyFont="1" applyFill="1" applyBorder="1" applyAlignment="1" applyProtection="1">
      <alignment horizontal="center" vertical="center"/>
    </xf>
    <xf numFmtId="16" fontId="5" fillId="16" borderId="1" xfId="0" applyNumberFormat="1" applyFont="1" applyFill="1" applyBorder="1" applyAlignment="1" applyProtection="1">
      <alignment horizontal="center" vertical="center"/>
    </xf>
    <xf numFmtId="0" fontId="9" fillId="16" borderId="9" xfId="0" applyFont="1" applyFill="1" applyBorder="1" applyAlignment="1" applyProtection="1">
      <alignment horizontal="center"/>
    </xf>
    <xf numFmtId="0" fontId="9" fillId="16" borderId="12" xfId="0" applyFont="1" applyFill="1" applyBorder="1" applyAlignment="1" applyProtection="1">
      <alignment horizontal="center"/>
    </xf>
    <xf numFmtId="0" fontId="9" fillId="16" borderId="11" xfId="0" applyFont="1" applyFill="1" applyBorder="1" applyAlignment="1" applyProtection="1">
      <alignment horizontal="center"/>
    </xf>
    <xf numFmtId="0" fontId="5" fillId="16" borderId="9" xfId="0" applyFont="1" applyFill="1" applyBorder="1" applyAlignment="1" applyProtection="1">
      <alignment horizontal="center"/>
    </xf>
    <xf numFmtId="0" fontId="81" fillId="16" borderId="9" xfId="0" applyFont="1" applyFill="1" applyBorder="1" applyAlignment="1" applyProtection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  <xf numFmtId="0" fontId="2" fillId="16" borderId="14" xfId="0" applyFont="1" applyFill="1" applyBorder="1" applyAlignment="1" applyProtection="1">
      <alignment horizontal="center" vertical="center"/>
    </xf>
  </cellXfs>
  <cellStyles count="6">
    <cellStyle name="Ecusson" xfId="1" xr:uid="{00000000-0005-0000-0000-000000000000}"/>
    <cellStyle name="NC" xfId="5" xr:uid="{00000000-0005-0000-0000-000001000000}"/>
    <cellStyle name="Normal" xfId="0" builtinId="0"/>
    <cellStyle name="PodiumArgent" xfId="3" xr:uid="{00000000-0005-0000-0000-000003000000}"/>
    <cellStyle name="PodiumBronze" xfId="4" xr:uid="{00000000-0005-0000-0000-000004000000}"/>
    <cellStyle name="PodiumOr" xfId="2" xr:uid="{00000000-0005-0000-0000-000005000000}"/>
  </cellStyles>
  <dxfs count="467"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1900"/>
      <rgbColor rgb="00008000"/>
      <rgbColor rgb="00000099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3333"/>
      <rgbColor rgb="000047FF"/>
      <rgbColor rgb="00CCCCCC"/>
      <rgbColor rgb="00000080"/>
      <rgbColor rgb="00FF00FF"/>
      <rgbColor rgb="00FFFF00"/>
      <rgbColor rgb="0000FFFF"/>
      <rgbColor rgb="00C00000"/>
      <rgbColor rgb="00990033"/>
      <rgbColor rgb="00008080"/>
      <rgbColor rgb="000000FF"/>
      <rgbColor rgb="0000CCFF"/>
      <rgbColor rgb="00DDDDDD"/>
      <rgbColor rgb="00E3E3E3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CC6633"/>
      <rgbColor rgb="00B84747"/>
      <rgbColor rgb="00B3B3B3"/>
      <rgbColor rgb="00002060"/>
      <rgbColor rgb="00339966"/>
      <rgbColor rgb="00003300"/>
      <rgbColor rgb="001E1C11"/>
      <rgbColor rgb="00663300"/>
      <rgbColor rgb="0099284C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54769</xdr:colOff>
      <xdr:row>0</xdr:row>
      <xdr:rowOff>28575</xdr:rowOff>
    </xdr:from>
    <xdr:to>
      <xdr:col>2</xdr:col>
      <xdr:colOff>240506</xdr:colOff>
      <xdr:row>4</xdr:row>
      <xdr:rowOff>93505</xdr:rowOff>
    </xdr:to>
    <xdr:pic>
      <xdr:nvPicPr>
        <xdr:cNvPr id="1025" name="Picture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9" y="28575"/>
          <a:ext cx="507206" cy="660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250031</xdr:colOff>
      <xdr:row>0</xdr:row>
      <xdr:rowOff>0</xdr:rowOff>
    </xdr:from>
    <xdr:to>
      <xdr:col>2</xdr:col>
      <xdr:colOff>1278732</xdr:colOff>
      <xdr:row>5</xdr:row>
      <xdr:rowOff>33337</xdr:rowOff>
    </xdr:to>
    <xdr:sp macro="" textlink="" fLocksText="0">
      <xdr:nvSpPr>
        <xdr:cNvPr id="1026" name="WordArt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71500" y="0"/>
          <a:ext cx="1028701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Cie d'Arc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de Reims</a:t>
          </a:r>
        </a:p>
      </xdr:txBody>
    </xdr:sp>
    <xdr:clientData/>
  </xdr:twoCellAnchor>
  <xdr:twoCellAnchor>
    <xdr:from>
      <xdr:col>2</xdr:col>
      <xdr:colOff>219075</xdr:colOff>
      <xdr:row>2</xdr:row>
      <xdr:rowOff>73818</xdr:rowOff>
    </xdr:from>
    <xdr:to>
      <xdr:col>2</xdr:col>
      <xdr:colOff>1231106</xdr:colOff>
      <xdr:row>4</xdr:row>
      <xdr:rowOff>61911</xdr:rowOff>
    </xdr:to>
    <xdr:sp macro="" textlink="" fLocksText="0">
      <xdr:nvSpPr>
        <xdr:cNvPr id="1027" name="WordArt 1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40544" y="383381"/>
          <a:ext cx="1012031" cy="2738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00"/>
              </a:solidFill>
              <a:latin typeface="Arial Black"/>
            </a:rPr>
            <a:t>Salle 2024 </a:t>
          </a:r>
          <a:endParaRPr lang="fr-FR" sz="1400" b="0" i="0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107017</xdr:colOff>
      <xdr:row>0</xdr:row>
      <xdr:rowOff>28015</xdr:rowOff>
    </xdr:from>
    <xdr:to>
      <xdr:col>2</xdr:col>
      <xdr:colOff>372596</xdr:colOff>
      <xdr:row>6</xdr:row>
      <xdr:rowOff>11206</xdr:rowOff>
    </xdr:to>
    <xdr:pic>
      <xdr:nvPicPr>
        <xdr:cNvPr id="3073" name="Picture 5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7" y="28015"/>
          <a:ext cx="590550" cy="7788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369795</xdr:colOff>
      <xdr:row>0</xdr:row>
      <xdr:rowOff>89648</xdr:rowOff>
    </xdr:from>
    <xdr:to>
      <xdr:col>3</xdr:col>
      <xdr:colOff>44825</xdr:colOff>
      <xdr:row>6</xdr:row>
      <xdr:rowOff>11206</xdr:rowOff>
    </xdr:to>
    <xdr:sp macro="" textlink="" fLocksText="0">
      <xdr:nvSpPr>
        <xdr:cNvPr id="3074" name="WordArt 7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694766" y="89648"/>
          <a:ext cx="1445559" cy="717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lnSpc>
              <a:spcPts val="1700"/>
            </a:lnSpc>
            <a:defRPr sz="1000"/>
          </a:pPr>
          <a:r>
            <a:rPr lang="fr-FR" sz="1300" b="0" i="0" u="none" strike="noStrike" baseline="0">
              <a:solidFill>
                <a:srgbClr val="FFFF00"/>
              </a:solidFill>
              <a:latin typeface="Arial Black"/>
            </a:rPr>
            <a:t>EXTERIEUR </a:t>
          </a:r>
          <a:endParaRPr lang="fr-FR" sz="1000" b="0" i="0" u="none" strike="noStrike" baseline="0">
            <a:solidFill>
              <a:srgbClr val="FFFF00"/>
            </a:solidFill>
            <a:latin typeface="Arial Black"/>
          </a:endParaRP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FFFF00"/>
              </a:solidFill>
              <a:latin typeface="Arial Black"/>
            </a:rPr>
            <a:t>2024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76200</xdr:rowOff>
    </xdr:from>
    <xdr:to>
      <xdr:col>2</xdr:col>
      <xdr:colOff>409575</xdr:colOff>
      <xdr:row>5</xdr:row>
      <xdr:rowOff>114300</xdr:rowOff>
    </xdr:to>
    <xdr:pic>
      <xdr:nvPicPr>
        <xdr:cNvPr id="6146" name="Picture 6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5"/>
          <a:ext cx="4953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438150</xdr:colOff>
      <xdr:row>1</xdr:row>
      <xdr:rowOff>28575</xdr:rowOff>
    </xdr:from>
    <xdr:to>
      <xdr:col>2</xdr:col>
      <xdr:colOff>1504950</xdr:colOff>
      <xdr:row>6</xdr:row>
      <xdr:rowOff>11205</xdr:rowOff>
    </xdr:to>
    <xdr:sp macro="" textlink="" fLocksText="0">
      <xdr:nvSpPr>
        <xdr:cNvPr id="6147" name="WordArt 7">
          <a:extLst>
            <a:ext uri="{FF2B5EF4-FFF2-40B4-BE49-F238E27FC236}">
              <a16:creationId xmlns:a16="http://schemas.microsoft.com/office/drawing/2014/main" id="{00000000-0008-0000-0400-000003180000}"/>
            </a:ext>
          </a:extLst>
        </xdr:cNvPr>
        <xdr:cNvSpPr>
          <a:spLocks noChangeArrowheads="1"/>
        </xdr:cNvSpPr>
      </xdr:nvSpPr>
      <xdr:spPr bwMode="auto">
        <a:xfrm>
          <a:off x="763121" y="185457"/>
          <a:ext cx="1066800" cy="8230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3D</a:t>
          </a:r>
        </a:p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2024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134470</xdr:rowOff>
    </xdr:from>
    <xdr:to>
      <xdr:col>2</xdr:col>
      <xdr:colOff>1591235</xdr:colOff>
      <xdr:row>5</xdr:row>
      <xdr:rowOff>134470</xdr:rowOff>
    </xdr:to>
    <xdr:sp macro="" textlink="" fLocksText="0">
      <xdr:nvSpPr>
        <xdr:cNvPr id="7171" name="WordArt 7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SpPr>
          <a:spLocks noChangeArrowheads="1"/>
        </xdr:cNvSpPr>
      </xdr:nvSpPr>
      <xdr:spPr bwMode="auto">
        <a:xfrm>
          <a:off x="718297" y="134470"/>
          <a:ext cx="1153085" cy="7844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00"/>
              </a:solidFill>
              <a:latin typeface="Deutsch Gothic"/>
            </a:rPr>
            <a:t>Nature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00"/>
              </a:solidFill>
              <a:latin typeface="Deutsch Gothic"/>
            </a:rPr>
            <a:t>2024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2</xdr:col>
      <xdr:colOff>371475</xdr:colOff>
      <xdr:row>5</xdr:row>
      <xdr:rowOff>104775</xdr:rowOff>
    </xdr:to>
    <xdr:pic>
      <xdr:nvPicPr>
        <xdr:cNvPr id="7172" name="Picture 6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55245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126066</xdr:rowOff>
    </xdr:from>
    <xdr:to>
      <xdr:col>3</xdr:col>
      <xdr:colOff>1</xdr:colOff>
      <xdr:row>3</xdr:row>
      <xdr:rowOff>22412</xdr:rowOff>
    </xdr:to>
    <xdr:sp macro="" textlink="" fLocksText="0">
      <xdr:nvSpPr>
        <xdr:cNvPr id="5121" name="WordArt 2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rrowheads="1"/>
        </xdr:cNvSpPr>
      </xdr:nvSpPr>
      <xdr:spPr bwMode="auto">
        <a:xfrm>
          <a:off x="156883" y="126066"/>
          <a:ext cx="1916206" cy="3557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 Black"/>
            </a:rPr>
            <a:t>Cie d'Arc de Reims</a:t>
          </a:r>
        </a:p>
      </xdr:txBody>
    </xdr:sp>
    <xdr:clientData/>
  </xdr:twoCellAnchor>
  <xdr:twoCellAnchor>
    <xdr:from>
      <xdr:col>1</xdr:col>
      <xdr:colOff>22411</xdr:colOff>
      <xdr:row>2</xdr:row>
      <xdr:rowOff>67235</xdr:rowOff>
    </xdr:from>
    <xdr:to>
      <xdr:col>2</xdr:col>
      <xdr:colOff>1725704</xdr:colOff>
      <xdr:row>6</xdr:row>
      <xdr:rowOff>112059</xdr:rowOff>
    </xdr:to>
    <xdr:sp macro="" textlink="" fLocksText="0">
      <xdr:nvSpPr>
        <xdr:cNvPr id="5122" name="WordArt 3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rrowheads="1"/>
        </xdr:cNvSpPr>
      </xdr:nvSpPr>
      <xdr:spPr bwMode="auto">
        <a:xfrm>
          <a:off x="156882" y="369794"/>
          <a:ext cx="1893793" cy="6723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500" b="0" i="0" u="none" strike="noStrike" baseline="0">
              <a:solidFill>
                <a:srgbClr val="000000"/>
              </a:solidFill>
              <a:latin typeface="Arial Black"/>
            </a:rPr>
            <a:t>BEURSAULT 2024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2</xdr:col>
      <xdr:colOff>266700</xdr:colOff>
      <xdr:row>4</xdr:row>
      <xdr:rowOff>76200</xdr:rowOff>
    </xdr:to>
    <xdr:pic>
      <xdr:nvPicPr>
        <xdr:cNvPr id="4098" name="Picture 15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4286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1828800</xdr:colOff>
      <xdr:row>5</xdr:row>
      <xdr:rowOff>1</xdr:rowOff>
    </xdr:to>
    <xdr:sp macro="" textlink="" fLocksText="0">
      <xdr:nvSpPr>
        <xdr:cNvPr id="4099" name="WordArt 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Arrowheads="1"/>
        </xdr:cNvSpPr>
      </xdr:nvSpPr>
      <xdr:spPr bwMode="auto">
        <a:xfrm>
          <a:off x="602876" y="0"/>
          <a:ext cx="1562100" cy="784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FIELD</a:t>
          </a:r>
        </a:p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2024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8193" name="WordArt 122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4" name="Picture 123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8195" name="Picture 12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6" name="Picture 123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10" name="WordArt 12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11" name="Picture 12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12" name="Picture 12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17" name="Picture 64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18" name="WordArt 67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19" name="Picture 69">
          <a:extLst>
            <a:ext uri="{FF2B5EF4-FFF2-40B4-BE49-F238E27FC236}">
              <a16:creationId xmlns:a16="http://schemas.microsoft.com/office/drawing/2014/main" id="{00000000-0008-0000-07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20" name="Picture 64">
          <a:extLst>
            <a:ext uri="{FF2B5EF4-FFF2-40B4-BE49-F238E27FC236}">
              <a16:creationId xmlns:a16="http://schemas.microsoft.com/office/drawing/2014/main" id="{00000000-0008-0000-07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21" name="WordArt 67">
          <a:extLst>
            <a:ext uri="{FF2B5EF4-FFF2-40B4-BE49-F238E27FC236}">
              <a16:creationId xmlns:a16="http://schemas.microsoft.com/office/drawing/2014/main" id="{00000000-0008-0000-0700-000005240000}"/>
            </a:ext>
          </a:extLst>
        </xdr:cNvPr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22" name="Picture 69">
          <a:extLst>
            <a:ext uri="{FF2B5EF4-FFF2-40B4-BE49-F238E27FC236}">
              <a16:creationId xmlns:a16="http://schemas.microsoft.com/office/drawing/2014/main" id="{00000000-0008-0000-07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12</xdr:row>
      <xdr:rowOff>38100</xdr:rowOff>
    </xdr:from>
    <xdr:to>
      <xdr:col>6</xdr:col>
      <xdr:colOff>1114425</xdr:colOff>
      <xdr:row>15</xdr:row>
      <xdr:rowOff>9525</xdr:rowOff>
    </xdr:to>
    <xdr:sp macro="" textlink="" fLocksText="0">
      <xdr:nvSpPr>
        <xdr:cNvPr id="10241" name="WordArt 5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Arrowheads="1"/>
        </xdr:cNvSpPr>
      </xdr:nvSpPr>
      <xdr:spPr bwMode="auto">
        <a:xfrm>
          <a:off x="12401550" y="2867025"/>
          <a:ext cx="3810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781050</xdr:colOff>
      <xdr:row>16</xdr:row>
      <xdr:rowOff>161925</xdr:rowOff>
    </xdr:from>
    <xdr:to>
      <xdr:col>5</xdr:col>
      <xdr:colOff>1228725</xdr:colOff>
      <xdr:row>19</xdr:row>
      <xdr:rowOff>0</xdr:rowOff>
    </xdr:to>
    <xdr:sp macro="" textlink="" fLocksText="0">
      <xdr:nvSpPr>
        <xdr:cNvPr id="10242" name="WordArt 6">
          <a:extLst>
            <a:ext uri="{FF2B5EF4-FFF2-40B4-BE49-F238E27FC236}">
              <a16:creationId xmlns:a16="http://schemas.microsoft.com/office/drawing/2014/main" id="{00000000-0008-0000-0800-000002280000}"/>
            </a:ext>
          </a:extLst>
        </xdr:cNvPr>
        <xdr:cNvSpPr>
          <a:spLocks noChangeArrowheads="1"/>
        </xdr:cNvSpPr>
      </xdr:nvSpPr>
      <xdr:spPr bwMode="auto">
        <a:xfrm>
          <a:off x="10267950" y="3752850"/>
          <a:ext cx="4476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838200</xdr:colOff>
      <xdr:row>17</xdr:row>
      <xdr:rowOff>47625</xdr:rowOff>
    </xdr:from>
    <xdr:to>
      <xdr:col>7</xdr:col>
      <xdr:colOff>1266825</xdr:colOff>
      <xdr:row>19</xdr:row>
      <xdr:rowOff>95250</xdr:rowOff>
    </xdr:to>
    <xdr:sp macro="" textlink="" fLocksText="0">
      <xdr:nvSpPr>
        <xdr:cNvPr id="10243" name="WordArt 8">
          <a:extLst>
            <a:ext uri="{FF2B5EF4-FFF2-40B4-BE49-F238E27FC236}">
              <a16:creationId xmlns:a16="http://schemas.microsoft.com/office/drawing/2014/main" id="{00000000-0008-0000-0800-000003280000}"/>
            </a:ext>
          </a:extLst>
        </xdr:cNvPr>
        <xdr:cNvSpPr>
          <a:spLocks noChangeArrowheads="1"/>
        </xdr:cNvSpPr>
      </xdr:nvSpPr>
      <xdr:spPr bwMode="auto">
        <a:xfrm>
          <a:off x="14687550" y="3829050"/>
          <a:ext cx="4286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723900</xdr:colOff>
      <xdr:row>16</xdr:row>
      <xdr:rowOff>123825</xdr:rowOff>
    </xdr:from>
    <xdr:to>
      <xdr:col>1</xdr:col>
      <xdr:colOff>1076325</xdr:colOff>
      <xdr:row>19</xdr:row>
      <xdr:rowOff>0</xdr:rowOff>
    </xdr:to>
    <xdr:sp macro="" textlink="" fLocksText="0">
      <xdr:nvSpPr>
        <xdr:cNvPr id="10244" name="WordArt 10">
          <a:extLst>
            <a:ext uri="{FF2B5EF4-FFF2-40B4-BE49-F238E27FC236}">
              <a16:creationId xmlns:a16="http://schemas.microsoft.com/office/drawing/2014/main" id="{00000000-0008-0000-0800-000004280000}"/>
            </a:ext>
          </a:extLst>
        </xdr:cNvPr>
        <xdr:cNvSpPr>
          <a:spLocks noChangeArrowheads="1"/>
        </xdr:cNvSpPr>
      </xdr:nvSpPr>
      <xdr:spPr bwMode="auto">
        <a:xfrm>
          <a:off x="1485900" y="3714750"/>
          <a:ext cx="3524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666750</xdr:colOff>
      <xdr:row>12</xdr:row>
      <xdr:rowOff>85725</xdr:rowOff>
    </xdr:from>
    <xdr:to>
      <xdr:col>2</xdr:col>
      <xdr:colOff>1104900</xdr:colOff>
      <xdr:row>15</xdr:row>
      <xdr:rowOff>66675</xdr:rowOff>
    </xdr:to>
    <xdr:sp macro="" textlink="" fLocksText="0">
      <xdr:nvSpPr>
        <xdr:cNvPr id="10245" name="WordArt 11">
          <a:extLst>
            <a:ext uri="{FF2B5EF4-FFF2-40B4-BE49-F238E27FC236}">
              <a16:creationId xmlns:a16="http://schemas.microsoft.com/office/drawing/2014/main" id="{00000000-0008-0000-0800-000005280000}"/>
            </a:ext>
          </a:extLst>
        </xdr:cNvPr>
        <xdr:cNvSpPr>
          <a:spLocks noChangeArrowheads="1"/>
        </xdr:cNvSpPr>
      </xdr:nvSpPr>
      <xdr:spPr bwMode="auto">
        <a:xfrm>
          <a:off x="3609975" y="2914650"/>
          <a:ext cx="4381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825313</xdr:colOff>
      <xdr:row>16</xdr:row>
      <xdr:rowOff>61072</xdr:rowOff>
    </xdr:from>
    <xdr:to>
      <xdr:col>3</xdr:col>
      <xdr:colOff>1253938</xdr:colOff>
      <xdr:row>19</xdr:row>
      <xdr:rowOff>0</xdr:rowOff>
    </xdr:to>
    <xdr:sp macro="" textlink="" fLocksText="0">
      <xdr:nvSpPr>
        <xdr:cNvPr id="10246" name="WordArt 12">
          <a:extLst>
            <a:ext uri="{FF2B5EF4-FFF2-40B4-BE49-F238E27FC236}">
              <a16:creationId xmlns:a16="http://schemas.microsoft.com/office/drawing/2014/main" id="{00000000-0008-0000-0800-000006280000}"/>
            </a:ext>
          </a:extLst>
        </xdr:cNvPr>
        <xdr:cNvSpPr>
          <a:spLocks noChangeArrowheads="1"/>
        </xdr:cNvSpPr>
      </xdr:nvSpPr>
      <xdr:spPr bwMode="auto">
        <a:xfrm>
          <a:off x="5957607" y="3714190"/>
          <a:ext cx="428625" cy="7328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19051</xdr:colOff>
      <xdr:row>49</xdr:row>
      <xdr:rowOff>44824</xdr:rowOff>
    </xdr:from>
    <xdr:to>
      <xdr:col>3</xdr:col>
      <xdr:colOff>2117913</xdr:colOff>
      <xdr:row>57</xdr:row>
      <xdr:rowOff>145678</xdr:rowOff>
    </xdr:to>
    <xdr:sp macro="" textlink="" fLocksText="0">
      <xdr:nvSpPr>
        <xdr:cNvPr id="10247" name="WordArt 15">
          <a:extLst>
            <a:ext uri="{FF2B5EF4-FFF2-40B4-BE49-F238E27FC236}">
              <a16:creationId xmlns:a16="http://schemas.microsoft.com/office/drawing/2014/main" id="{00000000-0008-0000-0800-000007280000}"/>
            </a:ext>
          </a:extLst>
        </xdr:cNvPr>
        <xdr:cNvSpPr>
          <a:spLocks noChangeArrowheads="1"/>
        </xdr:cNvSpPr>
      </xdr:nvSpPr>
      <xdr:spPr bwMode="auto">
        <a:xfrm>
          <a:off x="781051" y="10746442"/>
          <a:ext cx="6469156" cy="13895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 et Coupes</a:t>
          </a:r>
        </a:p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France</a:t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3</xdr:col>
      <xdr:colOff>2171700</xdr:colOff>
      <xdr:row>12</xdr:row>
      <xdr:rowOff>0</xdr:rowOff>
    </xdr:to>
    <xdr:sp macro="" textlink="" fLocksText="0">
      <xdr:nvSpPr>
        <xdr:cNvPr id="10248" name="WordArt 17">
          <a:extLst>
            <a:ext uri="{FF2B5EF4-FFF2-40B4-BE49-F238E27FC236}">
              <a16:creationId xmlns:a16="http://schemas.microsoft.com/office/drawing/2014/main" id="{00000000-0008-0000-0800-000008280000}"/>
            </a:ext>
          </a:extLst>
        </xdr:cNvPr>
        <xdr:cNvSpPr>
          <a:spLocks noChangeArrowheads="1"/>
        </xdr:cNvSpPr>
      </xdr:nvSpPr>
      <xdr:spPr bwMode="auto">
        <a:xfrm>
          <a:off x="771525" y="990600"/>
          <a:ext cx="6524625" cy="1800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la MARNE</a:t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8</xdr:col>
      <xdr:colOff>114300</xdr:colOff>
      <xdr:row>12</xdr:row>
      <xdr:rowOff>0</xdr:rowOff>
    </xdr:to>
    <xdr:sp macro="" textlink="" fLocksText="0">
      <xdr:nvSpPr>
        <xdr:cNvPr id="10249" name="WordArt 18">
          <a:extLst>
            <a:ext uri="{FF2B5EF4-FFF2-40B4-BE49-F238E27FC236}">
              <a16:creationId xmlns:a16="http://schemas.microsoft.com/office/drawing/2014/main" id="{00000000-0008-0000-0800-000009280000}"/>
            </a:ext>
          </a:extLst>
        </xdr:cNvPr>
        <xdr:cNvSpPr>
          <a:spLocks noChangeArrowheads="1"/>
        </xdr:cNvSpPr>
      </xdr:nvSpPr>
      <xdr:spPr bwMode="auto">
        <a:xfrm>
          <a:off x="9601200" y="800100"/>
          <a:ext cx="6543675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CRTA - GE</a:t>
          </a:r>
        </a:p>
      </xdr:txBody>
    </xdr:sp>
    <xdr:clientData/>
  </xdr:twoCellAnchor>
  <xdr:twoCellAnchor>
    <xdr:from>
      <xdr:col>3</xdr:col>
      <xdr:colOff>647700</xdr:colOff>
      <xdr:row>53</xdr:row>
      <xdr:rowOff>9526</xdr:rowOff>
    </xdr:from>
    <xdr:to>
      <xdr:col>3</xdr:col>
      <xdr:colOff>1961030</xdr:colOff>
      <xdr:row>60</xdr:row>
      <xdr:rowOff>42553</xdr:rowOff>
    </xdr:to>
    <xdr:pic>
      <xdr:nvPicPr>
        <xdr:cNvPr id="10250" name="Picture 10">
          <a:extLst>
            <a:ext uri="{FF2B5EF4-FFF2-40B4-BE49-F238E27FC236}">
              <a16:creationId xmlns:a16="http://schemas.microsoft.com/office/drawing/2014/main" id="{00000000-0008-0000-08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994" y="11372291"/>
          <a:ext cx="1313330" cy="1198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77"/>
  <sheetViews>
    <sheetView zoomScale="80" zoomScaleNormal="80" workbookViewId="0">
      <pane ySplit="6" topLeftCell="A29" activePane="bottomLeft" state="frozen"/>
      <selection pane="bottomLeft" activeCell="AB44" sqref="AB44"/>
    </sheetView>
  </sheetViews>
  <sheetFormatPr baseColWidth="10" defaultRowHeight="11.25" x14ac:dyDescent="0.2"/>
  <cols>
    <col min="1" max="1" width="2" style="1" customWidth="1"/>
    <col min="2" max="2" width="2.85546875" style="2" customWidth="1"/>
    <col min="3" max="3" width="24.140625" style="1" customWidth="1"/>
    <col min="4" max="4" width="4.5703125" style="447" customWidth="1"/>
    <col min="5" max="5" width="3.5703125" style="447" customWidth="1"/>
    <col min="6" max="6" width="4.5703125" style="447" customWidth="1"/>
    <col min="7" max="7" width="3.5703125" style="447" customWidth="1"/>
    <col min="8" max="8" width="4.5703125" style="447" customWidth="1"/>
    <col min="9" max="9" width="3.5703125" style="447" customWidth="1"/>
    <col min="10" max="10" width="4.5703125" style="447" customWidth="1"/>
    <col min="11" max="11" width="3.5703125" style="447" customWidth="1"/>
    <col min="12" max="12" width="4.85546875" style="420" customWidth="1"/>
    <col min="13" max="13" width="3.5703125" style="447" customWidth="1"/>
    <col min="14" max="14" width="4.5703125" style="336" customWidth="1"/>
    <col min="15" max="15" width="3.5703125" style="447" customWidth="1"/>
    <col min="16" max="16" width="4.5703125" style="447" customWidth="1"/>
    <col min="17" max="17" width="3.5703125" style="447" customWidth="1"/>
    <col min="18" max="18" width="4.5703125" style="447" customWidth="1"/>
    <col min="19" max="19" width="3.5703125" style="447" customWidth="1"/>
    <col min="20" max="20" width="4.5703125" style="447" customWidth="1"/>
    <col min="21" max="21" width="3.5703125" style="447" customWidth="1"/>
    <col min="22" max="22" width="4.5703125" style="447" customWidth="1"/>
    <col min="23" max="23" width="3.5703125" style="447" customWidth="1"/>
    <col min="24" max="24" width="5" style="447" customWidth="1"/>
    <col min="25" max="25" width="3.5703125" style="447" customWidth="1"/>
    <col min="26" max="26" width="4.5703125" style="447" customWidth="1"/>
    <col min="27" max="27" width="3.5703125" style="447" customWidth="1"/>
    <col min="28" max="28" width="4.5703125" style="447" customWidth="1"/>
    <col min="29" max="29" width="3.5703125" style="447" customWidth="1"/>
    <col min="30" max="30" width="5.42578125" style="447" customWidth="1"/>
    <col min="31" max="31" width="3.5703125" style="447" customWidth="1"/>
    <col min="32" max="32" width="4.5703125" style="447" customWidth="1"/>
    <col min="33" max="33" width="3.5703125" style="447" customWidth="1"/>
    <col min="34" max="34" width="4.5703125" style="447" customWidth="1"/>
    <col min="35" max="35" width="3.5703125" style="447" customWidth="1"/>
    <col min="36" max="36" width="4.5703125" style="447" customWidth="1"/>
    <col min="37" max="37" width="3.5703125" style="447" customWidth="1"/>
    <col min="38" max="38" width="4.5703125" style="447" customWidth="1"/>
    <col min="39" max="39" width="3.5703125" style="447" customWidth="1"/>
    <col min="40" max="40" width="7.140625" style="447" customWidth="1"/>
    <col min="41" max="41" width="3.5703125" style="447" customWidth="1"/>
    <col min="42" max="42" width="4.5703125" style="1" customWidth="1"/>
    <col min="43" max="43" width="3.5703125" style="1" customWidth="1"/>
    <col min="44" max="44" width="2.7109375" style="1" customWidth="1"/>
    <col min="45" max="45" width="4.7109375" style="1" customWidth="1"/>
    <col min="46" max="46" width="6.85546875" style="3" customWidth="1"/>
    <col min="47" max="48" width="3.28515625" style="1" customWidth="1"/>
    <col min="49" max="49" width="2.85546875" style="1" customWidth="1"/>
    <col min="50" max="50" width="5.7109375" style="1" customWidth="1"/>
    <col min="51" max="52" width="4.7109375" style="1" customWidth="1"/>
    <col min="53" max="53" width="4.7109375" style="4" customWidth="1"/>
    <col min="54" max="56" width="4.7109375" style="1" customWidth="1"/>
    <col min="57" max="57" width="4.7109375" style="4" customWidth="1"/>
    <col min="58" max="59" width="4.7109375" style="1" customWidth="1"/>
    <col min="60" max="16384" width="11.42578125" style="1"/>
  </cols>
  <sheetData>
    <row r="1" spans="1:59" x14ac:dyDescent="0.2">
      <c r="B1" s="5"/>
      <c r="C1" s="6"/>
      <c r="AD1" s="709"/>
      <c r="AE1" s="710"/>
    </row>
    <row r="2" spans="1:59" ht="12.75" x14ac:dyDescent="0.2">
      <c r="A2" s="7"/>
      <c r="B2" s="8"/>
      <c r="C2" s="5"/>
      <c r="D2" s="702" t="s">
        <v>364</v>
      </c>
      <c r="E2" s="702"/>
      <c r="F2" s="702" t="s">
        <v>365</v>
      </c>
      <c r="G2" s="702"/>
      <c r="H2" s="702" t="s">
        <v>366</v>
      </c>
      <c r="I2" s="702"/>
      <c r="J2" s="702" t="s">
        <v>370</v>
      </c>
      <c r="K2" s="702"/>
      <c r="L2" s="702" t="s">
        <v>373</v>
      </c>
      <c r="M2" s="702"/>
      <c r="N2" s="702" t="s">
        <v>377</v>
      </c>
      <c r="O2" s="702"/>
      <c r="P2" s="702" t="s">
        <v>379</v>
      </c>
      <c r="Q2" s="702"/>
      <c r="R2" s="702" t="s">
        <v>379</v>
      </c>
      <c r="S2" s="702"/>
      <c r="T2" s="702" t="s">
        <v>402</v>
      </c>
      <c r="U2" s="702"/>
      <c r="V2" s="711" t="s">
        <v>403</v>
      </c>
      <c r="W2" s="711"/>
      <c r="X2" s="702" t="s">
        <v>405</v>
      </c>
      <c r="Y2" s="702"/>
      <c r="Z2" s="702" t="s">
        <v>406</v>
      </c>
      <c r="AA2" s="702"/>
      <c r="AB2" s="714" t="s">
        <v>402</v>
      </c>
      <c r="AC2" s="715"/>
      <c r="AD2" s="702"/>
      <c r="AE2" s="703"/>
      <c r="AF2" s="702"/>
      <c r="AG2" s="702"/>
      <c r="AH2" s="702"/>
      <c r="AI2" s="702"/>
      <c r="AJ2" s="703"/>
      <c r="AK2" s="702"/>
      <c r="AL2" s="702"/>
      <c r="AM2" s="702"/>
      <c r="AN2" s="707"/>
      <c r="AO2" s="707"/>
      <c r="AP2" s="701"/>
      <c r="AQ2" s="701"/>
      <c r="AR2" s="9"/>
      <c r="AS2" s="10"/>
      <c r="AT2" s="11"/>
      <c r="AU2" s="9"/>
      <c r="AV2" s="9"/>
      <c r="AW2" s="9"/>
      <c r="AX2" s="9"/>
      <c r="AY2" s="9"/>
      <c r="AZ2" s="9"/>
      <c r="BA2" s="12"/>
      <c r="BB2" s="9"/>
      <c r="BC2" s="9"/>
      <c r="BD2" s="9"/>
      <c r="BE2" s="12"/>
      <c r="BF2" s="9"/>
      <c r="BG2" s="9"/>
    </row>
    <row r="3" spans="1:59" x14ac:dyDescent="0.2">
      <c r="A3" s="9"/>
      <c r="B3" s="13"/>
      <c r="C3" s="5"/>
      <c r="D3" s="706">
        <v>8</v>
      </c>
      <c r="E3" s="706"/>
      <c r="F3" s="706">
        <v>15</v>
      </c>
      <c r="G3" s="706"/>
      <c r="H3" s="706">
        <v>22</v>
      </c>
      <c r="I3" s="706"/>
      <c r="J3" s="706">
        <v>29</v>
      </c>
      <c r="K3" s="706"/>
      <c r="L3" s="706">
        <v>5</v>
      </c>
      <c r="M3" s="706"/>
      <c r="N3" s="706">
        <v>12</v>
      </c>
      <c r="O3" s="706"/>
      <c r="P3" s="706">
        <v>19</v>
      </c>
      <c r="Q3" s="706"/>
      <c r="R3" s="706">
        <v>19</v>
      </c>
      <c r="S3" s="706"/>
      <c r="T3" s="706">
        <v>26</v>
      </c>
      <c r="U3" s="706"/>
      <c r="V3" s="704">
        <v>3</v>
      </c>
      <c r="W3" s="704"/>
      <c r="X3" s="706">
        <v>10</v>
      </c>
      <c r="Y3" s="706"/>
      <c r="Z3" s="706">
        <v>21</v>
      </c>
      <c r="AA3" s="706"/>
      <c r="AB3" s="712">
        <v>28</v>
      </c>
      <c r="AC3" s="713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4"/>
      <c r="AO3" s="704"/>
      <c r="AP3" s="705"/>
      <c r="AQ3" s="705"/>
      <c r="AR3" s="9"/>
      <c r="AS3" s="10"/>
      <c r="AT3" s="11"/>
      <c r="AU3" s="9"/>
      <c r="AV3" s="9"/>
      <c r="AW3" s="9"/>
      <c r="AX3" s="9"/>
      <c r="AY3" s="9"/>
      <c r="AZ3" s="9"/>
      <c r="BA3" s="12"/>
      <c r="BB3" s="9"/>
      <c r="BC3" s="9"/>
      <c r="BD3" s="9"/>
      <c r="BE3" s="12"/>
      <c r="BF3" s="9"/>
      <c r="BG3" s="9"/>
    </row>
    <row r="4" spans="1:59" x14ac:dyDescent="0.2">
      <c r="A4" s="9"/>
      <c r="B4" s="15"/>
      <c r="C4" s="16"/>
      <c r="D4" s="706" t="s">
        <v>360</v>
      </c>
      <c r="E4" s="706"/>
      <c r="F4" s="706" t="s">
        <v>360</v>
      </c>
      <c r="G4" s="706"/>
      <c r="H4" s="706" t="s">
        <v>367</v>
      </c>
      <c r="I4" s="706"/>
      <c r="J4" s="706" t="s">
        <v>360</v>
      </c>
      <c r="K4" s="706"/>
      <c r="L4" s="706" t="s">
        <v>374</v>
      </c>
      <c r="M4" s="706"/>
      <c r="N4" s="706" t="s">
        <v>374</v>
      </c>
      <c r="O4" s="706"/>
      <c r="P4" s="706" t="s">
        <v>374</v>
      </c>
      <c r="Q4" s="706"/>
      <c r="R4" s="706" t="s">
        <v>374</v>
      </c>
      <c r="S4" s="706"/>
      <c r="T4" s="706" t="s">
        <v>374</v>
      </c>
      <c r="U4" s="706"/>
      <c r="V4" s="704" t="s">
        <v>404</v>
      </c>
      <c r="W4" s="704"/>
      <c r="X4" s="708" t="s">
        <v>404</v>
      </c>
      <c r="Y4" s="706"/>
      <c r="Z4" s="708" t="s">
        <v>407</v>
      </c>
      <c r="AA4" s="708"/>
      <c r="AB4" s="706" t="s">
        <v>407</v>
      </c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6"/>
      <c r="AN4" s="717"/>
      <c r="AO4" s="717"/>
      <c r="AP4" s="718"/>
      <c r="AQ4" s="718"/>
      <c r="AR4" s="9"/>
      <c r="AS4" s="17" t="s">
        <v>0</v>
      </c>
      <c r="AT4" s="18" t="s">
        <v>1</v>
      </c>
      <c r="AU4" s="719" t="s">
        <v>2</v>
      </c>
      <c r="AV4" s="719"/>
      <c r="AW4" s="719"/>
      <c r="AX4" s="719"/>
      <c r="AY4" s="716" t="s">
        <v>3</v>
      </c>
      <c r="AZ4" s="716"/>
      <c r="BA4" s="716"/>
      <c r="BB4" s="716"/>
      <c r="BC4" s="716"/>
      <c r="BD4" s="716"/>
      <c r="BE4" s="716"/>
      <c r="BF4" s="716"/>
      <c r="BG4" s="716"/>
    </row>
    <row r="5" spans="1:59" x14ac:dyDescent="0.2">
      <c r="A5" s="9"/>
      <c r="B5" s="16"/>
      <c r="C5" s="16"/>
      <c r="D5" s="706">
        <v>2023</v>
      </c>
      <c r="E5" s="706"/>
      <c r="F5" s="706">
        <v>2023</v>
      </c>
      <c r="G5" s="706"/>
      <c r="H5" s="706">
        <v>2023</v>
      </c>
      <c r="I5" s="706"/>
      <c r="J5" s="706">
        <v>2023</v>
      </c>
      <c r="K5" s="706"/>
      <c r="L5" s="706">
        <v>2023</v>
      </c>
      <c r="M5" s="706"/>
      <c r="N5" s="706">
        <v>2023</v>
      </c>
      <c r="O5" s="706"/>
      <c r="P5" s="706">
        <v>2023</v>
      </c>
      <c r="Q5" s="706"/>
      <c r="R5" s="706">
        <v>2023</v>
      </c>
      <c r="S5" s="706"/>
      <c r="T5" s="706">
        <v>2023</v>
      </c>
      <c r="U5" s="706"/>
      <c r="V5" s="704">
        <v>2023</v>
      </c>
      <c r="W5" s="704"/>
      <c r="X5" s="706">
        <v>2023</v>
      </c>
      <c r="Y5" s="706"/>
      <c r="Z5" s="706">
        <v>2024</v>
      </c>
      <c r="AA5" s="706"/>
      <c r="AB5" s="706">
        <v>2024</v>
      </c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4"/>
      <c r="AO5" s="704"/>
      <c r="AP5" s="723"/>
      <c r="AQ5" s="723"/>
      <c r="AR5" s="9"/>
      <c r="AS5" s="17"/>
      <c r="AT5" s="18" t="s">
        <v>4</v>
      </c>
      <c r="AU5" s="19" t="s">
        <v>5</v>
      </c>
      <c r="AV5" s="20" t="s">
        <v>6</v>
      </c>
      <c r="AW5" s="21" t="s">
        <v>7</v>
      </c>
      <c r="AX5" s="22" t="s">
        <v>8</v>
      </c>
      <c r="AY5" s="23">
        <v>455</v>
      </c>
      <c r="AZ5" s="24">
        <v>480</v>
      </c>
      <c r="BA5" s="24">
        <v>500</v>
      </c>
      <c r="BB5" s="24">
        <v>515</v>
      </c>
      <c r="BC5" s="24">
        <v>530</v>
      </c>
      <c r="BD5" s="24">
        <v>545</v>
      </c>
      <c r="BE5" s="24">
        <v>555</v>
      </c>
      <c r="BF5" s="24">
        <v>565</v>
      </c>
      <c r="BG5" s="24">
        <v>575</v>
      </c>
    </row>
    <row r="6" spans="1:59" ht="12.75" customHeight="1" x14ac:dyDescent="0.2">
      <c r="A6" s="9"/>
      <c r="B6" s="25"/>
      <c r="C6" s="25"/>
      <c r="D6" s="720"/>
      <c r="E6" s="720"/>
      <c r="F6" s="539"/>
      <c r="G6" s="539"/>
      <c r="H6" s="720"/>
      <c r="I6" s="720"/>
      <c r="J6" s="720"/>
      <c r="K6" s="720"/>
      <c r="L6" s="721"/>
      <c r="M6" s="722"/>
      <c r="N6" s="721"/>
      <c r="O6" s="722"/>
      <c r="P6" s="720"/>
      <c r="Q6" s="720"/>
      <c r="R6" s="726" t="s">
        <v>363</v>
      </c>
      <c r="S6" s="726"/>
      <c r="T6" s="721"/>
      <c r="U6" s="722"/>
      <c r="V6" s="728"/>
      <c r="W6" s="728"/>
      <c r="X6" s="729"/>
      <c r="Y6" s="729"/>
      <c r="Z6" s="730"/>
      <c r="AA6" s="720"/>
      <c r="AB6" s="731" t="s">
        <v>408</v>
      </c>
      <c r="AC6" s="732"/>
      <c r="AD6" s="720"/>
      <c r="AE6" s="720"/>
      <c r="AF6" s="720"/>
      <c r="AG6" s="720"/>
      <c r="AH6" s="720"/>
      <c r="AI6" s="720"/>
      <c r="AJ6" s="726"/>
      <c r="AK6" s="726"/>
      <c r="AL6" s="733"/>
      <c r="AM6" s="728"/>
      <c r="AN6" s="727"/>
      <c r="AO6" s="727"/>
      <c r="AP6" s="724"/>
      <c r="AQ6" s="724"/>
      <c r="AR6" s="9"/>
      <c r="AS6" s="17"/>
      <c r="AT6" s="18"/>
      <c r="AU6" s="17"/>
      <c r="AV6" s="17"/>
      <c r="AW6" s="17"/>
      <c r="AX6" s="26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22.7" customHeight="1" x14ac:dyDescent="0.2">
      <c r="A7" s="9"/>
      <c r="B7" s="27"/>
      <c r="C7" s="28" t="s">
        <v>380</v>
      </c>
      <c r="D7" s="334"/>
      <c r="E7" s="334"/>
      <c r="F7" s="334"/>
      <c r="G7" s="334"/>
      <c r="H7" s="334"/>
      <c r="I7" s="334"/>
      <c r="J7" s="334"/>
      <c r="K7" s="334"/>
      <c r="L7" s="507"/>
      <c r="M7" s="334"/>
      <c r="N7" s="448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449"/>
      <c r="AC7" s="334"/>
      <c r="AD7" s="334"/>
      <c r="AE7" s="334"/>
      <c r="AF7" s="334"/>
      <c r="AG7" s="334"/>
      <c r="AH7" s="450"/>
      <c r="AI7" s="450"/>
      <c r="AJ7" s="450"/>
      <c r="AK7" s="450"/>
      <c r="AL7" s="450"/>
      <c r="AM7" s="450"/>
      <c r="AN7" s="334"/>
      <c r="AO7" s="450"/>
      <c r="AP7" s="30"/>
      <c r="AQ7" s="30"/>
      <c r="AR7" s="9"/>
      <c r="AS7" s="17"/>
      <c r="AT7" s="18"/>
      <c r="AU7" s="17"/>
      <c r="AV7" s="17"/>
      <c r="AW7" s="17"/>
      <c r="AX7" s="26"/>
      <c r="AY7" s="17"/>
      <c r="AZ7" s="17"/>
      <c r="BA7" s="26"/>
      <c r="BB7" s="17"/>
      <c r="BC7" s="17"/>
      <c r="BD7" s="17"/>
      <c r="BE7" s="26"/>
      <c r="BF7" s="17"/>
      <c r="BG7" s="17"/>
    </row>
    <row r="8" spans="1:59" x14ac:dyDescent="0.2">
      <c r="A8" s="9"/>
      <c r="B8" s="14">
        <v>1</v>
      </c>
      <c r="C8" s="31" t="s">
        <v>387</v>
      </c>
      <c r="D8" s="444"/>
      <c r="E8" s="315"/>
      <c r="F8" s="444"/>
      <c r="G8" s="315"/>
      <c r="H8" s="444"/>
      <c r="I8" s="315"/>
      <c r="J8" s="444"/>
      <c r="K8" s="315"/>
      <c r="M8" s="336"/>
      <c r="N8" s="444"/>
      <c r="O8" s="315"/>
      <c r="P8" s="444">
        <v>248</v>
      </c>
      <c r="Q8" s="565" t="s">
        <v>15</v>
      </c>
      <c r="R8" s="444"/>
      <c r="S8" s="315"/>
      <c r="T8" s="444"/>
      <c r="U8" s="315"/>
      <c r="V8" s="444">
        <v>211</v>
      </c>
      <c r="W8" s="565" t="s">
        <v>15</v>
      </c>
      <c r="X8" s="444"/>
      <c r="Y8" s="315"/>
      <c r="Z8" s="444"/>
      <c r="AA8" s="315"/>
      <c r="AB8" s="444"/>
      <c r="AC8" s="315"/>
      <c r="AD8" s="444"/>
      <c r="AE8" s="315"/>
      <c r="AF8" s="444"/>
      <c r="AG8" s="315"/>
      <c r="AH8" s="444"/>
      <c r="AI8" s="315"/>
      <c r="AJ8" s="444"/>
      <c r="AK8" s="315"/>
      <c r="AL8" s="444"/>
      <c r="AM8" s="315"/>
      <c r="AN8" s="444"/>
      <c r="AO8" s="315"/>
      <c r="AP8" s="32"/>
      <c r="AQ8" s="33"/>
      <c r="AR8" s="9"/>
      <c r="AS8" s="17">
        <f>COUNT(D8:AQ8)</f>
        <v>2</v>
      </c>
      <c r="AT8" s="18" t="str">
        <f>IF(AS8&lt;3," ",(LARGE(D8:AQ8,1)+LARGE(D8:AQ8,2)+LARGE(D8:AQ8,3))/3)</f>
        <v xml:space="preserve"> </v>
      </c>
      <c r="AU8" s="34" t="str">
        <f t="shared" ref="AU8:AU39" si="0">IF(COUNTIF(D8:AQ8,"(1)")=0," ",COUNTIF(D8:AQ8,"(1)"))</f>
        <v xml:space="preserve"> </v>
      </c>
      <c r="AV8" s="34" t="str">
        <f t="shared" ref="AV8:AV39" si="1">IF(COUNTIF(D8:AQ8,"(2)")=0," ",COUNTIF(D8:AQ8,"(2)"))</f>
        <v xml:space="preserve"> </v>
      </c>
      <c r="AW8" s="34">
        <f t="shared" ref="AW8:AW39" si="2">IF(COUNTIF(D8:AQ8,"(3)")=0," ",COUNTIF(D8:AQ8,"(3)"))</f>
        <v>2</v>
      </c>
      <c r="AX8" s="35">
        <f>IF(SUM(AU8:AW8)=0," ",SUM(AU8:AW8))</f>
        <v>2</v>
      </c>
      <c r="AY8" s="36" t="str">
        <f>IF(AS8=0,Var!$B$8,IF(LARGE(D8:AQ8,1)&gt;=455,Var!$B$4," "))</f>
        <v xml:space="preserve"> </v>
      </c>
      <c r="AZ8" s="36" t="str">
        <f>IF(AS8=0,Var!$B$8,IF(LARGE(D8:AQ8,1)&gt;=480,Var!$B$4," "))</f>
        <v xml:space="preserve"> </v>
      </c>
      <c r="BA8" s="36" t="str">
        <f>IF(AS8=0,Var!$B$8,IF(LARGE(D8:AQ8,1)&gt;=500,Var!$B$4," "))</f>
        <v xml:space="preserve"> </v>
      </c>
      <c r="BB8" s="36" t="str">
        <f>IF(AS8=0,Var!$B$8,IF(LARGE(D8:AQ8,1)&gt;=515,Var!$B$4," "))</f>
        <v xml:space="preserve"> </v>
      </c>
      <c r="BC8" s="36" t="str">
        <f>IF(AS8=0,Var!$B$8,IF(LARGE(D8:AQ8,1)&gt;=530,Var!$B$4," "))</f>
        <v xml:space="preserve"> </v>
      </c>
      <c r="BD8" s="36" t="str">
        <f>IF(AS8=0,Var!$B$8,IF(LARGE(D8:AQ8,1)&gt;=545,Var!$B$4," "))</f>
        <v xml:space="preserve"> </v>
      </c>
      <c r="BE8" s="36" t="str">
        <f>IF(AS8=0,Var!$B$8,IF(LARGE(D8:AQ8,1)&gt;=555,Var!$B$4," "))</f>
        <v xml:space="preserve"> </v>
      </c>
      <c r="BF8" s="36" t="str">
        <f>IF(AS8=0,Var!$B$8,IF(LARGE(D8:AQ8,1)&gt;=565,Var!$B$4," "))</f>
        <v xml:space="preserve"> </v>
      </c>
      <c r="BG8" s="36" t="str">
        <f>IF(AS8=0,Var!$B$8,IF(LARGE(D8:AQ8,1)&gt;=575,Var!$B$4," "))</f>
        <v xml:space="preserve"> </v>
      </c>
    </row>
    <row r="9" spans="1:59" x14ac:dyDescent="0.2">
      <c r="A9" s="9"/>
      <c r="B9" s="14"/>
      <c r="C9" s="31"/>
      <c r="D9" s="444"/>
      <c r="E9" s="315"/>
      <c r="F9" s="444"/>
      <c r="G9" s="315"/>
      <c r="H9" s="444"/>
      <c r="I9" s="315"/>
      <c r="J9" s="444"/>
      <c r="K9" s="315"/>
      <c r="M9" s="336"/>
      <c r="N9" s="444"/>
      <c r="O9" s="315"/>
      <c r="P9" s="444"/>
      <c r="Q9" s="315"/>
      <c r="R9" s="444"/>
      <c r="S9" s="315"/>
      <c r="T9" s="444"/>
      <c r="U9" s="315"/>
      <c r="V9" s="444"/>
      <c r="W9" s="315"/>
      <c r="X9" s="444"/>
      <c r="Y9" s="315"/>
      <c r="Z9" s="444"/>
      <c r="AA9" s="315"/>
      <c r="AB9" s="444"/>
      <c r="AC9" s="315"/>
      <c r="AD9" s="444"/>
      <c r="AE9" s="315"/>
      <c r="AF9" s="444"/>
      <c r="AG9" s="315"/>
      <c r="AH9" s="444"/>
      <c r="AI9" s="315"/>
      <c r="AJ9" s="444"/>
      <c r="AK9" s="315"/>
      <c r="AL9" s="444"/>
      <c r="AM9" s="315"/>
      <c r="AN9" s="444"/>
      <c r="AO9" s="315"/>
      <c r="AP9" s="32"/>
      <c r="AQ9" s="33"/>
      <c r="AR9" s="9"/>
      <c r="AS9" s="17">
        <f>COUNT(D9:AQ9)</f>
        <v>0</v>
      </c>
      <c r="AT9" s="18" t="str">
        <f>IF(AS9&lt;3," ",(LARGE(D9:AQ9,1)+LARGE(D9:AQ9,2)+LARGE(D9:AQ9,3))/3)</f>
        <v xml:space="preserve"> </v>
      </c>
      <c r="AU9" s="348" t="str">
        <f t="shared" si="0"/>
        <v xml:space="preserve"> </v>
      </c>
      <c r="AV9" s="348" t="str">
        <f t="shared" si="1"/>
        <v xml:space="preserve"> </v>
      </c>
      <c r="AW9" s="348" t="str">
        <f t="shared" si="2"/>
        <v xml:space="preserve"> </v>
      </c>
      <c r="AX9" s="35" t="str">
        <f>IF(SUM(AU9:AW9)=0," ",SUM(AU9:AW9))</f>
        <v xml:space="preserve"> </v>
      </c>
      <c r="AY9" s="36" t="str">
        <f>IF(AS9=0,Var!$B$8,IF(LARGE(D9:AQ9,1)&gt;=455,Var!$B$4," "))</f>
        <v>---</v>
      </c>
      <c r="AZ9" s="36" t="str">
        <f>IF(AS9=0,Var!$B$8,IF(LARGE(D9:AQ9,1)&gt;=480,Var!$B$4," "))</f>
        <v>---</v>
      </c>
      <c r="BA9" s="36" t="str">
        <f>IF(AS9=0,Var!$B$8,IF(LARGE(D9:AQ9,1)&gt;=500,Var!$B$4," "))</f>
        <v>---</v>
      </c>
      <c r="BB9" s="36" t="str">
        <f>IF(AS9=0,Var!$B$8,IF(LARGE(D9:AQ9,1)&gt;=515,Var!$B$4," "))</f>
        <v>---</v>
      </c>
      <c r="BC9" s="36" t="str">
        <f>IF(AS9=0,Var!$B$8,IF(LARGE(D9:AQ9,1)&gt;=530,Var!$B$4," "))</f>
        <v>---</v>
      </c>
      <c r="BD9" s="36" t="str">
        <f>IF(AS9=0,Var!$B$8,IF(LARGE(D9:AQ9,1)&gt;=545,Var!$B$4," "))</f>
        <v>---</v>
      </c>
      <c r="BE9" s="36" t="str">
        <f>IF(AS9=0,Var!$B$8,IF(LARGE(D9:AQ9,1)&gt;=555,Var!$B$4," "))</f>
        <v>---</v>
      </c>
      <c r="BF9" s="36" t="str">
        <f>IF(AS9=0,Var!$B$8,IF(LARGE(D9:AQ9,1)&gt;=565,Var!$B$4," "))</f>
        <v>---</v>
      </c>
      <c r="BG9" s="36" t="str">
        <f>IF(AS9=0,Var!$B$8,IF(LARGE(D9:AQ9,1)&gt;=575,Var!$B$4," "))</f>
        <v>---</v>
      </c>
    </row>
    <row r="10" spans="1:59" ht="22.7" customHeight="1" x14ac:dyDescent="0.2">
      <c r="A10" s="9"/>
      <c r="B10" s="27"/>
      <c r="C10" s="28" t="s">
        <v>10</v>
      </c>
      <c r="D10" s="334"/>
      <c r="E10" s="334"/>
      <c r="F10" s="334"/>
      <c r="G10" s="334"/>
      <c r="H10" s="334"/>
      <c r="I10" s="334"/>
      <c r="J10" s="334"/>
      <c r="K10" s="334"/>
      <c r="L10" s="507"/>
      <c r="M10" s="334"/>
      <c r="N10" s="448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449"/>
      <c r="AC10" s="334"/>
      <c r="AD10" s="334"/>
      <c r="AE10" s="334"/>
      <c r="AF10" s="334"/>
      <c r="AG10" s="334"/>
      <c r="AH10" s="450"/>
      <c r="AI10" s="450"/>
      <c r="AJ10" s="450"/>
      <c r="AK10" s="450"/>
      <c r="AL10" s="450"/>
      <c r="AM10" s="450"/>
      <c r="AN10" s="334"/>
      <c r="AO10" s="450"/>
      <c r="AP10" s="30"/>
      <c r="AQ10" s="30"/>
      <c r="AR10" s="9"/>
      <c r="AS10" s="17"/>
      <c r="AT10" s="18"/>
      <c r="AU10" s="560" t="str">
        <f t="shared" si="0"/>
        <v xml:space="preserve"> </v>
      </c>
      <c r="AV10" s="560" t="str">
        <f t="shared" si="1"/>
        <v xml:space="preserve"> </v>
      </c>
      <c r="AW10" s="560" t="str">
        <f t="shared" si="2"/>
        <v xml:space="preserve"> </v>
      </c>
      <c r="AX10" s="26"/>
      <c r="AY10" s="17"/>
      <c r="AZ10" s="17"/>
      <c r="BA10" s="26"/>
      <c r="BB10" s="17"/>
      <c r="BC10" s="17"/>
      <c r="BD10" s="17"/>
      <c r="BE10" s="26"/>
      <c r="BF10" s="17"/>
      <c r="BG10" s="17"/>
    </row>
    <row r="11" spans="1:59" x14ac:dyDescent="0.2">
      <c r="A11" s="9"/>
      <c r="B11" s="14">
        <v>1</v>
      </c>
      <c r="C11" s="31" t="s">
        <v>388</v>
      </c>
      <c r="D11" s="444"/>
      <c r="E11" s="315"/>
      <c r="F11" s="444"/>
      <c r="G11" s="315"/>
      <c r="H11" s="444"/>
      <c r="I11" s="315"/>
      <c r="J11" s="444"/>
      <c r="K11" s="315"/>
      <c r="M11" s="336"/>
      <c r="N11" s="444"/>
      <c r="O11" s="315"/>
      <c r="P11" s="444">
        <v>283</v>
      </c>
      <c r="Q11" s="565" t="s">
        <v>13</v>
      </c>
      <c r="R11" s="444"/>
      <c r="S11" s="315"/>
      <c r="T11" s="444"/>
      <c r="U11" s="315"/>
      <c r="V11" s="444"/>
      <c r="W11" s="315"/>
      <c r="X11" s="444"/>
      <c r="Y11" s="315"/>
      <c r="Z11" s="444"/>
      <c r="AA11" s="315"/>
      <c r="AB11" s="444"/>
      <c r="AC11" s="315"/>
      <c r="AD11" s="444"/>
      <c r="AE11" s="315"/>
      <c r="AF11" s="444"/>
      <c r="AG11" s="315"/>
      <c r="AH11" s="444"/>
      <c r="AI11" s="315"/>
      <c r="AJ11" s="444"/>
      <c r="AK11" s="315"/>
      <c r="AL11" s="444"/>
      <c r="AM11" s="315"/>
      <c r="AN11" s="444"/>
      <c r="AO11" s="315"/>
      <c r="AP11" s="32"/>
      <c r="AQ11" s="33"/>
      <c r="AR11" s="9"/>
      <c r="AS11" s="17">
        <f>COUNT(D11:AQ11)</f>
        <v>1</v>
      </c>
      <c r="AT11" s="18" t="str">
        <f>IF(AS11&lt;3," ",(LARGE(D11:AQ11,1)+LARGE(D11:AQ11,2)+LARGE(D11:AQ11,3))/3)</f>
        <v xml:space="preserve"> </v>
      </c>
      <c r="AU11" s="348">
        <f t="shared" si="0"/>
        <v>1</v>
      </c>
      <c r="AV11" s="348" t="str">
        <f t="shared" si="1"/>
        <v xml:space="preserve"> </v>
      </c>
      <c r="AW11" s="348" t="str">
        <f t="shared" si="2"/>
        <v xml:space="preserve"> </v>
      </c>
      <c r="AX11" s="35">
        <f>IF(SUM(AU11:AW11)=0," ",SUM(AU11:AW11))</f>
        <v>1</v>
      </c>
      <c r="AY11" s="36" t="str">
        <f>IF(AS11=0,Var!$B$8,IF(LARGE(D11:AQ11,1)&gt;=455,Var!$B$4," "))</f>
        <v xml:space="preserve"> </v>
      </c>
      <c r="AZ11" s="36" t="str">
        <f>IF(AS11=0,Var!$B$8,IF(LARGE(D11:AQ11,1)&gt;=480,Var!$B$4," "))</f>
        <v xml:space="preserve"> </v>
      </c>
      <c r="BA11" s="36" t="str">
        <f>IF(AS11=0,Var!$B$8,IF(LARGE(D11:AQ11,1)&gt;=500,Var!$B$4," "))</f>
        <v xml:space="preserve"> </v>
      </c>
      <c r="BB11" s="36" t="str">
        <f>IF(AS11=0,Var!$B$8,IF(LARGE(D11:AQ11,1)&gt;=515,Var!$B$4," "))</f>
        <v xml:space="preserve"> </v>
      </c>
      <c r="BC11" s="36" t="str">
        <f>IF(AS11=0,Var!$B$8,IF(LARGE(D11:AQ11,1)&gt;=530,Var!$B$4," "))</f>
        <v xml:space="preserve"> </v>
      </c>
      <c r="BD11" s="36" t="str">
        <f>IF(AS11=0,Var!$B$8,IF(LARGE(D11:AQ11,1)&gt;=545,Var!$B$4," "))</f>
        <v xml:space="preserve"> </v>
      </c>
      <c r="BE11" s="36" t="str">
        <f>IF(AS11=0,Var!$B$8,IF(LARGE(D11:AQ11,1)&gt;=555,Var!$B$4," "))</f>
        <v xml:space="preserve"> </v>
      </c>
      <c r="BF11" s="36" t="str">
        <f>IF(AS11=0,Var!$B$8,IF(LARGE(D11:AQ11,1)&gt;=565,Var!$B$4," "))</f>
        <v xml:space="preserve"> </v>
      </c>
      <c r="BG11" s="36" t="str">
        <f>IF(AS11=0,Var!$B$8,IF(LARGE(D11:AQ11,1)&gt;=575,Var!$B$4," "))</f>
        <v xml:space="preserve"> </v>
      </c>
    </row>
    <row r="12" spans="1:59" ht="22.7" customHeight="1" x14ac:dyDescent="0.2">
      <c r="A12" s="9"/>
      <c r="B12" s="27"/>
      <c r="C12" s="28" t="s">
        <v>381</v>
      </c>
      <c r="D12" s="334"/>
      <c r="E12" s="334"/>
      <c r="F12" s="334"/>
      <c r="G12" s="334"/>
      <c r="H12" s="334"/>
      <c r="I12" s="334"/>
      <c r="J12" s="334"/>
      <c r="K12" s="334"/>
      <c r="L12" s="507"/>
      <c r="M12" s="334"/>
      <c r="N12" s="448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449"/>
      <c r="AC12" s="334"/>
      <c r="AD12" s="334"/>
      <c r="AE12" s="334"/>
      <c r="AF12" s="334"/>
      <c r="AG12" s="334"/>
      <c r="AH12" s="450"/>
      <c r="AI12" s="450"/>
      <c r="AJ12" s="450"/>
      <c r="AK12" s="450"/>
      <c r="AL12" s="450"/>
      <c r="AM12" s="450"/>
      <c r="AN12" s="334"/>
      <c r="AO12" s="450"/>
      <c r="AP12" s="30"/>
      <c r="AQ12" s="30"/>
      <c r="AR12" s="9"/>
      <c r="AS12" s="17"/>
      <c r="AT12" s="18"/>
      <c r="AU12" s="560" t="str">
        <f t="shared" si="0"/>
        <v xml:space="preserve"> </v>
      </c>
      <c r="AV12" s="560" t="str">
        <f t="shared" si="1"/>
        <v xml:space="preserve"> </v>
      </c>
      <c r="AW12" s="560" t="str">
        <f t="shared" si="2"/>
        <v xml:space="preserve"> </v>
      </c>
      <c r="AX12" s="26"/>
      <c r="AY12" s="17"/>
      <c r="AZ12" s="17"/>
      <c r="BA12" s="26"/>
      <c r="BB12" s="17"/>
      <c r="BC12" s="17"/>
      <c r="BD12" s="17"/>
      <c r="BE12" s="26"/>
      <c r="BF12" s="17"/>
      <c r="BG12" s="17"/>
    </row>
    <row r="13" spans="1:59" x14ac:dyDescent="0.2">
      <c r="A13" s="9"/>
      <c r="B13" s="14"/>
      <c r="C13" s="31"/>
      <c r="D13" s="444"/>
      <c r="E13" s="315"/>
      <c r="F13" s="444"/>
      <c r="G13" s="315"/>
      <c r="H13" s="444"/>
      <c r="I13" s="315"/>
      <c r="J13" s="444"/>
      <c r="K13" s="315"/>
      <c r="M13" s="336"/>
      <c r="N13" s="444"/>
      <c r="O13" s="315"/>
      <c r="P13" s="444"/>
      <c r="Q13" s="315"/>
      <c r="R13" s="444"/>
      <c r="S13" s="315"/>
      <c r="T13" s="444"/>
      <c r="U13" s="315"/>
      <c r="V13" s="444"/>
      <c r="W13" s="315"/>
      <c r="X13" s="444"/>
      <c r="Y13" s="315"/>
      <c r="Z13" s="444"/>
      <c r="AA13" s="315"/>
      <c r="AB13" s="444"/>
      <c r="AC13" s="315"/>
      <c r="AD13" s="444"/>
      <c r="AE13" s="315"/>
      <c r="AF13" s="444"/>
      <c r="AG13" s="315"/>
      <c r="AH13" s="444"/>
      <c r="AI13" s="315"/>
      <c r="AJ13" s="444"/>
      <c r="AK13" s="315"/>
      <c r="AL13" s="444"/>
      <c r="AM13" s="315"/>
      <c r="AN13" s="444"/>
      <c r="AO13" s="315"/>
      <c r="AP13" s="32"/>
      <c r="AQ13" s="33"/>
      <c r="AR13" s="9"/>
      <c r="AS13" s="17">
        <f>COUNT(D13:AQ13)</f>
        <v>0</v>
      </c>
      <c r="AT13" s="18" t="str">
        <f t="shared" ref="AT13:AT44" si="3">IF(AS13&lt;3," ",(LARGE(D13:AQ13,1)+LARGE(D13:AQ13,2)+LARGE(D13:AQ13,3))/3)</f>
        <v xml:space="preserve"> </v>
      </c>
      <c r="AU13" s="348" t="str">
        <f t="shared" si="0"/>
        <v xml:space="preserve"> </v>
      </c>
      <c r="AV13" s="348" t="str">
        <f t="shared" si="1"/>
        <v xml:space="preserve"> </v>
      </c>
      <c r="AW13" s="348" t="str">
        <f t="shared" si="2"/>
        <v xml:space="preserve"> </v>
      </c>
      <c r="AX13" s="35" t="str">
        <f>IF(SUM(AU13:AW13)=0," ",SUM(AU13:AW13))</f>
        <v xml:space="preserve"> </v>
      </c>
      <c r="AY13" s="36" t="str">
        <f>IF(AS13=0,Var!$B$8,IF(LARGE(D13:AQ13,1)&gt;=455,Var!$B$4," "))</f>
        <v>---</v>
      </c>
      <c r="AZ13" s="36" t="str">
        <f>IF(AS13=0,Var!$B$8,IF(LARGE(D13:AQ13,1)&gt;=480,Var!$B$4," "))</f>
        <v>---</v>
      </c>
      <c r="BA13" s="314" t="str">
        <f>IF(AS13=0,Var!$B$8,IF(LARGE(D13:AQ13,1)&gt;=500,Var!$B$4," "))</f>
        <v>---</v>
      </c>
      <c r="BB13" s="314" t="str">
        <f>IF(AS13=0,Var!$B$8,IF(LARGE(D13:AQ13,1)&gt;=515,Var!$B$4," "))</f>
        <v>---</v>
      </c>
      <c r="BC13" s="314" t="str">
        <f>IF(AS13=0,Var!$B$8,IF(LARGE(D13:AQ13,1)&gt;=530,Var!$B$4," "))</f>
        <v>---</v>
      </c>
      <c r="BD13" s="314" t="str">
        <f>IF(AS13=0,Var!$B$8,IF(LARGE(D13:AQ13,1)&gt;=545,Var!$B$4," "))</f>
        <v>---</v>
      </c>
      <c r="BE13" s="314" t="str">
        <f>IF(AS13=0,Var!$B$8,IF(LARGE(D13:AQ13,1)&gt;=555,Var!$B$4," "))</f>
        <v>---</v>
      </c>
      <c r="BF13" s="314" t="str">
        <f>IF(AS13=0,Var!$B$8,IF(LARGE(D13:AQ13,1)&gt;=565,Var!$B$4," "))</f>
        <v>---</v>
      </c>
      <c r="BG13" s="36" t="str">
        <f>IF(AS13=0,Var!$B$8,IF(LARGE(D13:AQ13,1)&gt;=575,Var!$B$4," "))</f>
        <v>---</v>
      </c>
    </row>
    <row r="14" spans="1:59" ht="22.7" customHeight="1" x14ac:dyDescent="0.2">
      <c r="A14" s="9"/>
      <c r="B14" s="27"/>
      <c r="C14" s="28" t="s">
        <v>382</v>
      </c>
      <c r="D14" s="334"/>
      <c r="E14" s="334"/>
      <c r="F14" s="334"/>
      <c r="G14" s="334"/>
      <c r="H14" s="334"/>
      <c r="I14" s="334"/>
      <c r="J14" s="334"/>
      <c r="K14" s="334"/>
      <c r="L14" s="507"/>
      <c r="M14" s="334"/>
      <c r="N14" s="448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449"/>
      <c r="AC14" s="334"/>
      <c r="AD14" s="334"/>
      <c r="AE14" s="334"/>
      <c r="AF14" s="334"/>
      <c r="AG14" s="334"/>
      <c r="AH14" s="450"/>
      <c r="AI14" s="450"/>
      <c r="AJ14" s="450"/>
      <c r="AK14" s="450"/>
      <c r="AL14" s="450"/>
      <c r="AM14" s="450"/>
      <c r="AN14" s="334"/>
      <c r="AO14" s="450"/>
      <c r="AP14" s="30"/>
      <c r="AQ14" s="30"/>
      <c r="AR14" s="9"/>
      <c r="AS14" s="17"/>
      <c r="AT14" s="18" t="str">
        <f t="shared" si="3"/>
        <v xml:space="preserve"> </v>
      </c>
      <c r="AU14" s="560" t="str">
        <f t="shared" si="0"/>
        <v xml:space="preserve"> </v>
      </c>
      <c r="AV14" s="560" t="str">
        <f t="shared" si="1"/>
        <v xml:space="preserve"> </v>
      </c>
      <c r="AW14" s="560" t="str">
        <f t="shared" si="2"/>
        <v xml:space="preserve"> </v>
      </c>
      <c r="AX14" s="561"/>
      <c r="AY14" s="17"/>
      <c r="AZ14" s="17"/>
      <c r="BA14" s="26"/>
      <c r="BB14" s="17"/>
      <c r="BC14" s="17"/>
      <c r="BD14" s="17"/>
      <c r="BE14" s="26"/>
      <c r="BF14" s="17"/>
      <c r="BG14" s="17"/>
    </row>
    <row r="15" spans="1:59" x14ac:dyDescent="0.2">
      <c r="A15" s="9"/>
      <c r="B15" s="311">
        <v>1</v>
      </c>
      <c r="C15" s="563" t="s">
        <v>389</v>
      </c>
      <c r="D15" s="444"/>
      <c r="E15" s="315"/>
      <c r="F15" s="444"/>
      <c r="G15" s="315"/>
      <c r="H15" s="444"/>
      <c r="I15" s="315"/>
      <c r="J15" s="336"/>
      <c r="K15" s="336"/>
      <c r="L15" s="435"/>
      <c r="M15" s="315"/>
      <c r="N15" s="444"/>
      <c r="O15" s="315"/>
      <c r="P15" s="444">
        <v>400</v>
      </c>
      <c r="Q15" s="565" t="s">
        <v>14</v>
      </c>
      <c r="R15" s="444"/>
      <c r="S15" s="315"/>
      <c r="T15" s="444"/>
      <c r="U15" s="315"/>
      <c r="V15" s="444">
        <v>392</v>
      </c>
      <c r="W15" s="565" t="s">
        <v>14</v>
      </c>
      <c r="X15" s="444"/>
      <c r="Y15" s="315"/>
      <c r="Z15" s="444"/>
      <c r="AA15" s="315"/>
      <c r="AB15" s="444"/>
      <c r="AC15" s="315"/>
      <c r="AD15" s="444"/>
      <c r="AE15" s="315"/>
      <c r="AF15" s="444"/>
      <c r="AG15" s="315"/>
      <c r="AH15" s="444"/>
      <c r="AI15" s="315"/>
      <c r="AJ15" s="444"/>
      <c r="AK15" s="315"/>
      <c r="AL15" s="444"/>
      <c r="AM15" s="315"/>
      <c r="AN15" s="32"/>
      <c r="AO15" s="33"/>
      <c r="AP15" s="9"/>
      <c r="AQ15" s="558"/>
      <c r="AR15" s="18" t="str">
        <f>IF(AQ15&lt;3," ",(LARGE(C15:AO15,1)+LARGE(C15:AO15,2)+LARGE(C15:AO15,3))/3)</f>
        <v xml:space="preserve"> </v>
      </c>
      <c r="AS15" s="17">
        <f>COUNT(D15:AQ15)</f>
        <v>2</v>
      </c>
      <c r="AT15" s="18" t="str">
        <f t="shared" si="3"/>
        <v xml:space="preserve"> </v>
      </c>
      <c r="AU15" s="348" t="str">
        <f t="shared" si="0"/>
        <v xml:space="preserve"> </v>
      </c>
      <c r="AV15" s="348">
        <f t="shared" si="1"/>
        <v>2</v>
      </c>
      <c r="AW15" s="348" t="str">
        <f t="shared" si="2"/>
        <v xml:space="preserve"> </v>
      </c>
      <c r="AX15" s="35">
        <f t="shared" ref="AX15:AX17" si="4">IF(SUM(AU15:AW15)=0," ",SUM(AU15:AW15))</f>
        <v>2</v>
      </c>
      <c r="AY15" s="314" t="str">
        <f>IF(AS15=0,Var!$B$8,IF(LARGE(D15:AQ15,1)&gt;=455,Var!$B$4," "))</f>
        <v xml:space="preserve"> </v>
      </c>
      <c r="AZ15" s="314" t="str">
        <f>IF(AS15=0,Var!$B$8,IF(LARGE(D15:AQ15,1)&gt;=480,Var!$B$4," "))</f>
        <v xml:space="preserve"> </v>
      </c>
      <c r="BA15" s="314" t="str">
        <f>IF(AS15=0,Var!$B$8,IF(LARGE(D15:AQ15,1)&gt;=500,Var!$B$4," "))</f>
        <v xml:space="preserve"> </v>
      </c>
      <c r="BB15" s="314" t="str">
        <f>IF(AS15=0,Var!$B$8,IF(LARGE(D15:AQ15,1)&gt;=515,Var!$B$4," "))</f>
        <v xml:space="preserve"> </v>
      </c>
      <c r="BC15" s="314" t="str">
        <f>IF(AS15=0,Var!$B$8,IF(LARGE(D15:AQ15,1)&gt;=530,Var!$B$4," "))</f>
        <v xml:space="preserve"> </v>
      </c>
      <c r="BD15" s="314" t="str">
        <f>IF(AS15=0,Var!$B$8,IF(LARGE(D15:AQ15,1)&gt;=545,Var!$B$4," "))</f>
        <v xml:space="preserve"> </v>
      </c>
      <c r="BE15" s="314" t="str">
        <f>IF(AS15=0,Var!$B$8,IF(LARGE(D15:AQ15,1)&gt;=555,Var!$B$4," "))</f>
        <v xml:space="preserve"> </v>
      </c>
      <c r="BF15" s="314" t="str">
        <f>IF(AS15=0,Var!$B$8,IF(LARGE(D15:AQ15,1)&gt;=565,Var!$B$4," "))</f>
        <v xml:space="preserve"> </v>
      </c>
      <c r="BG15" s="36" t="str">
        <f>IF(AS15=0,Var!$B$8,IF(LARGE(D15:AQ15,1)&gt;=575,Var!$B$4," "))</f>
        <v xml:space="preserve"> </v>
      </c>
    </row>
    <row r="16" spans="1:59" x14ac:dyDescent="0.2">
      <c r="A16" s="9"/>
      <c r="B16" s="14"/>
      <c r="C16" s="444"/>
      <c r="D16" s="444"/>
      <c r="E16" s="315"/>
      <c r="F16" s="444"/>
      <c r="G16" s="315"/>
      <c r="H16" s="444"/>
      <c r="I16" s="315"/>
      <c r="J16" s="336"/>
      <c r="K16" s="336"/>
      <c r="L16" s="435"/>
      <c r="M16" s="315"/>
      <c r="N16" s="444"/>
      <c r="O16" s="315"/>
      <c r="P16" s="444"/>
      <c r="Q16" s="315"/>
      <c r="R16" s="444"/>
      <c r="S16" s="315"/>
      <c r="T16" s="444"/>
      <c r="U16" s="315"/>
      <c r="V16" s="444"/>
      <c r="W16" s="315"/>
      <c r="X16" s="444"/>
      <c r="Y16" s="315"/>
      <c r="Z16" s="444"/>
      <c r="AA16" s="315"/>
      <c r="AB16" s="444"/>
      <c r="AC16" s="315"/>
      <c r="AD16" s="444"/>
      <c r="AE16" s="315"/>
      <c r="AF16" s="444"/>
      <c r="AG16" s="315"/>
      <c r="AH16" s="444"/>
      <c r="AI16" s="315"/>
      <c r="AJ16" s="444"/>
      <c r="AK16" s="315"/>
      <c r="AL16" s="444"/>
      <c r="AM16" s="315"/>
      <c r="AN16" s="32"/>
      <c r="AO16" s="33"/>
      <c r="AP16" s="9"/>
      <c r="AQ16" s="559"/>
      <c r="AR16" s="18" t="str">
        <f>IF(AQ16&lt;3," ",(LARGE(C16:AO16,1)+LARGE(C16:AO16,2)+LARGE(C16:AO16,3))/3)</f>
        <v xml:space="preserve"> </v>
      </c>
      <c r="AS16" s="17">
        <f>COUNT(D16:AQ16)</f>
        <v>0</v>
      </c>
      <c r="AT16" s="18" t="str">
        <f t="shared" si="3"/>
        <v xml:space="preserve"> </v>
      </c>
      <c r="AU16" s="348" t="str">
        <f t="shared" si="0"/>
        <v xml:space="preserve"> </v>
      </c>
      <c r="AV16" s="348" t="str">
        <f t="shared" si="1"/>
        <v xml:space="preserve"> </v>
      </c>
      <c r="AW16" s="348" t="str">
        <f t="shared" si="2"/>
        <v xml:space="preserve"> </v>
      </c>
      <c r="AX16" s="35" t="str">
        <f t="shared" si="4"/>
        <v xml:space="preserve"> </v>
      </c>
      <c r="AY16" s="314" t="str">
        <f>IF(AS16=0,Var!$B$8,IF(LARGE(D16:AQ16,1)&gt;=455,Var!$B$4," "))</f>
        <v>---</v>
      </c>
      <c r="AZ16" s="314" t="str">
        <f>IF(AS16=0,Var!$B$8,IF(LARGE(D16:AQ16,1)&gt;=480,Var!$B$4," "))</f>
        <v>---</v>
      </c>
      <c r="BA16" s="314" t="str">
        <f>IF(AS16=0,Var!$B$8,IF(LARGE(D16:AQ16,1)&gt;=500,Var!$B$4," "))</f>
        <v>---</v>
      </c>
      <c r="BB16" s="314" t="str">
        <f>IF(AS16=0,Var!$B$8,IF(LARGE(D16:AQ16,1)&gt;=515,Var!$B$4," "))</f>
        <v>---</v>
      </c>
      <c r="BC16" s="314" t="str">
        <f>IF(AS16=0,Var!$B$8,IF(LARGE(D16:AQ16,1)&gt;=530,Var!$B$4," "))</f>
        <v>---</v>
      </c>
      <c r="BD16" s="314" t="str">
        <f>IF(AS16=0,Var!$B$8,IF(LARGE(D16:AQ16,1)&gt;=545,Var!$B$4," "))</f>
        <v>---</v>
      </c>
      <c r="BE16" s="314" t="str">
        <f>IF(AS16=0,Var!$B$8,IF(LARGE(D16:AQ16,1)&gt;=555,Var!$B$4," "))</f>
        <v>---</v>
      </c>
      <c r="BF16" s="314" t="str">
        <f>IF(AS16=0,Var!$B$8,IF(LARGE(D16:AQ16,1)&gt;=565,Var!$B$4," "))</f>
        <v>---</v>
      </c>
      <c r="BG16" s="36" t="str">
        <f>IF(AS16=0,Var!$B$8,IF(LARGE(D16:AQ16,1)&gt;=575,Var!$B$4," "))</f>
        <v>---</v>
      </c>
    </row>
    <row r="17" spans="1:59" x14ac:dyDescent="0.2">
      <c r="A17" s="9"/>
      <c r="B17" s="14"/>
      <c r="C17" s="31"/>
      <c r="D17" s="444"/>
      <c r="E17" s="315"/>
      <c r="F17" s="444"/>
      <c r="G17" s="315"/>
      <c r="H17" s="444"/>
      <c r="I17" s="315"/>
      <c r="J17" s="444"/>
      <c r="K17" s="315"/>
      <c r="M17" s="336"/>
      <c r="N17" s="444"/>
      <c r="O17" s="315"/>
      <c r="P17" s="444"/>
      <c r="Q17" s="315"/>
      <c r="R17" s="444"/>
      <c r="S17" s="315"/>
      <c r="T17" s="444"/>
      <c r="U17" s="315"/>
      <c r="V17" s="444"/>
      <c r="W17" s="315"/>
      <c r="X17" s="444"/>
      <c r="Y17" s="315"/>
      <c r="Z17" s="444"/>
      <c r="AA17" s="315"/>
      <c r="AB17" s="444"/>
      <c r="AC17" s="315"/>
      <c r="AD17" s="444"/>
      <c r="AE17" s="315"/>
      <c r="AF17" s="444"/>
      <c r="AG17" s="315"/>
      <c r="AH17" s="444"/>
      <c r="AI17" s="315"/>
      <c r="AJ17" s="444"/>
      <c r="AK17" s="315"/>
      <c r="AL17" s="444"/>
      <c r="AM17" s="315"/>
      <c r="AN17" s="444"/>
      <c r="AO17" s="315"/>
      <c r="AP17" s="32"/>
      <c r="AQ17" s="33"/>
      <c r="AR17" s="9"/>
      <c r="AS17" s="17">
        <f>COUNT(D17:AQ17)</f>
        <v>0</v>
      </c>
      <c r="AT17" s="18" t="str">
        <f t="shared" si="3"/>
        <v xml:space="preserve"> </v>
      </c>
      <c r="AU17" s="348" t="str">
        <f t="shared" si="0"/>
        <v xml:space="preserve"> </v>
      </c>
      <c r="AV17" s="348" t="str">
        <f t="shared" si="1"/>
        <v xml:space="preserve"> </v>
      </c>
      <c r="AW17" s="348" t="str">
        <f t="shared" si="2"/>
        <v xml:space="preserve"> </v>
      </c>
      <c r="AX17" s="35" t="str">
        <f t="shared" si="4"/>
        <v xml:space="preserve"> </v>
      </c>
      <c r="AY17" s="314" t="str">
        <f>IF(AS17=0,Var!$B$8,IF(LARGE(D17:AQ17,1)&gt;=455,Var!$B$4," "))</f>
        <v>---</v>
      </c>
      <c r="AZ17" s="314" t="str">
        <f>IF(AS17=0,Var!$B$8,IF(LARGE(D17:AQ17,1)&gt;=480,Var!$B$4," "))</f>
        <v>---</v>
      </c>
      <c r="BA17" s="314" t="str">
        <f>IF(AS17=0,Var!$B$8,IF(LARGE(D17:AQ17,1)&gt;=500,Var!$B$4," "))</f>
        <v>---</v>
      </c>
      <c r="BB17" s="314" t="str">
        <f>IF(AS17=0,Var!$B$8,IF(LARGE(D17:AQ17,1)&gt;=515,Var!$B$4," "))</f>
        <v>---</v>
      </c>
      <c r="BC17" s="314" t="str">
        <f>IF(AS17=0,Var!$B$8,IF(LARGE(D17:AQ17,1)&gt;=530,Var!$B$4," "))</f>
        <v>---</v>
      </c>
      <c r="BD17" s="314" t="str">
        <f>IF(AS17=0,Var!$B$8,IF(LARGE(D17:AQ17,1)&gt;=545,Var!$B$4," "))</f>
        <v>---</v>
      </c>
      <c r="BE17" s="314" t="str">
        <f>IF(AS17=0,Var!$B$8,IF(LARGE(D17:AQ17,1)&gt;=555,Var!$B$4," "))</f>
        <v>---</v>
      </c>
      <c r="BF17" s="314" t="str">
        <f>IF(AS17=0,Var!$B$8,IF(LARGE(D17:AQ17,1)&gt;=565,Var!$B$4," "))</f>
        <v>---</v>
      </c>
      <c r="BG17" s="36" t="str">
        <f>IF(AS17=0,Var!$B$8,IF(LARGE(D17:AQ17,1)&gt;=575,Var!$B$4," "))</f>
        <v>---</v>
      </c>
    </row>
    <row r="18" spans="1:59" ht="22.7" customHeight="1" x14ac:dyDescent="0.2">
      <c r="A18" s="9"/>
      <c r="B18" s="27"/>
      <c r="C18" s="28" t="s">
        <v>250</v>
      </c>
      <c r="D18" s="334"/>
      <c r="E18" s="334"/>
      <c r="F18" s="334"/>
      <c r="G18" s="334"/>
      <c r="H18" s="334"/>
      <c r="I18" s="334"/>
      <c r="J18" s="334"/>
      <c r="K18" s="334"/>
      <c r="L18" s="507"/>
      <c r="M18" s="334"/>
      <c r="N18" s="448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449"/>
      <c r="AC18" s="334"/>
      <c r="AD18" s="334"/>
      <c r="AE18" s="334"/>
      <c r="AF18" s="334"/>
      <c r="AG18" s="334"/>
      <c r="AH18" s="450"/>
      <c r="AI18" s="450"/>
      <c r="AJ18" s="450"/>
      <c r="AK18" s="450"/>
      <c r="AL18" s="450"/>
      <c r="AM18" s="450"/>
      <c r="AN18" s="334"/>
      <c r="AO18" s="450"/>
      <c r="AP18" s="30"/>
      <c r="AQ18" s="30"/>
      <c r="AR18" s="9"/>
      <c r="AS18" s="17"/>
      <c r="AT18" s="18" t="str">
        <f t="shared" si="3"/>
        <v xml:space="preserve"> </v>
      </c>
      <c r="AU18" s="560" t="str">
        <f t="shared" si="0"/>
        <v xml:space="preserve"> </v>
      </c>
      <c r="AV18" s="560" t="str">
        <f t="shared" si="1"/>
        <v xml:space="preserve"> </v>
      </c>
      <c r="AW18" s="560" t="str">
        <f t="shared" si="2"/>
        <v xml:space="preserve"> </v>
      </c>
      <c r="AX18" s="26"/>
      <c r="AY18" s="17"/>
      <c r="AZ18" s="17"/>
      <c r="BA18" s="26"/>
      <c r="BB18" s="17"/>
      <c r="BC18" s="17"/>
      <c r="BD18" s="17"/>
      <c r="BE18" s="26"/>
      <c r="BF18" s="17"/>
      <c r="BG18" s="17"/>
    </row>
    <row r="19" spans="1:59" x14ac:dyDescent="0.2">
      <c r="A19" s="9"/>
      <c r="B19" s="14"/>
      <c r="C19" s="31"/>
      <c r="D19" s="444"/>
      <c r="E19" s="315"/>
      <c r="F19" s="444"/>
      <c r="G19" s="315"/>
      <c r="H19" s="444"/>
      <c r="I19" s="315"/>
      <c r="J19" s="444"/>
      <c r="K19" s="315"/>
      <c r="M19" s="336"/>
      <c r="N19" s="444"/>
      <c r="O19" s="315"/>
      <c r="P19" s="444"/>
      <c r="Q19" s="315"/>
      <c r="R19" s="444"/>
      <c r="S19" s="315"/>
      <c r="T19" s="444"/>
      <c r="U19" s="315"/>
      <c r="V19" s="444"/>
      <c r="W19" s="315"/>
      <c r="X19" s="444"/>
      <c r="Y19" s="315"/>
      <c r="Z19" s="444"/>
      <c r="AA19" s="315"/>
      <c r="AB19" s="444"/>
      <c r="AC19" s="315"/>
      <c r="AD19" s="444"/>
      <c r="AE19" s="315"/>
      <c r="AF19" s="444"/>
      <c r="AG19" s="315"/>
      <c r="AH19" s="444"/>
      <c r="AI19" s="315"/>
      <c r="AJ19" s="444"/>
      <c r="AK19" s="315"/>
      <c r="AL19" s="444"/>
      <c r="AM19" s="315"/>
      <c r="AN19" s="444"/>
      <c r="AO19" s="315"/>
      <c r="AP19" s="32"/>
      <c r="AQ19" s="33"/>
      <c r="AR19" s="9"/>
      <c r="AS19" s="17">
        <f>COUNT(D19:AQ19)</f>
        <v>0</v>
      </c>
      <c r="AT19" s="18" t="str">
        <f t="shared" si="3"/>
        <v xml:space="preserve"> </v>
      </c>
      <c r="AU19" s="348" t="str">
        <f t="shared" si="0"/>
        <v xml:space="preserve"> </v>
      </c>
      <c r="AV19" s="348" t="str">
        <f t="shared" si="1"/>
        <v xml:space="preserve"> </v>
      </c>
      <c r="AW19" s="348" t="str">
        <f t="shared" si="2"/>
        <v xml:space="preserve"> </v>
      </c>
      <c r="AX19" s="35" t="str">
        <f>IF(SUM(AU19:AW19)=0," ",SUM(AU19:AW19))</f>
        <v xml:space="preserve"> </v>
      </c>
      <c r="AY19" s="314" t="str">
        <f>IF(AS19=0,Var!$B$8,IF(LARGE(D19:AQ19,1)&gt;=455,Var!$B$4," "))</f>
        <v>---</v>
      </c>
      <c r="AZ19" s="314" t="str">
        <f>IF(AS19=0,Var!$B$8,IF(LARGE(D19:AQ19,1)&gt;=480,Var!$B$4," "))</f>
        <v>---</v>
      </c>
      <c r="BA19" s="314" t="str">
        <f>IF(AS19=0,Var!$B$8,IF(LARGE(D19:AQ19,1)&gt;=500,Var!$B$4," "))</f>
        <v>---</v>
      </c>
      <c r="BB19" s="314" t="str">
        <f>IF(AS19=0,Var!$B$8,IF(LARGE(D19:AQ19,1)&gt;=515,Var!$B$4," "))</f>
        <v>---</v>
      </c>
      <c r="BC19" s="314" t="str">
        <f>IF(AS19=0,Var!$B$8,IF(LARGE(D19:AQ19,1)&gt;=530,Var!$B$4," "))</f>
        <v>---</v>
      </c>
      <c r="BD19" s="314" t="str">
        <f>IF(AS19=0,Var!$B$8,IF(LARGE(D19:AQ19,1)&gt;=545,Var!$B$4," "))</f>
        <v>---</v>
      </c>
      <c r="BE19" s="314" t="str">
        <f>IF(AS19=0,Var!$B$8,IF(LARGE(D19:AQ19,1)&gt;=555,Var!$B$4," "))</f>
        <v>---</v>
      </c>
      <c r="BF19" s="314" t="str">
        <f>IF(AS19=0,Var!$B$8,IF(LARGE(D19:AQ19,1)&gt;=565,Var!$B$4," "))</f>
        <v>---</v>
      </c>
      <c r="BG19" s="36" t="str">
        <f>IF(AS19=0,Var!$B$8,IF(LARGE(D19:AQ19,1)&gt;=575,Var!$B$4," "))</f>
        <v>---</v>
      </c>
    </row>
    <row r="20" spans="1:59" ht="22.7" customHeight="1" x14ac:dyDescent="0.2">
      <c r="A20" s="9"/>
      <c r="B20" s="27"/>
      <c r="C20" s="28" t="s">
        <v>383</v>
      </c>
      <c r="D20" s="334"/>
      <c r="E20" s="334"/>
      <c r="F20" s="334"/>
      <c r="G20" s="334"/>
      <c r="H20" s="334"/>
      <c r="I20" s="334"/>
      <c r="J20" s="334"/>
      <c r="K20" s="334"/>
      <c r="L20" s="507"/>
      <c r="M20" s="334"/>
      <c r="N20" s="448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449"/>
      <c r="AC20" s="334"/>
      <c r="AD20" s="334"/>
      <c r="AE20" s="334"/>
      <c r="AF20" s="334"/>
      <c r="AG20" s="334"/>
      <c r="AH20" s="450"/>
      <c r="AI20" s="450"/>
      <c r="AJ20" s="450"/>
      <c r="AK20" s="450"/>
      <c r="AL20" s="450"/>
      <c r="AM20" s="450"/>
      <c r="AN20" s="334"/>
      <c r="AO20" s="450"/>
      <c r="AP20" s="30"/>
      <c r="AQ20" s="30"/>
      <c r="AR20" s="9"/>
      <c r="AS20" s="17"/>
      <c r="AT20" s="18" t="str">
        <f t="shared" si="3"/>
        <v xml:space="preserve"> </v>
      </c>
      <c r="AU20" s="560" t="str">
        <f t="shared" si="0"/>
        <v xml:space="preserve"> </v>
      </c>
      <c r="AV20" s="560" t="str">
        <f t="shared" si="1"/>
        <v xml:space="preserve"> </v>
      </c>
      <c r="AW20" s="560" t="str">
        <f t="shared" si="2"/>
        <v xml:space="preserve"> </v>
      </c>
      <c r="AX20" s="26"/>
      <c r="AY20" s="17"/>
      <c r="AZ20" s="17"/>
      <c r="BA20" s="26"/>
      <c r="BB20" s="17"/>
      <c r="BC20" s="17"/>
      <c r="BD20" s="17"/>
      <c r="BE20" s="26"/>
      <c r="BF20" s="17"/>
      <c r="BG20" s="17"/>
    </row>
    <row r="21" spans="1:59" x14ac:dyDescent="0.2">
      <c r="A21" s="9"/>
      <c r="B21" s="311"/>
      <c r="C21" s="31" t="s">
        <v>12</v>
      </c>
      <c r="D21" s="444"/>
      <c r="E21" s="315"/>
      <c r="F21" s="444"/>
      <c r="G21" s="315"/>
      <c r="H21" s="444"/>
      <c r="I21" s="315"/>
      <c r="J21" s="444"/>
      <c r="K21" s="315"/>
      <c r="M21" s="336"/>
      <c r="N21" s="444"/>
      <c r="O21" s="315"/>
      <c r="P21" s="444"/>
      <c r="Q21" s="315"/>
      <c r="R21" s="444"/>
      <c r="S21" s="315"/>
      <c r="T21" s="444"/>
      <c r="U21" s="315"/>
      <c r="V21" s="444"/>
      <c r="W21" s="315"/>
      <c r="X21" s="444"/>
      <c r="Y21" s="315"/>
      <c r="Z21" s="444"/>
      <c r="AA21" s="315"/>
      <c r="AB21" s="444"/>
      <c r="AC21" s="315"/>
      <c r="AD21" s="444"/>
      <c r="AE21" s="315"/>
      <c r="AF21" s="444"/>
      <c r="AG21" s="315"/>
      <c r="AH21" s="444"/>
      <c r="AI21" s="315"/>
      <c r="AJ21" s="444"/>
      <c r="AK21" s="315"/>
      <c r="AL21" s="444"/>
      <c r="AM21" s="315"/>
      <c r="AN21" s="444"/>
      <c r="AO21" s="315"/>
      <c r="AP21" s="32"/>
      <c r="AQ21" s="33"/>
      <c r="AR21" s="9"/>
      <c r="AS21" s="17">
        <f>COUNT(D21:AQ21)</f>
        <v>0</v>
      </c>
      <c r="AT21" s="18" t="str">
        <f t="shared" si="3"/>
        <v xml:space="preserve"> </v>
      </c>
      <c r="AU21" s="348" t="str">
        <f t="shared" si="0"/>
        <v xml:space="preserve"> </v>
      </c>
      <c r="AV21" s="348" t="str">
        <f t="shared" si="1"/>
        <v xml:space="preserve"> </v>
      </c>
      <c r="AW21" s="348" t="str">
        <f t="shared" si="2"/>
        <v xml:space="preserve"> </v>
      </c>
      <c r="AX21" s="35" t="str">
        <f>IF(SUM(AU21:AW21)=0," ",SUM(AU21:AW21))</f>
        <v xml:space="preserve"> </v>
      </c>
      <c r="AY21" s="314">
        <v>18</v>
      </c>
      <c r="AZ21" s="314">
        <v>18</v>
      </c>
      <c r="BA21" s="314" t="str">
        <f>IF(AS21=0,Var!$B$8,IF(LARGE(D21:AQ21,1)&gt;=500,Var!$B$4," "))</f>
        <v>---</v>
      </c>
      <c r="BB21" s="314" t="str">
        <f>IF(AS21=0,Var!$B$8,IF(LARGE(D21:AQ21,1)&gt;=515,Var!$B$4," "))</f>
        <v>---</v>
      </c>
      <c r="BC21" s="314" t="str">
        <f>IF(AS21=0,Var!$B$8,IF(LARGE(D21:AQ21,1)&gt;=530,Var!$B$4," "))</f>
        <v>---</v>
      </c>
      <c r="BD21" s="314" t="str">
        <f>IF(AS21=0,Var!$B$8,IF(LARGE(D21:AQ21,1)&gt;=545,Var!$B$4," "))</f>
        <v>---</v>
      </c>
      <c r="BE21" s="314" t="str">
        <f>IF(AS21=0,Var!$B$8,IF(LARGE(D21:AQ21,1)&gt;=555,Var!$B$4," "))</f>
        <v>---</v>
      </c>
      <c r="BF21" s="314" t="str">
        <f>IF(AS21=0,Var!$B$8,IF(LARGE(D21:AQ21,1)&gt;=565,Var!$B$4," "))</f>
        <v>---</v>
      </c>
      <c r="BG21" s="36" t="str">
        <f>IF(AS21=0,Var!$B$8,IF(LARGE(D21:AQ21,1)&gt;=575,Var!$B$4," "))</f>
        <v>---</v>
      </c>
    </row>
    <row r="22" spans="1:59" x14ac:dyDescent="0.2">
      <c r="A22" s="9"/>
      <c r="B22" s="311">
        <v>1</v>
      </c>
      <c r="C22" s="31" t="s">
        <v>390</v>
      </c>
      <c r="D22" s="444"/>
      <c r="E22" s="315"/>
      <c r="F22" s="444"/>
      <c r="G22" s="315"/>
      <c r="H22" s="444"/>
      <c r="I22" s="315"/>
      <c r="J22" s="444"/>
      <c r="K22" s="315"/>
      <c r="M22" s="336"/>
      <c r="N22" s="444"/>
      <c r="O22" s="315"/>
      <c r="P22" s="444">
        <v>194</v>
      </c>
      <c r="Q22" s="565" t="s">
        <v>15</v>
      </c>
      <c r="R22" s="444"/>
      <c r="S22" s="315"/>
      <c r="T22" s="444"/>
      <c r="U22" s="315"/>
      <c r="V22" s="444"/>
      <c r="W22" s="315"/>
      <c r="X22" s="444"/>
      <c r="Y22" s="315"/>
      <c r="Z22" s="444"/>
      <c r="AA22" s="315"/>
      <c r="AB22" s="444"/>
      <c r="AC22" s="315"/>
      <c r="AD22" s="444"/>
      <c r="AE22" s="315"/>
      <c r="AF22" s="444"/>
      <c r="AG22" s="315"/>
      <c r="AH22" s="444"/>
      <c r="AI22" s="315"/>
      <c r="AJ22" s="444"/>
      <c r="AK22" s="315"/>
      <c r="AL22" s="444"/>
      <c r="AM22" s="315"/>
      <c r="AN22" s="444"/>
      <c r="AO22" s="315"/>
      <c r="AP22" s="32"/>
      <c r="AQ22" s="33"/>
      <c r="AR22" s="9"/>
      <c r="AS22" s="17">
        <f>COUNT(D22:AQ22)</f>
        <v>1</v>
      </c>
      <c r="AT22" s="18" t="str">
        <f t="shared" si="3"/>
        <v xml:space="preserve"> </v>
      </c>
      <c r="AU22" s="348" t="str">
        <f t="shared" si="0"/>
        <v xml:space="preserve"> </v>
      </c>
      <c r="AV22" s="348" t="str">
        <f t="shared" si="1"/>
        <v xml:space="preserve"> </v>
      </c>
      <c r="AW22" s="348">
        <f t="shared" si="2"/>
        <v>1</v>
      </c>
      <c r="AX22" s="35">
        <f>IF(SUM(AU22:AW22)=0," ",SUM(AU22:AW22))</f>
        <v>1</v>
      </c>
      <c r="AY22" s="314" t="str">
        <f>IF(AS22=0,Var!$B$8,IF(LARGE(D22:AQ22,1)&gt;=455,Var!$B$4," "))</f>
        <v xml:space="preserve"> </v>
      </c>
      <c r="AZ22" s="314" t="str">
        <f>IF(AS22=0,Var!$B$8,IF(LARGE(D22:AQ22,1)&gt;=480,Var!$B$4," "))</f>
        <v xml:space="preserve"> </v>
      </c>
      <c r="BA22" s="314" t="str">
        <f>IF(AS22=0,Var!$B$8,IF(LARGE(D22:AQ22,1)&gt;=500,Var!$B$4," "))</f>
        <v xml:space="preserve"> </v>
      </c>
      <c r="BB22" s="314" t="str">
        <f>IF(AS22=0,Var!$B$8,IF(LARGE(D22:AQ22,1)&gt;=515,Var!$B$4," "))</f>
        <v xml:space="preserve"> </v>
      </c>
      <c r="BC22" s="314" t="str">
        <f>IF(AS22=0,Var!$B$8,IF(LARGE(D22:AQ22,1)&gt;=530,Var!$B$4," "))</f>
        <v xml:space="preserve"> </v>
      </c>
      <c r="BD22" s="314" t="str">
        <f>IF(AS22=0,Var!$B$8,IF(LARGE(D22:AQ22,1)&gt;=545,Var!$B$4," "))</f>
        <v xml:space="preserve"> </v>
      </c>
      <c r="BE22" s="314" t="str">
        <f>IF(AS22=0,Var!$B$8,IF(LARGE(D22:AQ22,1)&gt;=555,Var!$B$4," "))</f>
        <v xml:space="preserve"> </v>
      </c>
      <c r="BF22" s="314" t="str">
        <f>IF(AS22=0,Var!$B$8,IF(LARGE(D22:AQ22,1)&gt;=565,Var!$B$4," "))</f>
        <v xml:space="preserve"> </v>
      </c>
      <c r="BG22" s="36" t="str">
        <f>IF(AS22=0,Var!$B$8,IF(LARGE(D22:AQ22,1)&gt;=575,Var!$B$4," "))</f>
        <v xml:space="preserve"> </v>
      </c>
    </row>
    <row r="23" spans="1:59" ht="22.7" customHeight="1" x14ac:dyDescent="0.2">
      <c r="A23" s="9"/>
      <c r="B23" s="27"/>
      <c r="C23" s="28" t="s">
        <v>384</v>
      </c>
      <c r="D23" s="334"/>
      <c r="E23" s="334"/>
      <c r="F23" s="334"/>
      <c r="G23" s="334"/>
      <c r="H23" s="334"/>
      <c r="I23" s="334"/>
      <c r="J23" s="334"/>
      <c r="K23" s="334"/>
      <c r="L23" s="507"/>
      <c r="M23" s="334"/>
      <c r="N23" s="448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449"/>
      <c r="AC23" s="334"/>
      <c r="AD23" s="334"/>
      <c r="AE23" s="334"/>
      <c r="AF23" s="334"/>
      <c r="AG23" s="334"/>
      <c r="AH23" s="450"/>
      <c r="AI23" s="450"/>
      <c r="AJ23" s="450"/>
      <c r="AK23" s="450"/>
      <c r="AL23" s="450"/>
      <c r="AM23" s="450"/>
      <c r="AN23" s="334"/>
      <c r="AO23" s="450"/>
      <c r="AP23" s="30"/>
      <c r="AQ23" s="30"/>
      <c r="AR23" s="9"/>
      <c r="AS23" s="17"/>
      <c r="AT23" s="18" t="str">
        <f t="shared" si="3"/>
        <v xml:space="preserve"> </v>
      </c>
      <c r="AU23" s="560" t="str">
        <f t="shared" si="0"/>
        <v xml:space="preserve"> </v>
      </c>
      <c r="AV23" s="560" t="str">
        <f t="shared" si="1"/>
        <v xml:space="preserve"> </v>
      </c>
      <c r="AW23" s="560" t="str">
        <f t="shared" si="2"/>
        <v xml:space="preserve"> </v>
      </c>
      <c r="AX23" s="26"/>
      <c r="AY23" s="17"/>
      <c r="AZ23" s="17"/>
      <c r="BA23" s="26"/>
      <c r="BB23" s="17"/>
      <c r="BC23" s="17"/>
      <c r="BD23" s="17"/>
      <c r="BE23" s="26"/>
      <c r="BF23" s="17"/>
      <c r="BG23" s="17"/>
    </row>
    <row r="24" spans="1:59" x14ac:dyDescent="0.2">
      <c r="A24" s="9"/>
      <c r="B24" s="311"/>
      <c r="C24" s="31" t="s">
        <v>351</v>
      </c>
      <c r="D24" s="444"/>
      <c r="E24" s="315"/>
      <c r="F24" s="444"/>
      <c r="G24" s="315"/>
      <c r="H24" s="444"/>
      <c r="I24" s="315"/>
      <c r="J24" s="444"/>
      <c r="K24" s="565"/>
      <c r="M24" s="336"/>
      <c r="N24" s="444"/>
      <c r="O24" s="315"/>
      <c r="P24" s="444"/>
      <c r="Q24" s="315"/>
      <c r="R24" s="444"/>
      <c r="S24" s="315"/>
      <c r="T24" s="444"/>
      <c r="U24" s="315"/>
      <c r="V24" s="444"/>
      <c r="W24" s="315"/>
      <c r="X24" s="444"/>
      <c r="Y24" s="315"/>
      <c r="Z24" s="444"/>
      <c r="AA24" s="315"/>
      <c r="AB24" s="444"/>
      <c r="AC24" s="315"/>
      <c r="AD24" s="444"/>
      <c r="AE24" s="315"/>
      <c r="AF24" s="444"/>
      <c r="AG24" s="315"/>
      <c r="AH24" s="444"/>
      <c r="AI24" s="315"/>
      <c r="AJ24" s="444"/>
      <c r="AK24" s="315"/>
      <c r="AL24" s="444"/>
      <c r="AM24" s="315"/>
      <c r="AN24" s="444"/>
      <c r="AO24" s="315"/>
      <c r="AP24" s="32"/>
      <c r="AQ24" s="33"/>
      <c r="AR24" s="9"/>
      <c r="AS24" s="17">
        <f>COUNT(D24:AQ24)</f>
        <v>0</v>
      </c>
      <c r="AT24" s="18" t="str">
        <f t="shared" si="3"/>
        <v xml:space="preserve"> </v>
      </c>
      <c r="AU24" s="348" t="str">
        <f t="shared" si="0"/>
        <v xml:space="preserve"> </v>
      </c>
      <c r="AV24" s="348" t="str">
        <f t="shared" si="1"/>
        <v xml:space="preserve"> </v>
      </c>
      <c r="AW24" s="348" t="str">
        <f t="shared" si="2"/>
        <v xml:space="preserve"> </v>
      </c>
      <c r="AX24" s="35" t="str">
        <f>IF(SUM(AU24:AW24)=0," ",SUM(AU24:AW24))</f>
        <v xml:space="preserve"> </v>
      </c>
      <c r="AY24" s="314" t="str">
        <f>IF(AS24=0,Var!$B$8,IF(LARGE(D24:AQ24,1)&gt;=455,Var!$B$4," "))</f>
        <v>---</v>
      </c>
      <c r="AZ24" s="314" t="str">
        <f>IF(AS24=0,Var!$B$8,IF(LARGE(D24:AQ24,1)&gt;=480,Var!$B$4," "))</f>
        <v>---</v>
      </c>
      <c r="BA24" s="314" t="str">
        <f>IF(AS24=0,Var!$B$8,IF(LARGE(D24:AQ24,1)&gt;=500,Var!$B$4," "))</f>
        <v>---</v>
      </c>
      <c r="BB24" s="314" t="str">
        <f>IF(AS24=0,Var!$B$8,IF(LARGE(D24:AQ24,1)&gt;=515,Var!$B$4," "))</f>
        <v>---</v>
      </c>
      <c r="BC24" s="314" t="str">
        <f>IF(AS24=0,Var!$B$8,IF(LARGE(D24:AQ24,1)&gt;=530,Var!$B$4," "))</f>
        <v>---</v>
      </c>
      <c r="BD24" s="314" t="str">
        <f>IF(AS24=0,Var!$B$8,IF(LARGE(D24:AQ24,1)&gt;=545,Var!$B$4," "))</f>
        <v>---</v>
      </c>
      <c r="BE24" s="314" t="str">
        <f>IF(AS24=0,Var!$B$8,IF(LARGE(D24:AQ24,1)&gt;=555,Var!$B$4," "))</f>
        <v>---</v>
      </c>
      <c r="BF24" s="314" t="str">
        <f>IF(AS24=0,Var!$B$8,IF(LARGE(D24:AQ24,1)&gt;=565,Var!$B$4," "))</f>
        <v>---</v>
      </c>
      <c r="BG24" s="36" t="str">
        <f>IF(AS24=0,Var!$B$8,IF(LARGE(D24:AQ24,1)&gt;=575,Var!$B$4," "))</f>
        <v>---</v>
      </c>
    </row>
    <row r="25" spans="1:59" x14ac:dyDescent="0.2">
      <c r="A25" s="9"/>
      <c r="B25" s="311"/>
      <c r="C25" s="31"/>
      <c r="D25" s="444"/>
      <c r="E25" s="315"/>
      <c r="F25" s="444"/>
      <c r="G25" s="315"/>
      <c r="H25" s="444"/>
      <c r="I25" s="315"/>
      <c r="J25" s="444"/>
      <c r="K25" s="315"/>
      <c r="M25" s="336"/>
      <c r="N25" s="444"/>
      <c r="O25" s="315"/>
      <c r="P25" s="444"/>
      <c r="Q25" s="315"/>
      <c r="R25" s="444"/>
      <c r="S25" s="315"/>
      <c r="T25" s="444"/>
      <c r="U25" s="315"/>
      <c r="V25" s="444"/>
      <c r="W25" s="315"/>
      <c r="X25" s="444"/>
      <c r="Y25" s="315"/>
      <c r="Z25" s="444"/>
      <c r="AA25" s="315"/>
      <c r="AB25" s="444"/>
      <c r="AC25" s="315"/>
      <c r="AD25" s="444"/>
      <c r="AE25" s="315"/>
      <c r="AF25" s="444"/>
      <c r="AG25" s="315"/>
      <c r="AH25" s="444"/>
      <c r="AI25" s="315"/>
      <c r="AJ25" s="444"/>
      <c r="AK25" s="315"/>
      <c r="AL25" s="444"/>
      <c r="AM25" s="315"/>
      <c r="AN25" s="444"/>
      <c r="AO25" s="315"/>
      <c r="AP25" s="32"/>
      <c r="AQ25" s="33"/>
      <c r="AR25" s="9"/>
      <c r="AS25" s="17">
        <f>COUNT(D25:AQ25)</f>
        <v>0</v>
      </c>
      <c r="AT25" s="18" t="str">
        <f t="shared" si="3"/>
        <v xml:space="preserve"> </v>
      </c>
      <c r="AU25" s="348" t="str">
        <f t="shared" si="0"/>
        <v xml:space="preserve"> </v>
      </c>
      <c r="AV25" s="348" t="str">
        <f t="shared" si="1"/>
        <v xml:space="preserve"> </v>
      </c>
      <c r="AW25" s="348" t="str">
        <f t="shared" si="2"/>
        <v xml:space="preserve"> </v>
      </c>
      <c r="AX25" s="35" t="str">
        <f>IF(SUM(AU25:AW25)=0," ",SUM(AU25:AW25))</f>
        <v xml:space="preserve"> </v>
      </c>
      <c r="AY25" s="314" t="str">
        <f>IF(AS25=0,Var!$B$8,IF(LARGE(D25:AQ25,1)&gt;=455,Var!$B$4," "))</f>
        <v>---</v>
      </c>
      <c r="AZ25" s="314" t="str">
        <f>IF(AS25=0,Var!$B$8,IF(LARGE(D25:AQ25,1)&gt;=480,Var!$B$4," "))</f>
        <v>---</v>
      </c>
      <c r="BA25" s="314" t="str">
        <f>IF(AS25=0,Var!$B$8,IF(LARGE(D25:AQ25,1)&gt;=500,Var!$B$4," "))</f>
        <v>---</v>
      </c>
      <c r="BB25" s="314" t="str">
        <f>IF(AS25=0,Var!$B$8,IF(LARGE(D25:AQ25,1)&gt;=515,Var!$B$4," "))</f>
        <v>---</v>
      </c>
      <c r="BC25" s="314" t="str">
        <f>IF(AS25=0,Var!$B$8,IF(LARGE(D25:AQ25,1)&gt;=530,Var!$B$4," "))</f>
        <v>---</v>
      </c>
      <c r="BD25" s="314" t="str">
        <f>IF(AS25=0,Var!$B$8,IF(LARGE(D25:AQ25,1)&gt;=545,Var!$B$4," "))</f>
        <v>---</v>
      </c>
      <c r="BE25" s="314" t="str">
        <f>IF(AS25=0,Var!$B$8,IF(LARGE(D25:AQ25,1)&gt;=555,Var!$B$4," "))</f>
        <v>---</v>
      </c>
      <c r="BF25" s="314" t="str">
        <f>IF(AS25=0,Var!$B$8,IF(LARGE(D25:AQ25,1)&gt;=565,Var!$B$4," "))</f>
        <v>---</v>
      </c>
      <c r="BG25" s="36" t="str">
        <f>IF(AS25=0,Var!$B$8,IF(LARGE(D25:AQ25,1)&gt;=575,Var!$B$4," "))</f>
        <v>---</v>
      </c>
    </row>
    <row r="26" spans="1:59" ht="22.7" customHeight="1" x14ac:dyDescent="0.2">
      <c r="A26" s="9"/>
      <c r="B26" s="27"/>
      <c r="C26" s="28" t="s">
        <v>385</v>
      </c>
      <c r="D26" s="334"/>
      <c r="E26" s="334"/>
      <c r="F26" s="334"/>
      <c r="G26" s="334"/>
      <c r="H26" s="334"/>
      <c r="I26" s="334"/>
      <c r="J26" s="334"/>
      <c r="K26" s="334"/>
      <c r="L26" s="507"/>
      <c r="M26" s="334"/>
      <c r="N26" s="448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449"/>
      <c r="AC26" s="334"/>
      <c r="AD26" s="334"/>
      <c r="AE26" s="334"/>
      <c r="AF26" s="334"/>
      <c r="AG26" s="334"/>
      <c r="AH26" s="450"/>
      <c r="AI26" s="450"/>
      <c r="AJ26" s="450"/>
      <c r="AK26" s="450"/>
      <c r="AL26" s="450"/>
      <c r="AM26" s="450"/>
      <c r="AN26" s="334"/>
      <c r="AO26" s="450"/>
      <c r="AP26" s="30"/>
      <c r="AQ26" s="30"/>
      <c r="AR26" s="9"/>
      <c r="AS26" s="17"/>
      <c r="AT26" s="18" t="str">
        <f t="shared" si="3"/>
        <v xml:space="preserve"> </v>
      </c>
      <c r="AU26" s="560" t="str">
        <f t="shared" si="0"/>
        <v xml:space="preserve"> </v>
      </c>
      <c r="AV26" s="560" t="str">
        <f t="shared" si="1"/>
        <v xml:space="preserve"> </v>
      </c>
      <c r="AW26" s="560" t="str">
        <f t="shared" si="2"/>
        <v xml:space="preserve"> </v>
      </c>
      <c r="AX26" s="26"/>
      <c r="AY26" s="17"/>
      <c r="AZ26" s="17"/>
      <c r="BA26" s="26"/>
      <c r="BB26" s="17"/>
      <c r="BC26" s="17"/>
      <c r="BD26" s="17"/>
      <c r="BE26" s="26"/>
      <c r="BF26" s="17"/>
      <c r="BG26" s="17"/>
    </row>
    <row r="27" spans="1:59" x14ac:dyDescent="0.2">
      <c r="A27" s="9"/>
      <c r="B27" s="14"/>
      <c r="C27" s="31"/>
      <c r="D27" s="444"/>
      <c r="E27" s="315"/>
      <c r="F27" s="444"/>
      <c r="G27" s="315"/>
      <c r="H27" s="444"/>
      <c r="I27" s="315"/>
      <c r="J27" s="444"/>
      <c r="K27" s="315"/>
      <c r="M27" s="336"/>
      <c r="N27" s="444"/>
      <c r="O27" s="315"/>
      <c r="P27" s="444"/>
      <c r="Q27" s="315"/>
      <c r="R27" s="444"/>
      <c r="S27" s="315"/>
      <c r="T27" s="444"/>
      <c r="U27" s="315"/>
      <c r="V27" s="444"/>
      <c r="W27" s="315"/>
      <c r="X27" s="444"/>
      <c r="Y27" s="315"/>
      <c r="Z27" s="444"/>
      <c r="AA27" s="315"/>
      <c r="AB27" s="444"/>
      <c r="AC27" s="315"/>
      <c r="AD27" s="444"/>
      <c r="AE27" s="315"/>
      <c r="AF27" s="444"/>
      <c r="AG27" s="315"/>
      <c r="AH27" s="444"/>
      <c r="AI27" s="315"/>
      <c r="AJ27" s="444"/>
      <c r="AK27" s="315"/>
      <c r="AL27" s="444"/>
      <c r="AM27" s="315"/>
      <c r="AN27" s="444"/>
      <c r="AO27" s="315"/>
      <c r="AP27" s="32"/>
      <c r="AQ27" s="33"/>
      <c r="AR27" s="9"/>
      <c r="AS27" s="17">
        <f>COUNT(D27:AQ27)</f>
        <v>0</v>
      </c>
      <c r="AT27" s="18" t="str">
        <f t="shared" si="3"/>
        <v xml:space="preserve"> </v>
      </c>
      <c r="AU27" s="348" t="str">
        <f t="shared" si="0"/>
        <v xml:space="preserve"> </v>
      </c>
      <c r="AV27" s="348" t="str">
        <f t="shared" si="1"/>
        <v xml:space="preserve"> </v>
      </c>
      <c r="AW27" s="348" t="str">
        <f t="shared" si="2"/>
        <v xml:space="preserve"> </v>
      </c>
      <c r="AX27" s="35" t="str">
        <f>IF(SUM(AU27:AW27)=0," ",SUM(AU27:AW27))</f>
        <v xml:space="preserve"> </v>
      </c>
      <c r="AY27" s="314" t="str">
        <f>IF(AS27=0,Var!$B$8,IF(LARGE(D27:AQ27,1)&gt;=455,Var!$B$4," "))</f>
        <v>---</v>
      </c>
      <c r="AZ27" s="314" t="str">
        <f>IF(AS27=0,Var!$B$8,IF(LARGE(D27:AQ27,1)&gt;=480,Var!$B$4," "))</f>
        <v>---</v>
      </c>
      <c r="BA27" s="314" t="str">
        <f>IF(AS27=0,Var!$B$8,IF(LARGE(D27:AQ27,1)&gt;=500,Var!$B$4," "))</f>
        <v>---</v>
      </c>
      <c r="BB27" s="314" t="str">
        <f>IF(AS27=0,Var!$B$8,IF(LARGE(D27:AQ27,1)&gt;=515,Var!$B$4," "))</f>
        <v>---</v>
      </c>
      <c r="BC27" s="314" t="str">
        <f>IF(AS27=0,Var!$B$8,IF(LARGE(D27:AQ27,1)&gt;=530,Var!$B$4," "))</f>
        <v>---</v>
      </c>
      <c r="BD27" s="314" t="str">
        <f>IF(AS27=0,Var!$B$8,IF(LARGE(D27:AQ27,1)&gt;=545,Var!$B$4," "))</f>
        <v>---</v>
      </c>
      <c r="BE27" s="314" t="str">
        <f>IF(AS27=0,Var!$B$8,IF(LARGE(D27:AQ27,1)&gt;=555,Var!$B$4," "))</f>
        <v>---</v>
      </c>
      <c r="BF27" s="314" t="str">
        <f>IF(AS27=0,Var!$B$8,IF(LARGE(D27:AQ27,1)&gt;=565,Var!$B$4," "))</f>
        <v>---</v>
      </c>
      <c r="BG27" s="36" t="str">
        <f>IF(AS27=0,Var!$B$8,IF(LARGE(D27:AQ27,1)&gt;=575,Var!$B$4," "))</f>
        <v>---</v>
      </c>
    </row>
    <row r="28" spans="1:59" x14ac:dyDescent="0.2">
      <c r="A28" s="9"/>
      <c r="B28" s="14"/>
      <c r="C28" s="31"/>
      <c r="D28" s="444"/>
      <c r="E28" s="315"/>
      <c r="F28" s="444"/>
      <c r="G28" s="315"/>
      <c r="H28" s="444"/>
      <c r="I28" s="315"/>
      <c r="J28" s="444"/>
      <c r="K28" s="315"/>
      <c r="M28" s="336"/>
      <c r="N28" s="444"/>
      <c r="O28" s="315"/>
      <c r="P28" s="444"/>
      <c r="Q28" s="315"/>
      <c r="R28" s="444"/>
      <c r="S28" s="315"/>
      <c r="T28" s="444"/>
      <c r="U28" s="315"/>
      <c r="V28" s="444"/>
      <c r="W28" s="315"/>
      <c r="X28" s="444"/>
      <c r="Y28" s="315"/>
      <c r="Z28" s="444"/>
      <c r="AA28" s="315"/>
      <c r="AB28" s="444"/>
      <c r="AC28" s="315"/>
      <c r="AD28" s="444"/>
      <c r="AE28" s="315"/>
      <c r="AF28" s="444"/>
      <c r="AG28" s="315"/>
      <c r="AH28" s="444"/>
      <c r="AI28" s="315"/>
      <c r="AJ28" s="444"/>
      <c r="AK28" s="315"/>
      <c r="AL28" s="444"/>
      <c r="AM28" s="315"/>
      <c r="AN28" s="444"/>
      <c r="AO28" s="315"/>
      <c r="AP28" s="32"/>
      <c r="AQ28" s="33"/>
      <c r="AR28" s="9"/>
      <c r="AS28" s="17">
        <f>COUNT(D28:AQ28)</f>
        <v>0</v>
      </c>
      <c r="AT28" s="18" t="str">
        <f t="shared" si="3"/>
        <v xml:space="preserve"> </v>
      </c>
      <c r="AU28" s="348" t="str">
        <f t="shared" si="0"/>
        <v xml:space="preserve"> </v>
      </c>
      <c r="AV28" s="348" t="str">
        <f t="shared" si="1"/>
        <v xml:space="preserve"> </v>
      </c>
      <c r="AW28" s="348" t="str">
        <f t="shared" si="2"/>
        <v xml:space="preserve"> </v>
      </c>
      <c r="AX28" s="35" t="str">
        <f>IF(SUM(AU28:AW28)=0," ",SUM(AU28:AW28))</f>
        <v xml:space="preserve"> </v>
      </c>
      <c r="AY28" s="314" t="str">
        <f>IF(AS28=0,Var!$B$8,IF(LARGE(D28:AQ28,1)&gt;=455,Var!$B$4," "))</f>
        <v>---</v>
      </c>
      <c r="AZ28" s="314" t="str">
        <f>IF(AS28=0,Var!$B$8,IF(LARGE(D28:AQ28,1)&gt;=480,Var!$B$4," "))</f>
        <v>---</v>
      </c>
      <c r="BA28" s="314" t="str">
        <f>IF(AS28=0,Var!$B$8,IF(LARGE(D28:AQ28,1)&gt;=500,Var!$B$4," "))</f>
        <v>---</v>
      </c>
      <c r="BB28" s="314" t="str">
        <f>IF(AS28=0,Var!$B$8,IF(LARGE(D28:AQ28,1)&gt;=515,Var!$B$4," "))</f>
        <v>---</v>
      </c>
      <c r="BC28" s="314" t="str">
        <f>IF(AS28=0,Var!$B$8,IF(LARGE(D28:AQ28,1)&gt;=530,Var!$B$4," "))</f>
        <v>---</v>
      </c>
      <c r="BD28" s="314" t="str">
        <f>IF(AS28=0,Var!$B$8,IF(LARGE(D28:AQ28,1)&gt;=545,Var!$B$4," "))</f>
        <v>---</v>
      </c>
      <c r="BE28" s="314" t="str">
        <f>IF(AS28=0,Var!$B$8,IF(LARGE(D28:AQ28,1)&gt;=555,Var!$B$4," "))</f>
        <v>---</v>
      </c>
      <c r="BF28" s="314" t="str">
        <f>IF(AS28=0,Var!$B$8,IF(LARGE(D28:AQ28,1)&gt;=565,Var!$B$4," "))</f>
        <v>---</v>
      </c>
      <c r="BG28" s="36" t="str">
        <f>IF(AS28=0,Var!$B$8,IF(LARGE(D28:AQ28,1)&gt;=575,Var!$B$4," "))</f>
        <v>---</v>
      </c>
    </row>
    <row r="29" spans="1:59" ht="22.7" customHeight="1" x14ac:dyDescent="0.2">
      <c r="A29" s="9"/>
      <c r="B29" s="27"/>
      <c r="C29" s="28" t="s">
        <v>386</v>
      </c>
      <c r="D29" s="334"/>
      <c r="E29" s="334"/>
      <c r="F29" s="334"/>
      <c r="G29" s="334"/>
      <c r="H29" s="334"/>
      <c r="I29" s="334"/>
      <c r="J29" s="334"/>
      <c r="K29" s="334"/>
      <c r="L29" s="507"/>
      <c r="M29" s="334"/>
      <c r="N29" s="448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449"/>
      <c r="AC29" s="334"/>
      <c r="AD29" s="334"/>
      <c r="AE29" s="334"/>
      <c r="AF29" s="334"/>
      <c r="AG29" s="334"/>
      <c r="AH29" s="450"/>
      <c r="AI29" s="450"/>
      <c r="AJ29" s="450"/>
      <c r="AK29" s="450"/>
      <c r="AL29" s="450"/>
      <c r="AM29" s="450"/>
      <c r="AN29" s="334"/>
      <c r="AO29" s="450"/>
      <c r="AP29" s="30"/>
      <c r="AQ29" s="30"/>
      <c r="AR29" s="9"/>
      <c r="AS29" s="17"/>
      <c r="AT29" s="18" t="str">
        <f t="shared" si="3"/>
        <v xml:space="preserve"> </v>
      </c>
      <c r="AU29" s="560" t="str">
        <f t="shared" si="0"/>
        <v xml:space="preserve"> </v>
      </c>
      <c r="AV29" s="560" t="str">
        <f t="shared" si="1"/>
        <v xml:space="preserve"> </v>
      </c>
      <c r="AW29" s="560" t="str">
        <f t="shared" si="2"/>
        <v xml:space="preserve"> </v>
      </c>
      <c r="AX29" s="26"/>
      <c r="AY29" s="17"/>
      <c r="AZ29" s="17"/>
      <c r="BA29" s="26"/>
      <c r="BB29" s="17"/>
      <c r="BC29" s="17"/>
      <c r="BD29" s="17"/>
      <c r="BE29" s="26"/>
      <c r="BF29" s="17"/>
      <c r="BG29" s="17"/>
    </row>
    <row r="30" spans="1:59" x14ac:dyDescent="0.2">
      <c r="A30" s="9"/>
      <c r="B30" s="14"/>
      <c r="C30" s="31" t="s">
        <v>342</v>
      </c>
      <c r="D30" s="444"/>
      <c r="E30" s="315"/>
      <c r="F30" s="444"/>
      <c r="G30" s="315"/>
      <c r="H30" s="444"/>
      <c r="I30" s="315"/>
      <c r="J30" s="444"/>
      <c r="K30" s="565"/>
      <c r="M30" s="336"/>
      <c r="N30" s="444"/>
      <c r="O30" s="565"/>
      <c r="P30" s="444"/>
      <c r="Q30" s="565"/>
      <c r="R30" s="444"/>
      <c r="S30" s="315"/>
      <c r="T30" s="444"/>
      <c r="U30" s="315"/>
      <c r="V30" s="444"/>
      <c r="W30" s="565"/>
      <c r="X30" s="444"/>
      <c r="Y30" s="315"/>
      <c r="Z30" s="444"/>
      <c r="AA30" s="315"/>
      <c r="AB30" s="444"/>
      <c r="AC30" s="315"/>
      <c r="AD30" s="444"/>
      <c r="AE30" s="315"/>
      <c r="AF30" s="444"/>
      <c r="AG30" s="315"/>
      <c r="AH30" s="444"/>
      <c r="AI30" s="315"/>
      <c r="AJ30" s="444"/>
      <c r="AK30" s="315"/>
      <c r="AL30" s="444"/>
      <c r="AM30" s="315"/>
      <c r="AN30" s="444"/>
      <c r="AO30" s="315"/>
      <c r="AP30" s="32"/>
      <c r="AQ30" s="33"/>
      <c r="AR30" s="9"/>
      <c r="AS30" s="17">
        <f>COUNT(D30:AQ30)</f>
        <v>0</v>
      </c>
      <c r="AT30" s="18" t="str">
        <f t="shared" si="3"/>
        <v xml:space="preserve"> </v>
      </c>
      <c r="AU30" s="348" t="str">
        <f t="shared" si="0"/>
        <v xml:space="preserve"> </v>
      </c>
      <c r="AV30" s="348" t="str">
        <f t="shared" si="1"/>
        <v xml:space="preserve"> </v>
      </c>
      <c r="AW30" s="348" t="str">
        <f t="shared" si="2"/>
        <v xml:space="preserve"> </v>
      </c>
      <c r="AX30" s="35" t="str">
        <f>IF(SUM(AU30:AW30)=0," ",SUM(AU30:AW30))</f>
        <v xml:space="preserve"> </v>
      </c>
      <c r="AY30" s="314" t="str">
        <f>IF(AS30=0,Var!$B$8,IF(LARGE(D30:AQ30,1)&gt;=455,Var!$B$4," "))</f>
        <v>---</v>
      </c>
      <c r="AZ30" s="314" t="str">
        <f>IF(AS30=0,Var!$B$8,IF(LARGE(D30:AQ30,1)&gt;=480,Var!$B$4," "))</f>
        <v>---</v>
      </c>
      <c r="BA30" s="314" t="str">
        <f>IF(AS30=0,Var!$B$8,IF(LARGE(D30:AQ30,1)&gt;=500,Var!$B$4," "))</f>
        <v>---</v>
      </c>
      <c r="BB30" s="314" t="str">
        <f>IF(AS30=0,Var!$B$8,IF(LARGE(D30:AQ30,1)&gt;=515,Var!$B$4," "))</f>
        <v>---</v>
      </c>
      <c r="BC30" s="314" t="str">
        <f>IF(AS30=0,Var!$B$8,IF(LARGE(D30:AQ30,1)&gt;=530,Var!$B$4," "))</f>
        <v>---</v>
      </c>
      <c r="BD30" s="314" t="str">
        <f>IF(AS30=0,Var!$B$8,IF(LARGE(D30:AQ30,1)&gt;=545,Var!$B$4," "))</f>
        <v>---</v>
      </c>
      <c r="BE30" s="314" t="str">
        <f>IF(AS30=0,Var!$B$8,IF(LARGE(D30:AQ30,1)&gt;=555,Var!$B$4," "))</f>
        <v>---</v>
      </c>
      <c r="BF30" s="314" t="str">
        <f>IF(AS30=0,Var!$B$8,IF(LARGE(D30:AQ30,1)&gt;=565,Var!$B$4," "))</f>
        <v>---</v>
      </c>
      <c r="BG30" s="36" t="str">
        <f>IF(AS30=0,Var!$B$8,IF(LARGE(D30:AQ30,1)&gt;=575,Var!$B$4," "))</f>
        <v>---</v>
      </c>
    </row>
    <row r="31" spans="1:59" ht="22.7" customHeight="1" x14ac:dyDescent="0.2">
      <c r="A31" s="9"/>
      <c r="B31" s="27"/>
      <c r="C31" s="28" t="s">
        <v>284</v>
      </c>
      <c r="D31" s="334"/>
      <c r="E31" s="334"/>
      <c r="F31" s="334"/>
      <c r="G31" s="334"/>
      <c r="H31" s="334"/>
      <c r="I31" s="334"/>
      <c r="J31" s="334"/>
      <c r="K31" s="334"/>
      <c r="L31" s="507"/>
      <c r="M31" s="334"/>
      <c r="N31" s="448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449"/>
      <c r="AC31" s="334"/>
      <c r="AD31" s="334"/>
      <c r="AE31" s="334"/>
      <c r="AF31" s="334"/>
      <c r="AG31" s="334"/>
      <c r="AH31" s="450"/>
      <c r="AI31" s="450"/>
      <c r="AJ31" s="450"/>
      <c r="AK31" s="450"/>
      <c r="AL31" s="450"/>
      <c r="AM31" s="450"/>
      <c r="AN31" s="334"/>
      <c r="AO31" s="450"/>
      <c r="AP31" s="30"/>
      <c r="AQ31" s="30"/>
      <c r="AR31" s="9"/>
      <c r="AS31" s="17"/>
      <c r="AT31" s="18" t="str">
        <f t="shared" si="3"/>
        <v xml:space="preserve"> </v>
      </c>
      <c r="AU31" s="560" t="str">
        <f t="shared" si="0"/>
        <v xml:space="preserve"> </v>
      </c>
      <c r="AV31" s="560" t="str">
        <f t="shared" si="1"/>
        <v xml:space="preserve"> </v>
      </c>
      <c r="AW31" s="560" t="str">
        <f t="shared" si="2"/>
        <v xml:space="preserve"> </v>
      </c>
      <c r="AX31" s="26"/>
      <c r="AY31" s="17"/>
      <c r="AZ31" s="17"/>
      <c r="BA31" s="26"/>
      <c r="BB31" s="17"/>
      <c r="BC31" s="17"/>
      <c r="BD31" s="17"/>
      <c r="BE31" s="26"/>
      <c r="BF31" s="17"/>
      <c r="BG31" s="17"/>
    </row>
    <row r="32" spans="1:59" x14ac:dyDescent="0.2">
      <c r="A32" s="9"/>
      <c r="B32" s="696">
        <v>1</v>
      </c>
      <c r="C32" s="697" t="s">
        <v>357</v>
      </c>
      <c r="D32" s="681"/>
      <c r="E32" s="682"/>
      <c r="F32" s="681"/>
      <c r="G32" s="682"/>
      <c r="H32" s="681">
        <v>472</v>
      </c>
      <c r="I32" s="683" t="s">
        <v>368</v>
      </c>
      <c r="J32" s="681"/>
      <c r="K32" s="682"/>
      <c r="L32" s="493">
        <v>470</v>
      </c>
      <c r="M32" s="684" t="s">
        <v>368</v>
      </c>
      <c r="N32" s="681"/>
      <c r="O32" s="682"/>
      <c r="P32" s="681">
        <v>464</v>
      </c>
      <c r="Q32" s="683" t="s">
        <v>14</v>
      </c>
      <c r="R32" s="681"/>
      <c r="S32" s="682"/>
      <c r="T32" s="681">
        <v>460</v>
      </c>
      <c r="U32" s="683" t="s">
        <v>368</v>
      </c>
      <c r="V32" s="681"/>
      <c r="W32" s="682"/>
      <c r="X32" s="681"/>
      <c r="Y32" s="682"/>
      <c r="Z32" s="681"/>
      <c r="AA32" s="682"/>
      <c r="AB32" s="681">
        <v>466</v>
      </c>
      <c r="AC32" s="683" t="s">
        <v>368</v>
      </c>
      <c r="AD32" s="681"/>
      <c r="AE32" s="682"/>
      <c r="AF32" s="681"/>
      <c r="AG32" s="682"/>
      <c r="AH32" s="681"/>
      <c r="AI32" s="682"/>
      <c r="AJ32" s="681"/>
      <c r="AK32" s="682"/>
      <c r="AL32" s="681"/>
      <c r="AM32" s="682"/>
      <c r="AN32" s="681"/>
      <c r="AO32" s="682"/>
      <c r="AP32" s="685"/>
      <c r="AQ32" s="686"/>
      <c r="AR32" s="9"/>
      <c r="AS32" s="17">
        <f>COUNT(D32:AQ32)</f>
        <v>5</v>
      </c>
      <c r="AT32" s="18">
        <f t="shared" si="3"/>
        <v>469.33333333333331</v>
      </c>
      <c r="AU32" s="348" t="str">
        <f t="shared" si="0"/>
        <v xml:space="preserve"> </v>
      </c>
      <c r="AV32" s="348">
        <f t="shared" si="1"/>
        <v>1</v>
      </c>
      <c r="AW32" s="348" t="str">
        <f t="shared" si="2"/>
        <v xml:space="preserve"> </v>
      </c>
      <c r="AX32" s="35">
        <f>IF(SUM(AU32:AW32)=0," ",SUM(AU32:AW32))</f>
        <v>1</v>
      </c>
      <c r="AY32" s="314">
        <f>IF(AS32=0,Var!$B$8,IF(LARGE(D32:AQ32,1)&gt;=455,Var!$B$4," "))</f>
        <v>24</v>
      </c>
      <c r="AZ32" s="314" t="str">
        <f>IF(AS32=0,Var!$B$8,IF(LARGE(D32:AQ32,1)&gt;=480,Var!$B$4," "))</f>
        <v xml:space="preserve"> </v>
      </c>
      <c r="BA32" s="314" t="str">
        <f>IF(AS32=0,Var!$B$8,IF(LARGE(D32:AQ32,1)&gt;=500,Var!$B$4," "))</f>
        <v xml:space="preserve"> </v>
      </c>
      <c r="BB32" s="314" t="str">
        <f>IF(AS32=0,Var!$B$8,IF(LARGE(D32:AQ32,1)&gt;=515,Var!$B$4," "))</f>
        <v xml:space="preserve"> </v>
      </c>
      <c r="BC32" s="314" t="str">
        <f>IF(AS32=0,Var!$B$8,IF(LARGE(D32:AQ32,1)&gt;=530,Var!$B$4," "))</f>
        <v xml:space="preserve"> </v>
      </c>
      <c r="BD32" s="314" t="str">
        <f>IF(AS32=0,Var!$B$8,IF(LARGE(D32:AQ32,1)&gt;=545,Var!$B$4," "))</f>
        <v xml:space="preserve"> </v>
      </c>
      <c r="BE32" s="314" t="str">
        <f>IF(AS32=0,Var!$B$8,IF(LARGE(D32:AQ32,1)&gt;=555,Var!$B$4," "))</f>
        <v xml:space="preserve"> </v>
      </c>
      <c r="BF32" s="314" t="str">
        <f>IF(AS32=0,Var!$B$8,IF(LARGE(D32:AQ32,1)&gt;=565,Var!$B$4," "))</f>
        <v xml:space="preserve"> </v>
      </c>
    </row>
    <row r="33" spans="1:59" x14ac:dyDescent="0.2">
      <c r="A33" s="9"/>
      <c r="B33" s="311">
        <v>2</v>
      </c>
      <c r="C33" s="31" t="s">
        <v>391</v>
      </c>
      <c r="D33" s="444"/>
      <c r="E33" s="336"/>
      <c r="F33" s="687"/>
      <c r="G33" s="688"/>
      <c r="I33" s="571"/>
      <c r="J33" s="687"/>
      <c r="K33" s="688"/>
      <c r="M33" s="571"/>
      <c r="N33" s="687"/>
      <c r="O33" s="688"/>
      <c r="P33" s="687">
        <v>431</v>
      </c>
      <c r="Q33" s="689" t="s">
        <v>368</v>
      </c>
      <c r="S33" s="336"/>
      <c r="T33" s="687"/>
      <c r="U33" s="688"/>
      <c r="W33" s="571"/>
      <c r="X33" s="447">
        <v>427</v>
      </c>
      <c r="Y33" s="689" t="s">
        <v>376</v>
      </c>
      <c r="AA33" s="336"/>
      <c r="AB33" s="687"/>
      <c r="AC33" s="688"/>
      <c r="AE33" s="336"/>
      <c r="AF33" s="687"/>
      <c r="AG33" s="688"/>
      <c r="AI33" s="336"/>
      <c r="AJ33" s="687"/>
      <c r="AK33" s="688"/>
      <c r="AM33" s="336"/>
      <c r="AN33" s="687"/>
      <c r="AO33" s="688"/>
      <c r="AP33" s="2"/>
      <c r="AQ33" s="33"/>
      <c r="AR33" s="9"/>
      <c r="AS33" s="17">
        <f>COUNT(D33:AQ33)</f>
        <v>2</v>
      </c>
      <c r="AT33" s="18" t="str">
        <f t="shared" si="3"/>
        <v xml:space="preserve"> </v>
      </c>
      <c r="AU33" s="348" t="str">
        <f t="shared" si="0"/>
        <v xml:space="preserve"> </v>
      </c>
      <c r="AV33" s="348" t="str">
        <f t="shared" si="1"/>
        <v xml:space="preserve"> </v>
      </c>
      <c r="AW33" s="348" t="str">
        <f t="shared" si="2"/>
        <v xml:space="preserve"> </v>
      </c>
      <c r="AX33" s="35" t="str">
        <f>IF(SUM(AU33:AW33)=0," ",SUM(AU33:AW33))</f>
        <v xml:space="preserve"> </v>
      </c>
      <c r="AY33" s="314" t="str">
        <f>IF(AS33=0,Var!$B$8,IF(LARGE(D33:AQ33,1)&gt;=455,Var!$B$4," "))</f>
        <v xml:space="preserve"> </v>
      </c>
      <c r="AZ33" s="314" t="str">
        <f>IF(AS33=0,Var!$B$8,IF(LARGE(D33:AQ33,1)&gt;=480,Var!$B$4," "))</f>
        <v xml:space="preserve"> </v>
      </c>
      <c r="BA33" s="314" t="str">
        <f>IF(AS33=0,Var!$B$8,IF(LARGE(D33:AQ33,1)&gt;=500,Var!$B$4," "))</f>
        <v xml:space="preserve"> </v>
      </c>
      <c r="BB33" s="314" t="str">
        <f>IF(AS33=0,Var!$B$8,IF(LARGE(D33:AQ33,1)&gt;=515,Var!$B$4," "))</f>
        <v xml:space="preserve"> </v>
      </c>
      <c r="BC33" s="314" t="str">
        <f>IF(AS33=0,Var!$B$8,IF(LARGE(D33:AQ33,1)&gt;=530,Var!$B$4," "))</f>
        <v xml:space="preserve"> </v>
      </c>
      <c r="BD33" s="314" t="str">
        <f>IF(AS33=0,Var!$B$8,IF(LARGE(D33:AQ33,1)&gt;=545,Var!$B$4," "))</f>
        <v xml:space="preserve"> </v>
      </c>
      <c r="BE33" s="314" t="str">
        <f>IF(AS33=0,Var!$B$8,IF(LARGE(D33:AQ33,1)&gt;=555,Var!$B$4," "))</f>
        <v xml:space="preserve"> </v>
      </c>
      <c r="BF33" s="314" t="str">
        <f>IF(AS33=0,Var!$B$8,IF(LARGE(D33:AQ33,1)&gt;=565,Var!$B$4," "))</f>
        <v xml:space="preserve"> </v>
      </c>
      <c r="BG33" s="36" t="str">
        <f>IF(AS32=0,Var!$B$8,IF(LARGE(D32:AQ32,1)&gt;=575,Var!$B$4," "))</f>
        <v xml:space="preserve"> </v>
      </c>
    </row>
    <row r="34" spans="1:59" x14ac:dyDescent="0.2">
      <c r="A34" s="9"/>
      <c r="B34" s="311">
        <v>3</v>
      </c>
      <c r="C34" s="31" t="s">
        <v>371</v>
      </c>
      <c r="D34" s="690"/>
      <c r="E34" s="336"/>
      <c r="F34" s="687"/>
      <c r="G34" s="688"/>
      <c r="J34" s="687">
        <v>469</v>
      </c>
      <c r="K34" s="689" t="s">
        <v>15</v>
      </c>
      <c r="M34" s="336"/>
      <c r="N34" s="687"/>
      <c r="O34" s="688"/>
      <c r="P34" s="687">
        <v>414</v>
      </c>
      <c r="Q34" s="689" t="s">
        <v>372</v>
      </c>
      <c r="S34" s="336"/>
      <c r="T34" s="687"/>
      <c r="U34" s="688"/>
      <c r="W34" s="336"/>
      <c r="X34" s="687"/>
      <c r="Y34" s="688"/>
      <c r="AA34" s="336"/>
      <c r="AB34" s="687"/>
      <c r="AC34" s="688"/>
      <c r="AE34" s="336"/>
      <c r="AF34" s="687"/>
      <c r="AG34" s="688"/>
      <c r="AI34" s="336"/>
      <c r="AJ34" s="687"/>
      <c r="AK34" s="688"/>
      <c r="AM34" s="336"/>
      <c r="AN34" s="687"/>
      <c r="AO34" s="688"/>
      <c r="AP34" s="2"/>
      <c r="AQ34" s="33"/>
      <c r="AR34" s="9"/>
      <c r="AS34" s="17">
        <f>COUNT(D34:AQ34)</f>
        <v>2</v>
      </c>
      <c r="AT34" s="18" t="str">
        <f t="shared" si="3"/>
        <v xml:space="preserve"> </v>
      </c>
      <c r="AU34" s="348" t="str">
        <f t="shared" si="0"/>
        <v xml:space="preserve"> </v>
      </c>
      <c r="AV34" s="348" t="str">
        <f t="shared" si="1"/>
        <v xml:space="preserve"> </v>
      </c>
      <c r="AW34" s="348">
        <f t="shared" si="2"/>
        <v>1</v>
      </c>
      <c r="AX34" s="35">
        <f>IF(SUM(AU34:AW34)=0," ",SUM(AU34:AW34))</f>
        <v>1</v>
      </c>
      <c r="AY34" s="314">
        <f>IF(AS34=0,Var!$B$8,IF(LARGE(D34:AQ34,1)&gt;=455,Var!$B$4," "))</f>
        <v>24</v>
      </c>
      <c r="AZ34" s="314" t="str">
        <f>IF(AS34=0,Var!$B$8,IF(LARGE(D34:AQ34,1)&gt;=480,Var!$B$4," "))</f>
        <v xml:space="preserve"> </v>
      </c>
      <c r="BA34" s="314" t="str">
        <f>IF(AS34=0,Var!$B$8,IF(LARGE(D34:AQ34,1)&gt;=500,Var!$B$4," "))</f>
        <v xml:space="preserve"> </v>
      </c>
      <c r="BB34" s="314" t="str">
        <f>IF(AS34=0,Var!$B$8,IF(LARGE(D34:AQ34,1)&gt;=515,Var!$B$4," "))</f>
        <v xml:space="preserve"> </v>
      </c>
      <c r="BC34" s="314" t="str">
        <f>IF(AS34=0,Var!$B$8,IF(LARGE(D34:AQ34,1)&gt;=530,Var!$B$4," "))</f>
        <v xml:space="preserve"> </v>
      </c>
      <c r="BD34" s="314" t="str">
        <f>IF(AS34=0,Var!$B$8,IF(LARGE(D34:AQ34,1)&gt;=545,Var!$B$4," "))</f>
        <v xml:space="preserve"> </v>
      </c>
      <c r="BE34" s="314" t="str">
        <f>IF(AS34=0,Var!$B$8,IF(LARGE(D34:AQ34,1)&gt;=555,Var!$B$4," "))</f>
        <v xml:space="preserve"> </v>
      </c>
      <c r="BF34" s="314" t="str">
        <f>IF(AS34=0,Var!$B$8,IF(LARGE(D34:AQ34,1)&gt;=565,Var!$B$4," "))</f>
        <v xml:space="preserve"> </v>
      </c>
      <c r="BG34" s="36" t="str">
        <f>IF(AS34=0,Var!$B$8,IF(LARGE(D34:AQ34,1)&gt;=575,Var!$B$4," "))</f>
        <v xml:space="preserve"> </v>
      </c>
    </row>
    <row r="35" spans="1:59" x14ac:dyDescent="0.2">
      <c r="A35" s="9"/>
      <c r="B35" s="698">
        <v>4</v>
      </c>
      <c r="C35" s="699" t="s">
        <v>392</v>
      </c>
      <c r="D35" s="691"/>
      <c r="E35" s="456"/>
      <c r="F35" s="692"/>
      <c r="G35" s="693"/>
      <c r="H35" s="316"/>
      <c r="I35" s="316"/>
      <c r="J35" s="692"/>
      <c r="K35" s="694"/>
      <c r="L35" s="442"/>
      <c r="M35" s="456"/>
      <c r="N35" s="692"/>
      <c r="O35" s="693"/>
      <c r="P35" s="692">
        <v>150</v>
      </c>
      <c r="Q35" s="694" t="s">
        <v>393</v>
      </c>
      <c r="R35" s="316"/>
      <c r="S35" s="456"/>
      <c r="T35" s="692"/>
      <c r="U35" s="693"/>
      <c r="V35" s="316"/>
      <c r="W35" s="456"/>
      <c r="X35" s="692"/>
      <c r="Y35" s="693"/>
      <c r="Z35" s="316"/>
      <c r="AA35" s="456"/>
      <c r="AB35" s="692"/>
      <c r="AC35" s="693"/>
      <c r="AD35" s="316"/>
      <c r="AE35" s="456"/>
      <c r="AF35" s="692"/>
      <c r="AG35" s="693"/>
      <c r="AH35" s="316"/>
      <c r="AI35" s="456"/>
      <c r="AJ35" s="692"/>
      <c r="AK35" s="693"/>
      <c r="AL35" s="316"/>
      <c r="AM35" s="456"/>
      <c r="AN35" s="692"/>
      <c r="AO35" s="693"/>
      <c r="AP35" s="45"/>
      <c r="AQ35" s="695"/>
      <c r="AR35" s="9"/>
      <c r="AS35" s="17">
        <f>COUNT(D35:AQ35)</f>
        <v>1</v>
      </c>
      <c r="AT35" s="18" t="str">
        <f t="shared" si="3"/>
        <v xml:space="preserve"> </v>
      </c>
      <c r="AU35" s="348" t="str">
        <f t="shared" si="0"/>
        <v xml:space="preserve"> </v>
      </c>
      <c r="AV35" s="348" t="str">
        <f t="shared" si="1"/>
        <v xml:space="preserve"> </v>
      </c>
      <c r="AW35" s="348" t="str">
        <f t="shared" si="2"/>
        <v xml:space="preserve"> </v>
      </c>
      <c r="AX35" s="35" t="str">
        <f>IF(SUM(AU35:AW35)=0," ",SUM(AU35:AW35))</f>
        <v xml:space="preserve"> </v>
      </c>
      <c r="AY35" s="314" t="str">
        <f>IF(AS35=0,Var!$B$8,IF(LARGE(D35:AQ35,1)&gt;=455,Var!$B$4," "))</f>
        <v xml:space="preserve"> </v>
      </c>
      <c r="AZ35" s="314" t="str">
        <f>IF(AS35=0,Var!$B$8,IF(LARGE(D35:AQ35,1)&gt;=480,Var!$B$4," "))</f>
        <v xml:space="preserve"> </v>
      </c>
      <c r="BA35" s="314" t="str">
        <f>IF(AS35=0,Var!$B$8,IF(LARGE(D35:AQ35,1)&gt;=500,Var!$B$4," "))</f>
        <v xml:space="preserve"> </v>
      </c>
      <c r="BB35" s="314" t="str">
        <f>IF(AS35=0,Var!$B$8,IF(LARGE(D35:AQ35,1)&gt;=515,Var!$B$4," "))</f>
        <v xml:space="preserve"> </v>
      </c>
      <c r="BC35" s="314" t="str">
        <f>IF(AS35=0,Var!$B$8,IF(LARGE(D35:AQ35,1)&gt;=530,Var!$B$4," "))</f>
        <v xml:space="preserve"> </v>
      </c>
      <c r="BD35" s="314" t="str">
        <f>IF(AS35=0,Var!$B$8,IF(LARGE(D35:AQ35,1)&gt;=545,Var!$B$4," "))</f>
        <v xml:space="preserve"> </v>
      </c>
      <c r="BE35" s="314" t="str">
        <f>IF(AS35=0,Var!$B$8,IF(LARGE(D35:AQ35,1)&gt;=555,Var!$B$4," "))</f>
        <v xml:space="preserve"> </v>
      </c>
      <c r="BF35" s="314" t="str">
        <f>IF(AS35=0,Var!$B$8,IF(LARGE(D35:AQ35,1)&gt;=565,Var!$B$4," "))</f>
        <v xml:space="preserve"> </v>
      </c>
      <c r="BG35" s="36" t="str">
        <f>IF(AS35=0,Var!$B$8,IF(LARGE(D35:AQ35,1)&gt;=575,Var!$B$4," "))</f>
        <v xml:space="preserve"> </v>
      </c>
    </row>
    <row r="36" spans="1:59" ht="22.7" customHeight="1" x14ac:dyDescent="0.2">
      <c r="A36" s="9"/>
      <c r="B36" s="27"/>
      <c r="C36" s="28" t="s">
        <v>285</v>
      </c>
      <c r="D36" s="334"/>
      <c r="E36" s="334"/>
      <c r="F36" s="334"/>
      <c r="G36" s="334"/>
      <c r="H36" s="334"/>
      <c r="I36" s="334"/>
      <c r="J36" s="334"/>
      <c r="K36" s="334"/>
      <c r="L36" s="507"/>
      <c r="M36" s="334"/>
      <c r="N36" s="448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449"/>
      <c r="AC36" s="334"/>
      <c r="AD36" s="334"/>
      <c r="AE36" s="334"/>
      <c r="AF36" s="334"/>
      <c r="AG36" s="334"/>
      <c r="AH36" s="450"/>
      <c r="AI36" s="450"/>
      <c r="AJ36" s="450"/>
      <c r="AK36" s="450"/>
      <c r="AL36" s="450"/>
      <c r="AM36" s="450"/>
      <c r="AN36" s="334"/>
      <c r="AO36" s="450"/>
      <c r="AP36" s="30"/>
      <c r="AQ36" s="30"/>
      <c r="AR36" s="9"/>
      <c r="AS36" s="17"/>
      <c r="AT36" s="18" t="str">
        <f t="shared" si="3"/>
        <v xml:space="preserve"> </v>
      </c>
      <c r="AU36" s="560" t="str">
        <f t="shared" si="0"/>
        <v xml:space="preserve"> </v>
      </c>
      <c r="AV36" s="560" t="str">
        <f t="shared" si="1"/>
        <v xml:space="preserve"> </v>
      </c>
      <c r="AW36" s="560" t="str">
        <f t="shared" si="2"/>
        <v xml:space="preserve"> </v>
      </c>
      <c r="AX36" s="26"/>
      <c r="AY36" s="17"/>
      <c r="AZ36" s="17"/>
      <c r="BA36" s="26"/>
      <c r="BB36" s="17"/>
      <c r="BC36" s="17"/>
      <c r="BD36" s="17"/>
      <c r="BE36" s="26"/>
      <c r="BF36" s="17"/>
      <c r="BG36" s="17"/>
    </row>
    <row r="37" spans="1:59" x14ac:dyDescent="0.2">
      <c r="A37" s="9"/>
      <c r="B37" s="14"/>
      <c r="C37" s="31" t="s">
        <v>283</v>
      </c>
      <c r="D37" s="444"/>
      <c r="E37" s="315"/>
      <c r="F37" s="444"/>
      <c r="G37" s="315"/>
      <c r="H37" s="444"/>
      <c r="I37" s="315"/>
      <c r="J37" s="444"/>
      <c r="K37" s="315"/>
      <c r="M37" s="336"/>
      <c r="N37" s="444"/>
      <c r="O37" s="315"/>
      <c r="P37" s="444"/>
      <c r="Q37" s="315"/>
      <c r="R37" s="444"/>
      <c r="S37" s="315"/>
      <c r="T37" s="444"/>
      <c r="U37" s="315"/>
      <c r="V37" s="444"/>
      <c r="W37" s="315"/>
      <c r="X37" s="444"/>
      <c r="Y37" s="315"/>
      <c r="Z37" s="444"/>
      <c r="AA37" s="315"/>
      <c r="AB37" s="444"/>
      <c r="AC37" s="315"/>
      <c r="AD37" s="444"/>
      <c r="AE37" s="315"/>
      <c r="AF37" s="444"/>
      <c r="AG37" s="315"/>
      <c r="AH37" s="444"/>
      <c r="AI37" s="315"/>
      <c r="AJ37" s="444"/>
      <c r="AK37" s="315"/>
      <c r="AL37" s="444"/>
      <c r="AM37" s="315"/>
      <c r="AN37" s="444"/>
      <c r="AO37" s="315"/>
      <c r="AP37" s="32"/>
      <c r="AQ37" s="33"/>
      <c r="AR37" s="9"/>
      <c r="AS37" s="17">
        <f>COUNT(D37:AQ37)</f>
        <v>0</v>
      </c>
      <c r="AT37" s="18" t="str">
        <f t="shared" si="3"/>
        <v xml:space="preserve"> </v>
      </c>
      <c r="AU37" s="348" t="str">
        <f t="shared" si="0"/>
        <v xml:space="preserve"> </v>
      </c>
      <c r="AV37" s="348" t="str">
        <f t="shared" si="1"/>
        <v xml:space="preserve"> </v>
      </c>
      <c r="AW37" s="348" t="str">
        <f t="shared" si="2"/>
        <v xml:space="preserve"> </v>
      </c>
      <c r="AX37" s="49" t="str">
        <f t="shared" ref="AX37:AX41" si="5">IF(SUM(AU37:AW37)=0," ",SUM(AU37:AW37))</f>
        <v xml:space="preserve"> </v>
      </c>
      <c r="AY37" s="538">
        <v>19</v>
      </c>
      <c r="AZ37" s="314">
        <v>19</v>
      </c>
      <c r="BA37" s="314">
        <v>19</v>
      </c>
      <c r="BB37" s="314">
        <v>20</v>
      </c>
      <c r="BC37" s="314">
        <v>20</v>
      </c>
      <c r="BD37" s="314" t="str">
        <f>IF(AS37=0,Var!$B$8,IF(LARGE(D37:AQ37,1)&gt;=545,Var!$B$4," "))</f>
        <v>---</v>
      </c>
      <c r="BE37" s="314" t="str">
        <f>IF(AS37=0,Var!$B$8,IF(LARGE(D37:AQ37,1)&gt;=555,Var!$B$4," "))</f>
        <v>---</v>
      </c>
      <c r="BF37" s="314" t="str">
        <f>IF(AS37=0,Var!$B$8,IF(LARGE(D37:AQ37,1)&gt;=565,Var!$B$4," "))</f>
        <v>---</v>
      </c>
      <c r="BG37" s="36" t="str">
        <f>IF(AS37=0,Var!$B$8,IF(LARGE(D37:AQ37,1)&gt;=575,Var!$B$4," "))</f>
        <v>---</v>
      </c>
    </row>
    <row r="38" spans="1:59" x14ac:dyDescent="0.2">
      <c r="A38" s="9"/>
      <c r="B38" s="14"/>
      <c r="C38" s="31" t="s">
        <v>343</v>
      </c>
      <c r="D38" s="444"/>
      <c r="E38" s="315"/>
      <c r="F38" s="444"/>
      <c r="G38" s="315"/>
      <c r="H38" s="444"/>
      <c r="I38" s="315"/>
      <c r="J38" s="444"/>
      <c r="K38" s="315"/>
      <c r="M38" s="336"/>
      <c r="N38" s="444"/>
      <c r="O38" s="565"/>
      <c r="P38" s="444"/>
      <c r="Q38" s="315"/>
      <c r="R38" s="444"/>
      <c r="S38" s="315"/>
      <c r="T38" s="444"/>
      <c r="U38" s="315"/>
      <c r="V38" s="444"/>
      <c r="W38" s="315"/>
      <c r="X38" s="444"/>
      <c r="Y38" s="315"/>
      <c r="Z38" s="444"/>
      <c r="AA38" s="315"/>
      <c r="AB38" s="444"/>
      <c r="AC38" s="315"/>
      <c r="AD38" s="444"/>
      <c r="AE38" s="315"/>
      <c r="AF38" s="444"/>
      <c r="AG38" s="315"/>
      <c r="AH38" s="444"/>
      <c r="AI38" s="315"/>
      <c r="AJ38" s="444"/>
      <c r="AK38" s="315"/>
      <c r="AL38" s="444"/>
      <c r="AM38" s="315"/>
      <c r="AN38" s="444"/>
      <c r="AO38" s="315"/>
      <c r="AP38" s="32"/>
      <c r="AQ38" s="33"/>
      <c r="AR38" s="9"/>
      <c r="AS38" s="17">
        <f>COUNT(D38:AQ38)</f>
        <v>0</v>
      </c>
      <c r="AT38" s="18" t="str">
        <f t="shared" si="3"/>
        <v xml:space="preserve"> </v>
      </c>
      <c r="AU38" s="348" t="str">
        <f t="shared" si="0"/>
        <v xml:space="preserve"> </v>
      </c>
      <c r="AV38" s="348" t="str">
        <f t="shared" si="1"/>
        <v xml:space="preserve"> </v>
      </c>
      <c r="AW38" s="348" t="str">
        <f t="shared" si="2"/>
        <v xml:space="preserve"> </v>
      </c>
      <c r="AX38" s="49" t="str">
        <f t="shared" si="5"/>
        <v xml:space="preserve"> </v>
      </c>
      <c r="AY38" s="314" t="str">
        <f>IF(AS38=0,Var!$B$8,IF(LARGE(D38:AQ38,1)&gt;=455,Var!$B$4," "))</f>
        <v>---</v>
      </c>
      <c r="AZ38" s="314" t="str">
        <f>IF(AS38=0,Var!$B$8,IF(LARGE(D38:AQ38,1)&gt;=480,Var!$B$4," "))</f>
        <v>---</v>
      </c>
      <c r="BA38" s="314" t="str">
        <f>IF(AS38=0,Var!$B$8,IF(LARGE(D38:AQ38,1)&gt;=500,Var!$B$4," "))</f>
        <v>---</v>
      </c>
      <c r="BB38" s="314" t="str">
        <f>IF(AS38=0,Var!$B$8,IF(LARGE(D38:AQ38,1)&gt;=515,Var!$B$4," "))</f>
        <v>---</v>
      </c>
      <c r="BC38" s="314" t="str">
        <f>IF(AS38=0,Var!$B$8,IF(LARGE(D38:AQ38,1)&gt;=530,Var!$B$4," "))</f>
        <v>---</v>
      </c>
      <c r="BD38" s="314" t="str">
        <f>IF(AS38=0,Var!$B$8,IF(LARGE(D38:AQ38,1)&gt;=545,Var!$B$4," "))</f>
        <v>---</v>
      </c>
      <c r="BE38" s="314" t="str">
        <f>IF(AS38=0,Var!$B$8,IF(LARGE(D38:AQ38,1)&gt;=555,Var!$B$4," "))</f>
        <v>---</v>
      </c>
      <c r="BF38" s="314" t="str">
        <f>IF(AS38=0,Var!$B$8,IF(LARGE(D38:AQ38,1)&gt;=565,Var!$B$4," "))</f>
        <v>---</v>
      </c>
      <c r="BG38" s="36" t="str">
        <f>IF(AS38=0,Var!$B$8,IF(LARGE(D38:AQ38,1)&gt;=575,Var!$B$4," "))</f>
        <v>---</v>
      </c>
    </row>
    <row r="39" spans="1:59" x14ac:dyDescent="0.2">
      <c r="A39" s="9"/>
      <c r="B39" s="14">
        <v>1</v>
      </c>
      <c r="C39" s="31" t="s">
        <v>347</v>
      </c>
      <c r="D39" s="444"/>
      <c r="E39" s="315"/>
      <c r="F39" s="444"/>
      <c r="G39" s="315"/>
      <c r="H39" s="444"/>
      <c r="I39" s="315"/>
      <c r="J39" s="444"/>
      <c r="K39" s="565"/>
      <c r="M39" s="336"/>
      <c r="N39" s="444"/>
      <c r="O39" s="315"/>
      <c r="P39" s="444">
        <v>480</v>
      </c>
      <c r="Q39" s="565" t="s">
        <v>376</v>
      </c>
      <c r="R39" s="444"/>
      <c r="S39" s="315"/>
      <c r="T39" s="444"/>
      <c r="U39" s="315"/>
      <c r="V39" s="444">
        <v>494</v>
      </c>
      <c r="W39" s="565" t="s">
        <v>376</v>
      </c>
      <c r="X39" s="444">
        <v>485</v>
      </c>
      <c r="Y39" s="565" t="s">
        <v>15</v>
      </c>
      <c r="Z39" s="444"/>
      <c r="AA39" s="315"/>
      <c r="AB39" s="444">
        <v>427</v>
      </c>
      <c r="AC39" s="565" t="s">
        <v>376</v>
      </c>
      <c r="AD39" s="444"/>
      <c r="AE39" s="315"/>
      <c r="AF39" s="444"/>
      <c r="AG39" s="315"/>
      <c r="AH39" s="444"/>
      <c r="AI39" s="315"/>
      <c r="AJ39" s="444"/>
      <c r="AK39" s="315"/>
      <c r="AL39" s="444"/>
      <c r="AM39" s="315"/>
      <c r="AN39" s="444"/>
      <c r="AO39" s="315"/>
      <c r="AP39" s="32"/>
      <c r="AQ39" s="33"/>
      <c r="AR39" s="9"/>
      <c r="AS39" s="17">
        <f>COUNT(D39:AQ39)</f>
        <v>4</v>
      </c>
      <c r="AT39" s="18">
        <f t="shared" si="3"/>
        <v>486.33333333333331</v>
      </c>
      <c r="AU39" s="348" t="str">
        <f t="shared" si="0"/>
        <v xml:space="preserve"> </v>
      </c>
      <c r="AV39" s="348" t="str">
        <f t="shared" si="1"/>
        <v xml:space="preserve"> </v>
      </c>
      <c r="AW39" s="348">
        <f t="shared" si="2"/>
        <v>1</v>
      </c>
      <c r="AX39" s="49">
        <f t="shared" si="5"/>
        <v>1</v>
      </c>
      <c r="AY39" s="314">
        <f>IF(AS39=0,Var!$B$8,IF(LARGE(D39:AQ39,1)&gt;=455,Var!$B$4," "))</f>
        <v>24</v>
      </c>
      <c r="AZ39" s="314">
        <f>IF(AS39=0,Var!$B$8,IF(LARGE(D39:AQ39,1)&gt;=480,Var!$B$4," "))</f>
        <v>24</v>
      </c>
      <c r="BA39" s="314" t="str">
        <f>IF(AS39=0,Var!$B$8,IF(LARGE(D39:AQ39,1)&gt;=500,Var!$B$4," "))</f>
        <v xml:space="preserve"> </v>
      </c>
      <c r="BB39" s="314" t="str">
        <f>IF(AS39=0,Var!$B$8,IF(LARGE(D39:AQ39,1)&gt;=515,Var!$B$4," "))</f>
        <v xml:space="preserve"> </v>
      </c>
      <c r="BC39" s="314" t="str">
        <f>IF(AS39=0,Var!$B$8,IF(LARGE(D39:AQ39,1)&gt;=530,Var!$B$4," "))</f>
        <v xml:space="preserve"> </v>
      </c>
      <c r="BD39" s="314" t="str">
        <f>IF(AS39=0,Var!$B$8,IF(LARGE(D39:AQ39,1)&gt;=545,Var!$B$4," "))</f>
        <v xml:space="preserve"> </v>
      </c>
      <c r="BE39" s="314" t="str">
        <f>IF(AS39=0,Var!$B$8,IF(LARGE(D39:AQ39,1)&gt;=555,Var!$B$4," "))</f>
        <v xml:space="preserve"> </v>
      </c>
      <c r="BF39" s="314" t="str">
        <f>IF(AS39=0,Var!$B$8,IF(LARGE(D39:AQ39,1)&gt;=565,Var!$B$4," "))</f>
        <v xml:space="preserve"> </v>
      </c>
      <c r="BG39" s="36" t="str">
        <f>IF(AS39=0,Var!$B$8,IF(LARGE(D39:AQ39,1)&gt;=575,Var!$B$4," "))</f>
        <v xml:space="preserve"> </v>
      </c>
    </row>
    <row r="40" spans="1:59" x14ac:dyDescent="0.2">
      <c r="A40" s="9"/>
      <c r="B40" s="311">
        <v>2</v>
      </c>
      <c r="C40" s="31" t="s">
        <v>394</v>
      </c>
      <c r="D40" s="444"/>
      <c r="E40" s="315"/>
      <c r="F40" s="444"/>
      <c r="G40" s="315"/>
      <c r="H40" s="444"/>
      <c r="I40" s="315"/>
      <c r="J40" s="444"/>
      <c r="K40" s="565"/>
      <c r="M40" s="336"/>
      <c r="N40" s="444"/>
      <c r="O40" s="315"/>
      <c r="P40" s="444">
        <v>442</v>
      </c>
      <c r="Q40" s="565" t="s">
        <v>375</v>
      </c>
      <c r="R40" s="444"/>
      <c r="S40" s="315"/>
      <c r="T40" s="444"/>
      <c r="U40" s="315"/>
      <c r="V40" s="444"/>
      <c r="W40" s="565"/>
      <c r="X40" s="444"/>
      <c r="Y40" s="315"/>
      <c r="Z40" s="444"/>
      <c r="AA40" s="315"/>
      <c r="AB40" s="444"/>
      <c r="AC40" s="315"/>
      <c r="AD40" s="444"/>
      <c r="AE40" s="315"/>
      <c r="AF40" s="444"/>
      <c r="AG40" s="315"/>
      <c r="AH40" s="444"/>
      <c r="AI40" s="315"/>
      <c r="AJ40" s="444"/>
      <c r="AK40" s="315"/>
      <c r="AL40" s="444"/>
      <c r="AM40" s="315"/>
      <c r="AN40" s="444"/>
      <c r="AO40" s="315"/>
      <c r="AP40" s="32"/>
      <c r="AQ40" s="33"/>
      <c r="AR40" s="9"/>
      <c r="AS40" s="17">
        <f>COUNT(D40:AQ40)</f>
        <v>1</v>
      </c>
      <c r="AT40" s="18" t="str">
        <f t="shared" si="3"/>
        <v xml:space="preserve"> </v>
      </c>
      <c r="AU40" s="348" t="str">
        <f t="shared" ref="AU40:AU64" si="6">IF(COUNTIF(D40:AQ40,"(1)")=0," ",COUNTIF(D40:AQ40,"(1)"))</f>
        <v xml:space="preserve"> </v>
      </c>
      <c r="AV40" s="348" t="str">
        <f t="shared" ref="AV40:AV64" si="7">IF(COUNTIF(D40:AQ40,"(2)")=0," ",COUNTIF(D40:AQ40,"(2)"))</f>
        <v xml:space="preserve"> </v>
      </c>
      <c r="AW40" s="348" t="str">
        <f t="shared" ref="AW40:AW64" si="8">IF(COUNTIF(D40:AQ40,"(3)")=0," ",COUNTIF(D40:AQ40,"(3)"))</f>
        <v xml:space="preserve"> </v>
      </c>
      <c r="AX40" s="49" t="str">
        <f t="shared" ref="AX40" si="9">IF(SUM(AU40:AW40)=0," ",SUM(AU40:AW40))</f>
        <v xml:space="preserve"> </v>
      </c>
      <c r="AY40" s="314" t="str">
        <f>IF(AS40=0,Var!$B$8,IF(LARGE(D40:AQ40,1)&gt;=455,Var!$B$4," "))</f>
        <v xml:space="preserve"> </v>
      </c>
      <c r="AZ40" s="314" t="str">
        <f>IF(AS40=0,Var!$B$8,IF(LARGE(D40:AQ40,1)&gt;=480,Var!$B$4," "))</f>
        <v xml:space="preserve"> </v>
      </c>
      <c r="BA40" s="314" t="str">
        <f>IF(AS40=0,Var!$B$8,IF(LARGE(D40:AQ40,1)&gt;=500,Var!$B$4," "))</f>
        <v xml:space="preserve"> </v>
      </c>
      <c r="BB40" s="314" t="str">
        <f>IF(AS40=0,Var!$B$8,IF(LARGE(D40:AQ40,1)&gt;=515,Var!$B$4," "))</f>
        <v xml:space="preserve"> </v>
      </c>
      <c r="BC40" s="314" t="str">
        <f>IF(AS40=0,Var!$B$8,IF(LARGE(D40:AQ40,1)&gt;=530,Var!$B$4," "))</f>
        <v xml:space="preserve"> </v>
      </c>
      <c r="BD40" s="314" t="str">
        <f>IF(AS40=0,Var!$B$8,IF(LARGE(D40:AQ40,1)&gt;=545,Var!$B$4," "))</f>
        <v xml:space="preserve"> </v>
      </c>
      <c r="BE40" s="314" t="str">
        <f>IF(AS40=0,Var!$B$8,IF(LARGE(D40:AQ40,1)&gt;=555,Var!$B$4," "))</f>
        <v xml:space="preserve"> </v>
      </c>
      <c r="BF40" s="314" t="str">
        <f>IF(AS40=0,Var!$B$8,IF(LARGE(D40:AQ40,1)&gt;=565,Var!$B$4," "))</f>
        <v xml:space="preserve"> </v>
      </c>
      <c r="BG40" s="36" t="str">
        <f>IF(AS40=0,Var!$B$8,IF(LARGE(D40:AQ40,1)&gt;=575,Var!$B$4," "))</f>
        <v xml:space="preserve"> </v>
      </c>
    </row>
    <row r="41" spans="1:59" x14ac:dyDescent="0.2">
      <c r="A41" s="9"/>
      <c r="B41" s="14">
        <v>3</v>
      </c>
      <c r="C41" s="31" t="s">
        <v>19</v>
      </c>
      <c r="D41" s="444"/>
      <c r="E41" s="315"/>
      <c r="F41" s="444"/>
      <c r="G41" s="315"/>
      <c r="H41" s="444"/>
      <c r="I41" s="315"/>
      <c r="J41" s="444"/>
      <c r="K41" s="565"/>
      <c r="M41" s="571"/>
      <c r="N41" s="444"/>
      <c r="O41" s="565"/>
      <c r="P41" s="444">
        <v>530</v>
      </c>
      <c r="Q41" s="565" t="s">
        <v>13</v>
      </c>
      <c r="R41" s="444">
        <v>519</v>
      </c>
      <c r="S41" s="565" t="s">
        <v>362</v>
      </c>
      <c r="T41" s="444">
        <v>536</v>
      </c>
      <c r="U41" s="565" t="s">
        <v>14</v>
      </c>
      <c r="V41" s="444"/>
      <c r="W41" s="565"/>
      <c r="X41" s="444"/>
      <c r="Y41" s="565"/>
      <c r="Z41" s="444"/>
      <c r="AA41" s="315"/>
      <c r="AB41" s="444">
        <v>521</v>
      </c>
      <c r="AC41" s="565" t="s">
        <v>14</v>
      </c>
      <c r="AD41" s="444"/>
      <c r="AE41" s="315"/>
      <c r="AF41" s="444"/>
      <c r="AG41" s="315"/>
      <c r="AH41" s="444"/>
      <c r="AI41" s="315"/>
      <c r="AJ41" s="444"/>
      <c r="AK41" s="315"/>
      <c r="AL41" s="444"/>
      <c r="AM41" s="315"/>
      <c r="AN41" s="444"/>
      <c r="AO41" s="315"/>
      <c r="AP41" s="32"/>
      <c r="AQ41" s="33"/>
      <c r="AR41" s="9"/>
      <c r="AS41" s="17">
        <f>COUNT(D41:AQ41)</f>
        <v>4</v>
      </c>
      <c r="AT41" s="18">
        <f t="shared" si="3"/>
        <v>529</v>
      </c>
      <c r="AU41" s="348">
        <f t="shared" si="6"/>
        <v>1</v>
      </c>
      <c r="AV41" s="348">
        <f t="shared" si="7"/>
        <v>2</v>
      </c>
      <c r="AW41" s="348" t="str">
        <f t="shared" si="8"/>
        <v xml:space="preserve"> </v>
      </c>
      <c r="AX41" s="49">
        <f t="shared" si="5"/>
        <v>3</v>
      </c>
      <c r="AY41" s="538">
        <v>18</v>
      </c>
      <c r="AZ41" s="314">
        <v>18</v>
      </c>
      <c r="BA41" s="314">
        <v>18</v>
      </c>
      <c r="BB41" s="314">
        <v>18</v>
      </c>
      <c r="BC41" s="314">
        <v>19</v>
      </c>
      <c r="BD41" s="314" t="str">
        <f>IF(AS41=0,Var!$B$8,IF(LARGE(D41:AQ41,1)&gt;=545,Var!$B$4," "))</f>
        <v xml:space="preserve"> </v>
      </c>
      <c r="BE41" s="314" t="str">
        <f>IF(AS41=0,Var!$B$8,IF(LARGE(D41:AQ41,1)&gt;=555,Var!$B$4," "))</f>
        <v xml:space="preserve"> </v>
      </c>
      <c r="BF41" s="314" t="str">
        <f>IF(AS41=0,Var!$B$8,IF(LARGE(D41:AQ41,1)&gt;=565,Var!$B$4," "))</f>
        <v xml:space="preserve"> </v>
      </c>
      <c r="BG41" s="36" t="str">
        <f>IF(AS41=0,Var!$B$8,IF(LARGE(D41:AQ41,1)&gt;=575,Var!$B$4," "))</f>
        <v xml:space="preserve"> </v>
      </c>
    </row>
    <row r="42" spans="1:59" ht="22.7" customHeight="1" x14ac:dyDescent="0.2">
      <c r="A42" s="9"/>
      <c r="B42" s="27"/>
      <c r="C42" s="28" t="s">
        <v>20</v>
      </c>
      <c r="D42" s="334"/>
      <c r="E42" s="334"/>
      <c r="F42" s="334"/>
      <c r="G42" s="334"/>
      <c r="H42" s="334"/>
      <c r="I42" s="334"/>
      <c r="J42" s="334"/>
      <c r="K42" s="334"/>
      <c r="L42" s="507"/>
      <c r="M42" s="334"/>
      <c r="N42" s="448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449"/>
      <c r="AC42" s="334"/>
      <c r="AD42" s="334"/>
      <c r="AE42" s="334"/>
      <c r="AF42" s="334"/>
      <c r="AG42" s="334"/>
      <c r="AH42" s="450"/>
      <c r="AI42" s="450"/>
      <c r="AJ42" s="450"/>
      <c r="AK42" s="450"/>
      <c r="AL42" s="450"/>
      <c r="AM42" s="450"/>
      <c r="AN42" s="334"/>
      <c r="AO42" s="450"/>
      <c r="AP42" s="30"/>
      <c r="AQ42" s="30"/>
      <c r="AR42" s="9"/>
      <c r="AS42" s="17"/>
      <c r="AT42" s="18" t="str">
        <f t="shared" si="3"/>
        <v xml:space="preserve"> </v>
      </c>
      <c r="AU42" s="560" t="str">
        <f t="shared" si="6"/>
        <v xml:space="preserve"> </v>
      </c>
      <c r="AV42" s="560" t="str">
        <f t="shared" si="7"/>
        <v xml:space="preserve"> </v>
      </c>
      <c r="AW42" s="560" t="str">
        <f t="shared" si="8"/>
        <v xml:space="preserve"> </v>
      </c>
      <c r="AX42" s="26"/>
      <c r="AY42" s="17"/>
      <c r="AZ42" s="17"/>
      <c r="BA42" s="26"/>
      <c r="BB42" s="17"/>
      <c r="BC42" s="17"/>
      <c r="BD42" s="17"/>
      <c r="BE42" s="26"/>
      <c r="BF42" s="17"/>
      <c r="BG42" s="17"/>
    </row>
    <row r="43" spans="1:59" x14ac:dyDescent="0.2">
      <c r="A43" s="9"/>
      <c r="B43" s="14">
        <v>1</v>
      </c>
      <c r="C43" s="31" t="s">
        <v>335</v>
      </c>
      <c r="D43" s="444"/>
      <c r="E43" s="315"/>
      <c r="F43" s="444"/>
      <c r="G43" s="315"/>
      <c r="H43" s="444"/>
      <c r="I43" s="315"/>
      <c r="J43" s="444"/>
      <c r="K43" s="565"/>
      <c r="M43" s="336"/>
      <c r="N43" s="444"/>
      <c r="O43" s="565"/>
      <c r="P43" s="444">
        <v>481</v>
      </c>
      <c r="Q43" s="565" t="s">
        <v>14</v>
      </c>
      <c r="R43" s="444"/>
      <c r="S43" s="315"/>
      <c r="T43" s="444">
        <v>473</v>
      </c>
      <c r="U43" s="565" t="s">
        <v>368</v>
      </c>
      <c r="V43" s="444"/>
      <c r="W43" s="315"/>
      <c r="X43" s="444">
        <v>474</v>
      </c>
      <c r="Y43" s="565" t="s">
        <v>14</v>
      </c>
      <c r="Z43" s="444"/>
      <c r="AA43" s="315"/>
      <c r="AB43" s="444">
        <v>391</v>
      </c>
      <c r="AC43" s="565" t="s">
        <v>368</v>
      </c>
      <c r="AD43" s="444"/>
      <c r="AE43" s="315"/>
      <c r="AF43" s="444"/>
      <c r="AG43" s="315"/>
      <c r="AH43" s="444"/>
      <c r="AI43" s="315"/>
      <c r="AJ43" s="444"/>
      <c r="AK43" s="315"/>
      <c r="AL43" s="444"/>
      <c r="AM43" s="315"/>
      <c r="AN43" s="444"/>
      <c r="AO43" s="315"/>
      <c r="AP43" s="32"/>
      <c r="AQ43" s="33"/>
      <c r="AR43" s="9"/>
      <c r="AS43" s="17">
        <f>COUNT(D43:AQ43)</f>
        <v>4</v>
      </c>
      <c r="AT43" s="18">
        <f t="shared" si="3"/>
        <v>476</v>
      </c>
      <c r="AU43" s="348" t="str">
        <f t="shared" si="6"/>
        <v xml:space="preserve"> </v>
      </c>
      <c r="AV43" s="348">
        <f t="shared" si="7"/>
        <v>2</v>
      </c>
      <c r="AW43" s="348" t="str">
        <f t="shared" si="8"/>
        <v xml:space="preserve"> </v>
      </c>
      <c r="AX43" s="35">
        <f>IF(SUM(AU43:AW43)=0," ",SUM(AU43:AW43))</f>
        <v>2</v>
      </c>
      <c r="AY43" s="314">
        <f>IF(AS43=0,Var!$B$8,IF(LARGE(D43:AQ43,1)&gt;=455,Var!$B$4," "))</f>
        <v>24</v>
      </c>
      <c r="AZ43" s="314">
        <f>IF(AS43=0,Var!$B$8,IF(LARGE(D43:AQ43,1)&gt;=480,Var!$B$4," "))</f>
        <v>24</v>
      </c>
      <c r="BA43" s="314" t="str">
        <f>IF(AS43=0,Var!$B$8,IF(LARGE(D43:AQ43,1)&gt;=500,Var!$B$4," "))</f>
        <v xml:space="preserve"> </v>
      </c>
      <c r="BB43" s="314" t="str">
        <f>IF(AS43=0,Var!$B$8,IF(LARGE(D43:AQ43,1)&gt;=515,Var!$B$4," "))</f>
        <v xml:space="preserve"> </v>
      </c>
      <c r="BC43" s="314" t="str">
        <f>IF(AS43=0,Var!$B$8,IF(LARGE(D43:AQ43,1)&gt;=530,Var!$B$4," "))</f>
        <v xml:space="preserve"> </v>
      </c>
      <c r="BD43" s="314" t="str">
        <f>IF(AS43=0,Var!$B$8,IF(LARGE(D43:AQ43,1)&gt;=545,Var!$B$4," "))</f>
        <v xml:space="preserve"> </v>
      </c>
      <c r="BE43" s="314" t="str">
        <f>IF(AS43=0,Var!$B$8,IF(LARGE(D43:AQ43,1)&gt;=555,Var!$B$4," "))</f>
        <v xml:space="preserve"> </v>
      </c>
      <c r="BF43" s="314" t="str">
        <f>IF(AS43=0,Var!$B$8,IF(LARGE(D43:AQ43,1)&gt;=565,Var!$B$4," "))</f>
        <v xml:space="preserve"> </v>
      </c>
      <c r="BG43" s="36" t="str">
        <f>IF(AS43=0,Var!$B$8,IF(LARGE(D43:AQ43,1)&gt;=575,Var!$B$4," "))</f>
        <v xml:space="preserve"> </v>
      </c>
    </row>
    <row r="44" spans="1:59" x14ac:dyDescent="0.2">
      <c r="A44" s="9"/>
      <c r="B44" s="14"/>
      <c r="C44" s="31"/>
      <c r="D44" s="444"/>
      <c r="E44" s="315"/>
      <c r="F44" s="444"/>
      <c r="G44" s="315"/>
      <c r="H44" s="444"/>
      <c r="I44" s="315"/>
      <c r="J44" s="444"/>
      <c r="K44" s="315"/>
      <c r="M44" s="336"/>
      <c r="N44" s="444"/>
      <c r="O44" s="315"/>
      <c r="P44" s="444"/>
      <c r="Q44" s="315"/>
      <c r="R44" s="444"/>
      <c r="S44" s="315"/>
      <c r="T44" s="444"/>
      <c r="U44" s="315"/>
      <c r="V44" s="444"/>
      <c r="W44" s="315"/>
      <c r="X44" s="444"/>
      <c r="Y44" s="315"/>
      <c r="Z44" s="444"/>
      <c r="AA44" s="315"/>
      <c r="AB44" s="444"/>
      <c r="AC44" s="315"/>
      <c r="AD44" s="444"/>
      <c r="AE44" s="315"/>
      <c r="AF44" s="444"/>
      <c r="AG44" s="315"/>
      <c r="AH44" s="444"/>
      <c r="AI44" s="315"/>
      <c r="AJ44" s="444"/>
      <c r="AK44" s="315"/>
      <c r="AL44" s="444"/>
      <c r="AM44" s="315"/>
      <c r="AN44" s="444"/>
      <c r="AO44" s="315"/>
      <c r="AP44" s="32"/>
      <c r="AQ44" s="33"/>
      <c r="AR44" s="9"/>
      <c r="AS44" s="17">
        <f>COUNT(D44:AQ44)</f>
        <v>0</v>
      </c>
      <c r="AT44" s="18" t="str">
        <f t="shared" si="3"/>
        <v xml:space="preserve"> </v>
      </c>
      <c r="AU44" s="348" t="str">
        <f t="shared" si="6"/>
        <v xml:space="preserve"> </v>
      </c>
      <c r="AV44" s="348" t="str">
        <f t="shared" si="7"/>
        <v xml:space="preserve"> </v>
      </c>
      <c r="AW44" s="348" t="str">
        <f t="shared" si="8"/>
        <v xml:space="preserve"> </v>
      </c>
      <c r="AX44" s="35" t="str">
        <f>IF(SUM(AU44:AW44)=0," ",SUM(AU44:AW44))</f>
        <v xml:space="preserve"> </v>
      </c>
      <c r="AY44" s="314" t="str">
        <f>IF(AS44=0,Var!$B$8,IF(LARGE(D44:AQ44,1)&gt;=455,Var!$B$4," "))</f>
        <v>---</v>
      </c>
      <c r="AZ44" s="314" t="str">
        <f>IF(AS44=0,Var!$B$8,IF(LARGE(D44:AQ44,1)&gt;=480,Var!$B$4," "))</f>
        <v>---</v>
      </c>
      <c r="BA44" s="314" t="str">
        <f>IF(AS44=0,Var!$B$8,IF(LARGE(D44:AQ44,1)&gt;=500,Var!$B$4," "))</f>
        <v>---</v>
      </c>
      <c r="BB44" s="314" t="str">
        <f>IF(AS44=0,Var!$B$8,IF(LARGE(D44:AQ44,1)&gt;=515,Var!$B$4," "))</f>
        <v>---</v>
      </c>
      <c r="BC44" s="314" t="str">
        <f>IF(AS44=0,Var!$B$8,IF(LARGE(D44:AQ44,1)&gt;=530,Var!$B$4," "))</f>
        <v>---</v>
      </c>
      <c r="BD44" s="314" t="str">
        <f>IF(AS44=0,Var!$B$8,IF(LARGE(D44:AQ44,1)&gt;=545,Var!$B$4," "))</f>
        <v>---</v>
      </c>
      <c r="BE44" s="314" t="str">
        <f>IF(AS44=0,Var!$B$8,IF(LARGE(D44:AQ44,1)&gt;=555,Var!$B$4," "))</f>
        <v>---</v>
      </c>
      <c r="BF44" s="314" t="str">
        <f>IF(AS44=0,Var!$B$8,IF(LARGE(D44:AQ44,1)&gt;=565,Var!$B$4," "))</f>
        <v>---</v>
      </c>
      <c r="BG44" s="36" t="str">
        <f>IF(AS44=0,Var!$B$8,IF(LARGE(D44:AQ44,1)&gt;=575,Var!$B$4," "))</f>
        <v>---</v>
      </c>
    </row>
    <row r="45" spans="1:59" x14ac:dyDescent="0.2">
      <c r="A45" s="9"/>
      <c r="B45" s="14">
        <v>2</v>
      </c>
      <c r="C45" s="31" t="s">
        <v>341</v>
      </c>
      <c r="D45" s="444"/>
      <c r="E45" s="565"/>
      <c r="F45" s="444"/>
      <c r="G45" s="565"/>
      <c r="H45" s="444">
        <v>401</v>
      </c>
      <c r="I45" s="565" t="s">
        <v>369</v>
      </c>
      <c r="J45" s="444"/>
      <c r="K45" s="565"/>
      <c r="L45" s="420">
        <v>426</v>
      </c>
      <c r="M45" s="571" t="s">
        <v>376</v>
      </c>
      <c r="N45" s="444">
        <v>417</v>
      </c>
      <c r="O45" s="565" t="s">
        <v>378</v>
      </c>
      <c r="P45" s="444">
        <v>446</v>
      </c>
      <c r="Q45" s="565" t="s">
        <v>368</v>
      </c>
      <c r="R45" s="444">
        <v>375</v>
      </c>
      <c r="S45" s="565" t="s">
        <v>362</v>
      </c>
      <c r="T45" s="444"/>
      <c r="U45" s="565"/>
      <c r="V45" s="444"/>
      <c r="W45" s="315"/>
      <c r="X45" s="444"/>
      <c r="Y45" s="315"/>
      <c r="Z45" s="444"/>
      <c r="AA45" s="315"/>
      <c r="AB45" s="444"/>
      <c r="AC45" s="315"/>
      <c r="AD45" s="444"/>
      <c r="AE45" s="315"/>
      <c r="AF45" s="444"/>
      <c r="AG45" s="315"/>
      <c r="AH45" s="444"/>
      <c r="AI45" s="315"/>
      <c r="AJ45" s="444"/>
      <c r="AK45" s="315"/>
      <c r="AL45" s="444"/>
      <c r="AM45" s="315"/>
      <c r="AN45" s="444"/>
      <c r="AO45" s="315"/>
      <c r="AP45" s="32"/>
      <c r="AQ45" s="33"/>
      <c r="AR45" s="9"/>
      <c r="AS45" s="17">
        <f>COUNT(D45:AQ45)</f>
        <v>5</v>
      </c>
      <c r="AT45" s="18">
        <f t="shared" ref="AT45:AT76" si="10">IF(AS45&lt;3," ",(LARGE(D45:AQ45,1)+LARGE(D45:AQ45,2)+LARGE(D45:AQ45,3))/3)</f>
        <v>429.66666666666669</v>
      </c>
      <c r="AU45" s="348" t="str">
        <f t="shared" si="6"/>
        <v xml:space="preserve"> </v>
      </c>
      <c r="AV45" s="348" t="str">
        <f t="shared" si="7"/>
        <v xml:space="preserve"> </v>
      </c>
      <c r="AW45" s="348" t="str">
        <f t="shared" si="8"/>
        <v xml:space="preserve"> </v>
      </c>
      <c r="AX45" s="35" t="str">
        <f>IF(SUM(AU45:AW45)=0," ",SUM(AU45:AW45))</f>
        <v xml:space="preserve"> </v>
      </c>
      <c r="AY45" s="314" t="str">
        <f>IF(AS45=0,Var!$B$8,IF(LARGE(D45:AQ45,1)&gt;=455,Var!$B$4," "))</f>
        <v xml:space="preserve"> </v>
      </c>
      <c r="AZ45" s="314" t="str">
        <f>IF(AS45=0,Var!$B$8,IF(LARGE(D45:AQ45,1)&gt;=480,Var!$B$4," "))</f>
        <v xml:space="preserve"> </v>
      </c>
      <c r="BA45" s="314" t="str">
        <f>IF(AS45=0,Var!$B$8,IF(LARGE(D45:AQ45,1)&gt;=500,Var!$B$4," "))</f>
        <v xml:space="preserve"> </v>
      </c>
      <c r="BB45" s="314" t="str">
        <f>IF(AS45=0,Var!$B$8,IF(LARGE(D45:AQ45,1)&gt;=515,Var!$B$4," "))</f>
        <v xml:space="preserve"> </v>
      </c>
      <c r="BC45" s="314" t="str">
        <f>IF(AS45=0,Var!$B$8,IF(LARGE(D45:AQ45,1)&gt;=530,Var!$B$4," "))</f>
        <v xml:space="preserve"> </v>
      </c>
      <c r="BD45" s="314" t="str">
        <f>IF(AS45=0,Var!$B$8,IF(LARGE(D45:AQ45,1)&gt;=545,Var!$B$4," "))</f>
        <v xml:space="preserve"> </v>
      </c>
      <c r="BE45" s="314" t="str">
        <f>IF(AS45=0,Var!$B$8,IF(LARGE(D45:AQ45,1)&gt;=555,Var!$B$4," "))</f>
        <v xml:space="preserve"> </v>
      </c>
      <c r="BF45" s="314" t="str">
        <f>IF(AS45=0,Var!$B$8,IF(LARGE(D45:AQ45,1)&gt;=565,Var!$B$4," "))</f>
        <v xml:space="preserve"> </v>
      </c>
      <c r="BG45" s="36" t="str">
        <f>IF(AS45=0,Var!$B$8,IF(LARGE(D45:AQ45,1)&gt;=575,Var!$B$4," "))</f>
        <v xml:space="preserve"> </v>
      </c>
    </row>
    <row r="46" spans="1:59" ht="22.7" customHeight="1" x14ac:dyDescent="0.2">
      <c r="A46" s="9"/>
      <c r="B46" s="27"/>
      <c r="C46" s="28" t="s">
        <v>251</v>
      </c>
      <c r="D46" s="334"/>
      <c r="E46" s="334"/>
      <c r="F46" s="334"/>
      <c r="G46" s="334"/>
      <c r="H46" s="334"/>
      <c r="I46" s="334"/>
      <c r="J46" s="334"/>
      <c r="K46" s="334"/>
      <c r="L46" s="507"/>
      <c r="M46" s="334"/>
      <c r="N46" s="448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449"/>
      <c r="AC46" s="334"/>
      <c r="AD46" s="334"/>
      <c r="AE46" s="334"/>
      <c r="AF46" s="334"/>
      <c r="AG46" s="334"/>
      <c r="AH46" s="450"/>
      <c r="AI46" s="450"/>
      <c r="AJ46" s="450"/>
      <c r="AK46" s="450"/>
      <c r="AL46" s="450"/>
      <c r="AM46" s="450"/>
      <c r="AN46" s="334"/>
      <c r="AO46" s="450"/>
      <c r="AP46" s="30"/>
      <c r="AQ46" s="30"/>
      <c r="AR46" s="9"/>
      <c r="AS46" s="17"/>
      <c r="AT46" s="18" t="str">
        <f t="shared" si="10"/>
        <v xml:space="preserve"> </v>
      </c>
      <c r="AU46" s="560" t="str">
        <f t="shared" si="6"/>
        <v xml:space="preserve"> </v>
      </c>
      <c r="AV46" s="560" t="str">
        <f t="shared" si="7"/>
        <v xml:space="preserve"> </v>
      </c>
      <c r="AW46" s="560" t="str">
        <f t="shared" si="8"/>
        <v xml:space="preserve"> </v>
      </c>
      <c r="AX46" s="26"/>
      <c r="AY46" s="17"/>
      <c r="AZ46" s="17"/>
      <c r="BA46" s="26"/>
      <c r="BB46" s="17"/>
      <c r="BC46" s="17"/>
      <c r="BD46" s="17"/>
      <c r="BE46" s="26"/>
      <c r="BF46" s="17"/>
      <c r="BG46" s="17"/>
    </row>
    <row r="47" spans="1:59" x14ac:dyDescent="0.2">
      <c r="A47" s="9"/>
      <c r="B47" s="14"/>
      <c r="C47" s="31" t="s">
        <v>286</v>
      </c>
      <c r="D47" s="444"/>
      <c r="E47" s="315"/>
      <c r="F47" s="444"/>
      <c r="G47" s="315"/>
      <c r="H47" s="444"/>
      <c r="I47" s="315"/>
      <c r="J47" s="444"/>
      <c r="K47" s="315"/>
      <c r="M47" s="336"/>
      <c r="N47" s="444"/>
      <c r="O47" s="315"/>
      <c r="P47" s="444"/>
      <c r="Q47" s="315"/>
      <c r="R47" s="444"/>
      <c r="S47" s="315"/>
      <c r="T47" s="444"/>
      <c r="U47" s="315"/>
      <c r="V47" s="444"/>
      <c r="W47" s="315"/>
      <c r="X47" s="444"/>
      <c r="Y47" s="315"/>
      <c r="Z47" s="444"/>
      <c r="AA47" s="315"/>
      <c r="AB47" s="444"/>
      <c r="AC47" s="315"/>
      <c r="AD47" s="444"/>
      <c r="AE47" s="315"/>
      <c r="AF47" s="444"/>
      <c r="AG47" s="315"/>
      <c r="AH47" s="444"/>
      <c r="AI47" s="315"/>
      <c r="AJ47" s="444"/>
      <c r="AK47" s="315"/>
      <c r="AL47" s="444"/>
      <c r="AM47" s="315"/>
      <c r="AN47" s="444"/>
      <c r="AO47" s="315"/>
      <c r="AP47" s="32"/>
      <c r="AQ47" s="33"/>
      <c r="AR47" s="9"/>
      <c r="AS47" s="17">
        <f>COUNT(D47:AQ47)</f>
        <v>0</v>
      </c>
      <c r="AT47" s="18" t="str">
        <f t="shared" si="10"/>
        <v xml:space="preserve"> </v>
      </c>
      <c r="AU47" s="348" t="str">
        <f t="shared" si="6"/>
        <v xml:space="preserve"> </v>
      </c>
      <c r="AV47" s="348" t="str">
        <f t="shared" si="7"/>
        <v xml:space="preserve"> </v>
      </c>
      <c r="AW47" s="348" t="str">
        <f t="shared" si="8"/>
        <v xml:space="preserve"> </v>
      </c>
      <c r="AX47" s="49" t="str">
        <f>IF(SUM(AU47:AW47)=0," ",SUM(AU47:AW47))</f>
        <v xml:space="preserve"> </v>
      </c>
      <c r="AY47" s="538">
        <v>19</v>
      </c>
      <c r="AZ47" s="314">
        <v>19</v>
      </c>
      <c r="BA47" s="314" t="str">
        <f>IF(AS47=0,Var!$B$8,IF(LARGE(D47:AQ47,1)&gt;=500,Var!$B$4," "))</f>
        <v>---</v>
      </c>
      <c r="BB47" s="314" t="str">
        <f>IF(AS47=0,Var!$B$8,IF(LARGE(D47:AQ47,1)&gt;=515,Var!$B$4," "))</f>
        <v>---</v>
      </c>
      <c r="BC47" s="314" t="str">
        <f>IF(AS47=0,Var!$B$8,IF(LARGE(D47:AQ47,1)&gt;=530,Var!$B$4," "))</f>
        <v>---</v>
      </c>
      <c r="BD47" s="314" t="str">
        <f>IF(AS47=0,Var!$B$8,IF(LARGE(D47:AQ47,1)&gt;=545,Var!$B$4," "))</f>
        <v>---</v>
      </c>
      <c r="BE47" s="314" t="str">
        <f>IF(AS47=0,Var!$B$8,IF(LARGE(D47:AQ47,1)&gt;=555,Var!$B$4," "))</f>
        <v>---</v>
      </c>
      <c r="BF47" s="314" t="str">
        <f>IF(AS47=0,Var!$B$8,IF(LARGE(D47:AQ47,1)&gt;=565,Var!$B$4," "))</f>
        <v>---</v>
      </c>
      <c r="BG47" s="36" t="str">
        <f>IF(AS47=0,Var!$B$8,IF(LARGE(D47:AQ47,1)&gt;=575,Var!$B$4," "))</f>
        <v>---</v>
      </c>
    </row>
    <row r="48" spans="1:59" x14ac:dyDescent="0.2">
      <c r="A48" s="9"/>
      <c r="B48" s="14">
        <v>1</v>
      </c>
      <c r="C48" s="31" t="s">
        <v>395</v>
      </c>
      <c r="D48" s="444"/>
      <c r="E48" s="315"/>
      <c r="F48" s="444"/>
      <c r="G48" s="315"/>
      <c r="H48" s="444"/>
      <c r="I48" s="315"/>
      <c r="J48" s="444"/>
      <c r="K48" s="315"/>
      <c r="M48" s="336"/>
      <c r="N48" s="444"/>
      <c r="O48" s="315"/>
      <c r="P48" s="444">
        <v>505</v>
      </c>
      <c r="Q48" s="565" t="s">
        <v>13</v>
      </c>
      <c r="R48" s="444"/>
      <c r="S48" s="315"/>
      <c r="T48" s="444">
        <v>514</v>
      </c>
      <c r="U48" s="565" t="s">
        <v>13</v>
      </c>
      <c r="V48" s="444">
        <v>495</v>
      </c>
      <c r="W48" s="565" t="s">
        <v>13</v>
      </c>
      <c r="X48" s="444"/>
      <c r="Y48" s="315"/>
      <c r="Z48" s="444"/>
      <c r="AA48" s="315"/>
      <c r="AB48" s="444">
        <v>503</v>
      </c>
      <c r="AC48" s="565" t="s">
        <v>14</v>
      </c>
      <c r="AD48" s="444"/>
      <c r="AE48" s="315"/>
      <c r="AF48" s="444"/>
      <c r="AG48" s="315"/>
      <c r="AH48" s="444"/>
      <c r="AI48" s="315"/>
      <c r="AJ48" s="444"/>
      <c r="AK48" s="315"/>
      <c r="AL48" s="444"/>
      <c r="AM48" s="315"/>
      <c r="AN48" s="444"/>
      <c r="AO48" s="315"/>
      <c r="AP48" s="32"/>
      <c r="AQ48" s="33"/>
      <c r="AR48" s="9"/>
      <c r="AS48" s="17">
        <f>COUNT(D48:AQ48)</f>
        <v>4</v>
      </c>
      <c r="AT48" s="18">
        <f t="shared" si="10"/>
        <v>507.33333333333331</v>
      </c>
      <c r="AU48" s="348">
        <f t="shared" si="6"/>
        <v>3</v>
      </c>
      <c r="AV48" s="348">
        <f t="shared" si="7"/>
        <v>1</v>
      </c>
      <c r="AW48" s="348" t="str">
        <f t="shared" si="8"/>
        <v xml:space="preserve"> </v>
      </c>
      <c r="AX48" s="35">
        <f>IF(SUM(AU48:AW48)=0," ",SUM(AU48:AW48))</f>
        <v>4</v>
      </c>
      <c r="AY48" s="314">
        <f>IF(AS48=0,Var!$B$8,IF(LARGE(D48:AQ48,1)&gt;=455,Var!$B$4," "))</f>
        <v>24</v>
      </c>
      <c r="AZ48" s="314">
        <f>IF(AS48=0,Var!$B$8,IF(LARGE(D48:AQ48,1)&gt;=480,Var!$B$4," "))</f>
        <v>24</v>
      </c>
      <c r="BA48" s="314">
        <f>IF(AS48=0,Var!$B$8,IF(LARGE(D48:AQ48,1)&gt;=500,Var!$B$4," "))</f>
        <v>24</v>
      </c>
      <c r="BB48" s="314" t="str">
        <f>IF(AS48=0,Var!$B$8,IF(LARGE(D48:AQ48,1)&gt;=515,Var!$B$4," "))</f>
        <v xml:space="preserve"> </v>
      </c>
      <c r="BC48" s="314" t="str">
        <f>IF(AS48=0,Var!$B$8,IF(LARGE(D48:AQ48,1)&gt;=530,Var!$B$4," "))</f>
        <v xml:space="preserve"> </v>
      </c>
      <c r="BD48" s="314" t="str">
        <f>IF(AS48=0,Var!$B$8,IF(LARGE(D48:AQ48,1)&gt;=545,Var!$B$4," "))</f>
        <v xml:space="preserve"> </v>
      </c>
      <c r="BE48" s="314" t="str">
        <f>IF(AS48=0,Var!$B$8,IF(LARGE(D48:AQ48,1)&gt;=555,Var!$B$4," "))</f>
        <v xml:space="preserve"> </v>
      </c>
      <c r="BF48" s="314" t="str">
        <f>IF(AS48=0,Var!$B$8,IF(LARGE(D48:AQ48,1)&gt;=565,Var!$B$4," "))</f>
        <v xml:space="preserve"> </v>
      </c>
      <c r="BG48" s="36" t="str">
        <f>IF(AS48=0,Var!$B$8,IF(LARGE(D48:AQ48,1)&gt;=575,Var!$B$4," "))</f>
        <v xml:space="preserve"> </v>
      </c>
    </row>
    <row r="49" spans="1:59" ht="22.7" customHeight="1" x14ac:dyDescent="0.2">
      <c r="A49" s="9"/>
      <c r="B49" s="27"/>
      <c r="C49" s="28" t="s">
        <v>252</v>
      </c>
      <c r="D49" s="334"/>
      <c r="E49" s="334"/>
      <c r="F49" s="334"/>
      <c r="G49" s="334"/>
      <c r="H49" s="334"/>
      <c r="I49" s="334"/>
      <c r="J49" s="334"/>
      <c r="K49" s="334"/>
      <c r="L49" s="507"/>
      <c r="M49" s="334"/>
      <c r="N49" s="448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449"/>
      <c r="AC49" s="334"/>
      <c r="AD49" s="334"/>
      <c r="AE49" s="334"/>
      <c r="AF49" s="334"/>
      <c r="AG49" s="334"/>
      <c r="AH49" s="450"/>
      <c r="AI49" s="450"/>
      <c r="AJ49" s="450"/>
      <c r="AK49" s="450"/>
      <c r="AL49" s="450"/>
      <c r="AM49" s="450"/>
      <c r="AN49" s="334"/>
      <c r="AO49" s="450"/>
      <c r="AP49" s="30"/>
      <c r="AQ49" s="30"/>
      <c r="AR49" s="9"/>
      <c r="AS49" s="17"/>
      <c r="AT49" s="18" t="str">
        <f t="shared" si="10"/>
        <v xml:space="preserve"> </v>
      </c>
      <c r="AU49" s="560" t="str">
        <f t="shared" si="6"/>
        <v xml:space="preserve"> </v>
      </c>
      <c r="AV49" s="560" t="str">
        <f t="shared" si="7"/>
        <v xml:space="preserve"> </v>
      </c>
      <c r="AW49" s="560" t="str">
        <f t="shared" si="8"/>
        <v xml:space="preserve"> </v>
      </c>
      <c r="AX49" s="26"/>
      <c r="AY49" s="17"/>
      <c r="AZ49" s="17"/>
      <c r="BA49" s="26"/>
      <c r="BB49" s="17"/>
      <c r="BC49" s="17"/>
      <c r="BD49" s="17"/>
      <c r="BE49" s="26"/>
      <c r="BF49" s="17"/>
      <c r="BG49" s="17"/>
    </row>
    <row r="50" spans="1:59" x14ac:dyDescent="0.2">
      <c r="A50" s="9"/>
      <c r="B50" s="14"/>
      <c r="C50" s="31" t="s">
        <v>24</v>
      </c>
      <c r="D50" s="444"/>
      <c r="E50" s="315"/>
      <c r="F50" s="444"/>
      <c r="G50" s="315"/>
      <c r="H50" s="444"/>
      <c r="I50" s="315"/>
      <c r="J50" s="444"/>
      <c r="K50" s="315"/>
      <c r="M50" s="336"/>
      <c r="N50" s="444"/>
      <c r="O50" s="315"/>
      <c r="P50" s="444"/>
      <c r="Q50" s="315"/>
      <c r="R50" s="444"/>
      <c r="S50" s="315"/>
      <c r="T50" s="444"/>
      <c r="U50" s="315"/>
      <c r="V50" s="444"/>
      <c r="W50" s="315"/>
      <c r="X50" s="444"/>
      <c r="Y50" s="315"/>
      <c r="Z50" s="444"/>
      <c r="AA50" s="315"/>
      <c r="AB50" s="444"/>
      <c r="AC50" s="315"/>
      <c r="AD50" s="444"/>
      <c r="AE50" s="315"/>
      <c r="AF50" s="444"/>
      <c r="AG50" s="315"/>
      <c r="AH50" s="444"/>
      <c r="AI50" s="315"/>
      <c r="AJ50" s="444"/>
      <c r="AK50" s="315"/>
      <c r="AL50" s="444"/>
      <c r="AM50" s="315"/>
      <c r="AN50" s="444"/>
      <c r="AO50" s="315"/>
      <c r="AP50" s="32"/>
      <c r="AQ50" s="33"/>
      <c r="AR50" s="9"/>
      <c r="AS50" s="17">
        <f>COUNT(D50:AQ50)</f>
        <v>0</v>
      </c>
      <c r="AT50" s="18" t="str">
        <f t="shared" si="10"/>
        <v xml:space="preserve"> </v>
      </c>
      <c r="AU50" s="348" t="str">
        <f t="shared" si="6"/>
        <v xml:space="preserve"> </v>
      </c>
      <c r="AV50" s="348" t="str">
        <f t="shared" si="7"/>
        <v xml:space="preserve"> </v>
      </c>
      <c r="AW50" s="348" t="str">
        <f t="shared" si="8"/>
        <v xml:space="preserve"> </v>
      </c>
      <c r="AX50" s="49" t="str">
        <f>IF(SUM(AU50:AW50)=0," ",SUM(AU50:AW50))</f>
        <v xml:space="preserve"> </v>
      </c>
      <c r="AY50" s="538">
        <v>18</v>
      </c>
      <c r="AZ50" s="314">
        <v>18</v>
      </c>
      <c r="BA50" s="314">
        <v>18</v>
      </c>
      <c r="BB50" s="314" t="e">
        <f>IF(AS48=0,Var!$B$8,IF(LARGE(D50:AQ50,1)&gt;=515,Var!$B$4," "))</f>
        <v>#NUM!</v>
      </c>
      <c r="BC50" s="314" t="e">
        <f>IF(AS48=0,Var!$B$8,IF(LARGE(D50:AQ50,1)&gt;=530,Var!$B$4," "))</f>
        <v>#NUM!</v>
      </c>
      <c r="BD50" s="314" t="e">
        <f>IF(AS48=0,Var!$B$8,IF(LARGE(D50:AQ50,1)&gt;=545,Var!$B$4," "))</f>
        <v>#NUM!</v>
      </c>
      <c r="BE50" s="314" t="e">
        <f>IF(AS48=0,Var!$B$8,IF(LARGE(D50:AQ50,1)&gt;=555,Var!$B$4," "))</f>
        <v>#NUM!</v>
      </c>
      <c r="BF50" s="314" t="e">
        <f>IF(AS48=0,Var!$B$8,IF(LARGE(D50:AQ50,1)&gt;=565,Var!$B$4," "))</f>
        <v>#NUM!</v>
      </c>
      <c r="BG50" s="36" t="e">
        <f>IF(AS48=0,Var!$B$8,IF(LARGE(D50:AQ50,1)&gt;=575,Var!$B$4," "))</f>
        <v>#NUM!</v>
      </c>
    </row>
    <row r="51" spans="1:59" x14ac:dyDescent="0.2">
      <c r="A51" s="9"/>
      <c r="B51" s="14"/>
      <c r="C51" s="31"/>
      <c r="D51" s="444"/>
      <c r="E51" s="315"/>
      <c r="F51" s="444"/>
      <c r="G51" s="315"/>
      <c r="H51" s="444"/>
      <c r="I51" s="315"/>
      <c r="J51" s="444"/>
      <c r="K51" s="315"/>
      <c r="M51" s="336"/>
      <c r="N51" s="444"/>
      <c r="O51" s="315"/>
      <c r="P51" s="444"/>
      <c r="Q51" s="315"/>
      <c r="R51" s="444"/>
      <c r="S51" s="315"/>
      <c r="T51" s="444"/>
      <c r="U51" s="315"/>
      <c r="V51" s="444"/>
      <c r="W51" s="315"/>
      <c r="X51" s="444"/>
      <c r="Y51" s="315"/>
      <c r="Z51" s="444"/>
      <c r="AA51" s="315"/>
      <c r="AB51" s="444"/>
      <c r="AC51" s="315"/>
      <c r="AD51" s="444"/>
      <c r="AE51" s="315"/>
      <c r="AF51" s="444"/>
      <c r="AG51" s="315"/>
      <c r="AH51" s="444"/>
      <c r="AI51" s="315"/>
      <c r="AJ51" s="444"/>
      <c r="AK51" s="315"/>
      <c r="AL51" s="444"/>
      <c r="AM51" s="315"/>
      <c r="AN51" s="444"/>
      <c r="AO51" s="315"/>
      <c r="AP51" s="32"/>
      <c r="AQ51" s="33"/>
      <c r="AR51" s="9"/>
      <c r="AS51" s="17">
        <f>COUNT(D51:AQ51)</f>
        <v>0</v>
      </c>
      <c r="AT51" s="18" t="str">
        <f t="shared" si="10"/>
        <v xml:space="preserve"> </v>
      </c>
      <c r="AU51" s="348" t="str">
        <f t="shared" si="6"/>
        <v xml:space="preserve"> </v>
      </c>
      <c r="AV51" s="348" t="str">
        <f t="shared" si="7"/>
        <v xml:space="preserve"> </v>
      </c>
      <c r="AW51" s="348" t="str">
        <f t="shared" si="8"/>
        <v xml:space="preserve"> </v>
      </c>
      <c r="AX51" s="35" t="str">
        <f>IF(SUM(AU51:AW51)=0," ",SUM(AU51:AW51))</f>
        <v xml:space="preserve"> </v>
      </c>
      <c r="AY51" s="314" t="str">
        <f>IF(AS49=0,Var!$B$8,IF(LARGE(D51:AQ51,1)&gt;=455,Var!$B$4," "))</f>
        <v>---</v>
      </c>
      <c r="AZ51" s="314" t="str">
        <f>IF(AS49=0,Var!$B$8,IF(LARGE(D51:AQ51,1)&gt;=480,Var!$B$4," "))</f>
        <v>---</v>
      </c>
      <c r="BA51" s="314" t="str">
        <f>IF(AS49=0,Var!$B$8,IF(LARGE(D51:AQ51,1)&gt;=500,Var!$B$4," "))</f>
        <v>---</v>
      </c>
      <c r="BB51" s="314" t="str">
        <f>IF(AS49=0,Var!$B$8,IF(LARGE(D51:AQ51,1)&gt;=515,Var!$B$4," "))</f>
        <v>---</v>
      </c>
      <c r="BC51" s="314" t="str">
        <f>IF(AS49=0,Var!$B$8,IF(LARGE(D51:AQ51,1)&gt;=530,Var!$B$4," "))</f>
        <v>---</v>
      </c>
      <c r="BD51" s="314" t="str">
        <f>IF(AS49=0,Var!$B$8,IF(LARGE(D51:AQ51,1)&gt;=545,Var!$B$4," "))</f>
        <v>---</v>
      </c>
      <c r="BE51" s="314" t="str">
        <f>IF(AS49=0,Var!$B$8,IF(LARGE(D51:AQ51,1)&gt;=555,Var!$B$4," "))</f>
        <v>---</v>
      </c>
      <c r="BF51" s="314" t="str">
        <f>IF(AS49=0,Var!$B$8,IF(LARGE(D51:AQ51,1)&gt;=565,Var!$B$4," "))</f>
        <v>---</v>
      </c>
      <c r="BG51" s="36" t="str">
        <f>IF(AS49=0,Var!$B$8,IF(LARGE(D51:AQ51,1)&gt;=575,Var!$B$4," "))</f>
        <v>---</v>
      </c>
    </row>
    <row r="52" spans="1:59" ht="22.7" customHeight="1" x14ac:dyDescent="0.2">
      <c r="A52" s="9"/>
      <c r="B52" s="27"/>
      <c r="C52" s="28" t="s">
        <v>253</v>
      </c>
      <c r="D52" s="334"/>
      <c r="E52" s="334"/>
      <c r="F52" s="334"/>
      <c r="G52" s="334"/>
      <c r="H52" s="334"/>
      <c r="I52" s="334"/>
      <c r="J52" s="334"/>
      <c r="K52" s="334"/>
      <c r="L52" s="507"/>
      <c r="M52" s="334"/>
      <c r="N52" s="448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449"/>
      <c r="AC52" s="334"/>
      <c r="AD52" s="334"/>
      <c r="AE52" s="334"/>
      <c r="AF52" s="334"/>
      <c r="AG52" s="334"/>
      <c r="AH52" s="450"/>
      <c r="AI52" s="450"/>
      <c r="AJ52" s="450"/>
      <c r="AK52" s="450"/>
      <c r="AL52" s="450"/>
      <c r="AM52" s="450"/>
      <c r="AN52" s="334"/>
      <c r="AO52" s="450"/>
      <c r="AP52" s="30"/>
      <c r="AQ52" s="30"/>
      <c r="AR52" s="9"/>
      <c r="AS52" s="17"/>
      <c r="AT52" s="18" t="str">
        <f t="shared" si="10"/>
        <v xml:space="preserve"> </v>
      </c>
      <c r="AU52" s="560" t="str">
        <f t="shared" si="6"/>
        <v xml:space="preserve"> </v>
      </c>
      <c r="AV52" s="560" t="str">
        <f t="shared" si="7"/>
        <v xml:space="preserve"> </v>
      </c>
      <c r="AW52" s="560" t="str">
        <f t="shared" si="8"/>
        <v xml:space="preserve"> </v>
      </c>
      <c r="AX52" s="26"/>
      <c r="AY52" s="17"/>
      <c r="AZ52" s="17"/>
      <c r="BA52" s="26"/>
      <c r="BB52" s="17"/>
      <c r="BC52" s="17"/>
      <c r="BD52" s="17"/>
      <c r="BE52" s="26"/>
      <c r="BF52" s="17"/>
      <c r="BG52" s="17"/>
    </row>
    <row r="53" spans="1:59" x14ac:dyDescent="0.2">
      <c r="A53" s="9"/>
      <c r="B53" s="14"/>
      <c r="C53" s="31"/>
      <c r="D53" s="444"/>
      <c r="E53" s="315"/>
      <c r="F53" s="444"/>
      <c r="G53" s="315"/>
      <c r="H53" s="444"/>
      <c r="I53" s="315"/>
      <c r="J53" s="444"/>
      <c r="K53" s="315"/>
      <c r="M53" s="336"/>
      <c r="N53" s="444"/>
      <c r="O53" s="315"/>
      <c r="P53" s="444"/>
      <c r="Q53" s="315"/>
      <c r="R53" s="444"/>
      <c r="S53" s="315"/>
      <c r="T53" s="444"/>
      <c r="U53" s="315"/>
      <c r="V53" s="444"/>
      <c r="W53" s="315"/>
      <c r="X53" s="444"/>
      <c r="Y53" s="315"/>
      <c r="Z53" s="444"/>
      <c r="AA53" s="315"/>
      <c r="AB53" s="444"/>
      <c r="AC53" s="315"/>
      <c r="AD53" s="444"/>
      <c r="AE53" s="315"/>
      <c r="AF53" s="444"/>
      <c r="AG53" s="315"/>
      <c r="AH53" s="444"/>
      <c r="AI53" s="315"/>
      <c r="AJ53" s="444"/>
      <c r="AK53" s="315"/>
      <c r="AL53" s="444"/>
      <c r="AM53" s="315"/>
      <c r="AN53" s="444"/>
      <c r="AO53" s="315"/>
      <c r="AP53" s="32"/>
      <c r="AQ53" s="33"/>
      <c r="AR53" s="9"/>
      <c r="AS53" s="17">
        <f>COUNT(D53:AQ53)</f>
        <v>0</v>
      </c>
      <c r="AT53" s="18" t="str">
        <f t="shared" si="10"/>
        <v xml:space="preserve"> </v>
      </c>
      <c r="AU53" s="348" t="str">
        <f t="shared" si="6"/>
        <v xml:space="preserve"> </v>
      </c>
      <c r="AV53" s="348" t="str">
        <f t="shared" si="7"/>
        <v xml:space="preserve"> </v>
      </c>
      <c r="AW53" s="348" t="str">
        <f t="shared" si="8"/>
        <v xml:space="preserve"> </v>
      </c>
      <c r="AX53" s="35" t="str">
        <f>IF(SUM(AU53:AW53)=0," ",SUM(AU53:AW53))</f>
        <v xml:space="preserve"> </v>
      </c>
      <c r="AY53" s="314" t="str">
        <f>IF(AS53=0,Var!$B$8,IF(LARGE(D53:AQ53,1)&gt;=455,Var!$B$4," "))</f>
        <v>---</v>
      </c>
      <c r="AZ53" s="314" t="str">
        <f>IF(AS53=0,Var!$B$8,IF(LARGE(D53:AQ53,1)&gt;=480,Var!$B$4," "))</f>
        <v>---</v>
      </c>
      <c r="BA53" s="314" t="str">
        <f>IF(AS53=0,Var!$B$8,IF(LARGE(D53:AQ53,1)&gt;=500,Var!$B$4," "))</f>
        <v>---</v>
      </c>
      <c r="BB53" s="314" t="str">
        <f>IF(AS53=0,Var!$B$8,IF(LARGE(D53:AQ53,1)&gt;=515,Var!$B$4," "))</f>
        <v>---</v>
      </c>
      <c r="BC53" s="314" t="str">
        <f>IF(AS53=0,Var!$B$8,IF(LARGE(D53:AQ53,1)&gt;=530,Var!$B$4," "))</f>
        <v>---</v>
      </c>
      <c r="BD53" s="314" t="str">
        <f>IF(AS53=0,Var!$B$8,IF(LARGE(D53:AQ53,1)&gt;=545,Var!$B$4," "))</f>
        <v>---</v>
      </c>
      <c r="BE53" s="314" t="str">
        <f>IF(AS53=0,Var!$B$8,IF(LARGE(D53:AQ53,1)&gt;=555,Var!$B$4," "))</f>
        <v>---</v>
      </c>
      <c r="BF53" s="314" t="str">
        <f>IF(AS53=0,Var!$B$8,IF(LARGE(D53:AQ53,1)&gt;=565,Var!$B$4," "))</f>
        <v>---</v>
      </c>
      <c r="BG53" s="36" t="str">
        <f>IF(AS53=0,Var!$B$8,IF(LARGE(D53:AQ53,1)&gt;=575,Var!$B$4," "))</f>
        <v>---</v>
      </c>
    </row>
    <row r="54" spans="1:59" x14ac:dyDescent="0.2">
      <c r="A54" s="9"/>
      <c r="B54" s="311"/>
      <c r="C54" s="31"/>
      <c r="D54" s="444"/>
      <c r="E54" s="315"/>
      <c r="F54" s="444"/>
      <c r="G54" s="315"/>
      <c r="H54" s="444"/>
      <c r="I54" s="315"/>
      <c r="J54" s="444"/>
      <c r="K54" s="315"/>
      <c r="M54" s="336"/>
      <c r="N54" s="444"/>
      <c r="O54" s="315"/>
      <c r="P54" s="444"/>
      <c r="Q54" s="315"/>
      <c r="R54" s="444"/>
      <c r="S54" s="315"/>
      <c r="T54" s="444"/>
      <c r="U54" s="315"/>
      <c r="V54" s="444"/>
      <c r="W54" s="315"/>
      <c r="X54" s="444"/>
      <c r="Y54" s="315"/>
      <c r="Z54" s="444"/>
      <c r="AA54" s="315"/>
      <c r="AB54" s="444"/>
      <c r="AC54" s="315"/>
      <c r="AD54" s="444"/>
      <c r="AE54" s="315"/>
      <c r="AF54" s="444"/>
      <c r="AG54" s="315"/>
      <c r="AH54" s="444"/>
      <c r="AI54" s="315"/>
      <c r="AJ54" s="444"/>
      <c r="AK54" s="315"/>
      <c r="AL54" s="444"/>
      <c r="AM54" s="315"/>
      <c r="AN54" s="444"/>
      <c r="AO54" s="315"/>
      <c r="AP54" s="32"/>
      <c r="AQ54" s="33"/>
      <c r="AR54" s="9"/>
      <c r="AS54" s="17">
        <f>COUNT(D54:AQ54)</f>
        <v>0</v>
      </c>
      <c r="AT54" s="18" t="str">
        <f t="shared" si="10"/>
        <v xml:space="preserve"> </v>
      </c>
      <c r="AU54" s="348" t="str">
        <f t="shared" si="6"/>
        <v xml:space="preserve"> </v>
      </c>
      <c r="AV54" s="348" t="str">
        <f t="shared" si="7"/>
        <v xml:space="preserve"> </v>
      </c>
      <c r="AW54" s="348" t="str">
        <f t="shared" si="8"/>
        <v xml:space="preserve"> </v>
      </c>
      <c r="AX54" s="35" t="str">
        <f>IF(SUM(AU54:AW54)=0," ",SUM(AU54:AW54))</f>
        <v xml:space="preserve"> </v>
      </c>
      <c r="AY54" s="314" t="str">
        <f>IF(AS54=0,Var!$B$8,IF(LARGE(D54:AQ54,1)&gt;=455,Var!$B$4," "))</f>
        <v>---</v>
      </c>
      <c r="AZ54" s="314" t="str">
        <f>IF(AS54=0,Var!$B$8,IF(LARGE(D54:AQ54,1)&gt;=480,Var!$B$4," "))</f>
        <v>---</v>
      </c>
      <c r="BA54" s="314" t="str">
        <f>IF(AS54=0,Var!$B$8,IF(LARGE(D54:AQ54,1)&gt;=500,Var!$B$4," "))</f>
        <v>---</v>
      </c>
      <c r="BB54" s="314" t="str">
        <f>IF(AS54=0,Var!$B$8,IF(LARGE(D54:AQ54,1)&gt;=515,Var!$B$4," "))</f>
        <v>---</v>
      </c>
      <c r="BC54" s="314" t="str">
        <f>IF(AS54=0,Var!$B$8,IF(LARGE(D54:AQ54,1)&gt;=530,Var!$B$4," "))</f>
        <v>---</v>
      </c>
      <c r="BD54" s="314" t="str">
        <f>IF(AS54=0,Var!$B$8,IF(LARGE(D54:AQ54,1)&gt;=545,Var!$B$4," "))</f>
        <v>---</v>
      </c>
      <c r="BE54" s="314" t="str">
        <f>IF(AS54=0,Var!$B$8,IF(LARGE(D54:AQ54,1)&gt;=555,Var!$B$4," "))</f>
        <v>---</v>
      </c>
      <c r="BF54" s="314" t="str">
        <f>IF(AS54=0,Var!$B$8,IF(LARGE(D54:AQ54,1)&gt;=565,Var!$B$4," "))</f>
        <v>---</v>
      </c>
      <c r="BG54" s="36" t="str">
        <f>IF(AS54=0,Var!$B$8,IF(LARGE(D54:AQ54,1)&gt;=575,Var!$B$4," "))</f>
        <v>---</v>
      </c>
    </row>
    <row r="55" spans="1:59" x14ac:dyDescent="0.2">
      <c r="A55" s="9"/>
      <c r="B55" s="311">
        <v>1</v>
      </c>
      <c r="C55" s="31" t="s">
        <v>18</v>
      </c>
      <c r="D55" s="444"/>
      <c r="E55" s="315"/>
      <c r="F55" s="444"/>
      <c r="G55" s="315"/>
      <c r="H55" s="444"/>
      <c r="I55" s="315"/>
      <c r="J55" s="444"/>
      <c r="K55" s="315"/>
      <c r="M55" s="336"/>
      <c r="N55" s="444"/>
      <c r="O55" s="565"/>
      <c r="P55" s="444">
        <v>486</v>
      </c>
      <c r="Q55" s="565" t="s">
        <v>398</v>
      </c>
      <c r="R55" s="444"/>
      <c r="S55" s="315"/>
      <c r="T55" s="444"/>
      <c r="U55" s="315"/>
      <c r="V55" s="444"/>
      <c r="W55" s="315"/>
      <c r="X55" s="444"/>
      <c r="Y55" s="315"/>
      <c r="Z55" s="444"/>
      <c r="AA55" s="315"/>
      <c r="AB55" s="444"/>
      <c r="AC55" s="315"/>
      <c r="AD55" s="444"/>
      <c r="AE55" s="315"/>
      <c r="AF55" s="444"/>
      <c r="AG55" s="315"/>
      <c r="AH55" s="444"/>
      <c r="AI55" s="315"/>
      <c r="AJ55" s="444"/>
      <c r="AK55" s="315"/>
      <c r="AL55" s="444"/>
      <c r="AM55" s="315"/>
      <c r="AN55" s="444"/>
      <c r="AO55" s="315"/>
      <c r="AP55" s="32"/>
      <c r="AQ55" s="33"/>
      <c r="AR55" s="9"/>
      <c r="AS55" s="17">
        <f>COUNT(D55:AQ55)</f>
        <v>1</v>
      </c>
      <c r="AT55" s="18" t="str">
        <f t="shared" si="10"/>
        <v xml:space="preserve"> </v>
      </c>
      <c r="AU55" s="348" t="str">
        <f t="shared" si="6"/>
        <v xml:space="preserve"> </v>
      </c>
      <c r="AV55" s="348" t="str">
        <f t="shared" si="7"/>
        <v xml:space="preserve"> </v>
      </c>
      <c r="AW55" s="348" t="str">
        <f t="shared" si="8"/>
        <v xml:space="preserve"> </v>
      </c>
      <c r="AX55" s="49" t="str">
        <f>IF(SUM(AU55:AW55)=0," ",SUM(AU55:AW55))</f>
        <v xml:space="preserve"> </v>
      </c>
      <c r="AY55" s="314">
        <v>18</v>
      </c>
      <c r="AZ55" s="314">
        <f>IF(AS55=0,Var!$B$8,IF(LARGE(D55:AQ55,1)&gt;=480,Var!$B$4," "))</f>
        <v>24</v>
      </c>
      <c r="BA55" s="314" t="str">
        <f>IF(AS55=0,Var!$B$8,IF(LARGE(D55:AQ55,1)&gt;=500,Var!$B$4," "))</f>
        <v xml:space="preserve"> </v>
      </c>
      <c r="BB55" s="314" t="str">
        <f>IF(AS55=0,Var!$B$8,IF(LARGE(D55:AQ55,1)&gt;=515,Var!$B$4," "))</f>
        <v xml:space="preserve"> </v>
      </c>
      <c r="BC55" s="314" t="str">
        <f>IF(AS55=0,Var!$B$8,IF(LARGE(D55:AQ55,1)&gt;=530,Var!$B$4," "))</f>
        <v xml:space="preserve"> </v>
      </c>
      <c r="BD55" s="314" t="str">
        <f>IF(AS55=0,Var!$B$8,IF(LARGE(D55:AQ55,1)&gt;=545,Var!$B$4," "))</f>
        <v xml:space="preserve"> </v>
      </c>
      <c r="BE55" s="314" t="str">
        <f>IF(AS55=0,Var!$B$8,IF(LARGE(D55:AQ55,1)&gt;=555,Var!$B$4," "))</f>
        <v xml:space="preserve"> </v>
      </c>
      <c r="BF55" s="314" t="str">
        <f>IF(AS55=0,Var!$B$8,IF(LARGE(D55:AQ55,1)&gt;=565,Var!$B$4," "))</f>
        <v xml:space="preserve"> </v>
      </c>
      <c r="BG55" s="36" t="str">
        <f>IF(AS55=0,Var!$B$8,IF(LARGE(D55:AQ55,1)&gt;=575,Var!$B$4," "))</f>
        <v xml:space="preserve"> </v>
      </c>
    </row>
    <row r="56" spans="1:59" x14ac:dyDescent="0.2">
      <c r="A56" s="9"/>
      <c r="B56" s="311">
        <v>2</v>
      </c>
      <c r="C56" s="31" t="s">
        <v>396</v>
      </c>
      <c r="D56" s="444"/>
      <c r="E56" s="315"/>
      <c r="F56" s="444"/>
      <c r="G56" s="315"/>
      <c r="H56" s="444"/>
      <c r="I56" s="315"/>
      <c r="J56" s="444"/>
      <c r="K56" s="315"/>
      <c r="M56" s="336"/>
      <c r="N56" s="444"/>
      <c r="O56" s="565"/>
      <c r="P56" s="444">
        <v>369</v>
      </c>
      <c r="Q56" s="565" t="s">
        <v>399</v>
      </c>
      <c r="R56" s="444"/>
      <c r="S56" s="315"/>
      <c r="T56" s="444"/>
      <c r="U56" s="315"/>
      <c r="V56" s="444"/>
      <c r="W56" s="315"/>
      <c r="X56" s="444">
        <v>354</v>
      </c>
      <c r="Y56" s="565" t="s">
        <v>399</v>
      </c>
      <c r="Z56" s="444"/>
      <c r="AA56" s="315"/>
      <c r="AB56" s="444"/>
      <c r="AC56" s="315"/>
      <c r="AD56" s="444"/>
      <c r="AE56" s="315"/>
      <c r="AF56" s="444"/>
      <c r="AG56" s="315"/>
      <c r="AH56" s="444"/>
      <c r="AI56" s="315"/>
      <c r="AJ56" s="444"/>
      <c r="AK56" s="315"/>
      <c r="AL56" s="444"/>
      <c r="AM56" s="315"/>
      <c r="AN56" s="444"/>
      <c r="AO56" s="315"/>
      <c r="AP56" s="32"/>
      <c r="AQ56" s="33"/>
      <c r="AR56" s="9"/>
      <c r="AS56" s="17">
        <f>COUNT(D56:AQ56)</f>
        <v>2</v>
      </c>
      <c r="AT56" s="18" t="str">
        <f t="shared" si="10"/>
        <v xml:space="preserve"> </v>
      </c>
      <c r="AU56" s="348" t="str">
        <f t="shared" si="6"/>
        <v xml:space="preserve"> </v>
      </c>
      <c r="AV56" s="348" t="str">
        <f t="shared" si="7"/>
        <v xml:space="preserve"> </v>
      </c>
      <c r="AW56" s="348" t="str">
        <f t="shared" si="8"/>
        <v xml:space="preserve"> </v>
      </c>
      <c r="AX56" s="49" t="str">
        <f>IF(SUM(AU56:AW56)=0," ",SUM(AU56:AW56))</f>
        <v xml:space="preserve"> </v>
      </c>
      <c r="AY56" s="314" t="str">
        <f>IF(AS56=0,Var!$B$8,IF(LARGE(D56:AQ56,1)&gt;=455,Var!$B$4," "))</f>
        <v xml:space="preserve"> </v>
      </c>
      <c r="AZ56" s="314" t="str">
        <f>IF(AS56=0,Var!$B$8,IF(LARGE(D56:AQ56,1)&gt;=480,Var!$B$4," "))</f>
        <v xml:space="preserve"> </v>
      </c>
      <c r="BA56" s="314" t="str">
        <f>IF(AS56=0,Var!$B$8,IF(LARGE(D56:AQ56,1)&gt;=500,Var!$B$4," "))</f>
        <v xml:space="preserve"> </v>
      </c>
      <c r="BB56" s="314" t="str">
        <f>IF(AS56=0,Var!$B$8,IF(LARGE(D56:AQ56,1)&gt;=515,Var!$B$4," "))</f>
        <v xml:space="preserve"> </v>
      </c>
      <c r="BC56" s="314" t="str">
        <f>IF(AS56=0,Var!$B$8,IF(LARGE(D56:AQ56,1)&gt;=530,Var!$B$4," "))</f>
        <v xml:space="preserve"> </v>
      </c>
      <c r="BD56" s="314" t="str">
        <f>IF(AS56=0,Var!$B$8,IF(LARGE(D56:AQ56,1)&gt;=545,Var!$B$4," "))</f>
        <v xml:space="preserve"> </v>
      </c>
      <c r="BE56" s="314" t="str">
        <f>IF(AS56=0,Var!$B$8,IF(LARGE(D56:AQ56,1)&gt;=555,Var!$B$4," "))</f>
        <v xml:space="preserve"> </v>
      </c>
      <c r="BF56" s="314" t="str">
        <f>IF(AS56=0,Var!$B$8,IF(LARGE(D56:AQ56,1)&gt;=565,Var!$B$4," "))</f>
        <v xml:space="preserve"> </v>
      </c>
      <c r="BG56" s="36" t="str">
        <f>IF(AS56=0,Var!$B$8,IF(LARGE(D56:AQ56,1)&gt;=575,Var!$B$4," "))</f>
        <v xml:space="preserve"> </v>
      </c>
    </row>
    <row r="57" spans="1:59" x14ac:dyDescent="0.2">
      <c r="A57" s="9"/>
      <c r="B57" s="311">
        <v>3</v>
      </c>
      <c r="C57" s="31" t="s">
        <v>344</v>
      </c>
      <c r="D57" s="444"/>
      <c r="E57" s="315"/>
      <c r="F57" s="444"/>
      <c r="G57" s="315"/>
      <c r="H57" s="444"/>
      <c r="I57" s="315"/>
      <c r="J57" s="444"/>
      <c r="K57" s="315"/>
      <c r="M57" s="336"/>
      <c r="N57" s="444"/>
      <c r="O57" s="565"/>
      <c r="P57" s="444">
        <v>495</v>
      </c>
      <c r="Q57" s="565" t="s">
        <v>397</v>
      </c>
      <c r="R57" s="444"/>
      <c r="S57" s="315"/>
      <c r="T57" s="444"/>
      <c r="U57" s="315"/>
      <c r="V57" s="444"/>
      <c r="W57" s="315"/>
      <c r="X57" s="444"/>
      <c r="Y57" s="315"/>
      <c r="Z57" s="444"/>
      <c r="AA57" s="315"/>
      <c r="AB57" s="444"/>
      <c r="AC57" s="315"/>
      <c r="AD57" s="444"/>
      <c r="AE57" s="315"/>
      <c r="AF57" s="444"/>
      <c r="AG57" s="315"/>
      <c r="AH57" s="444"/>
      <c r="AI57" s="315"/>
      <c r="AJ57" s="444"/>
      <c r="AK57" s="315"/>
      <c r="AL57" s="444"/>
      <c r="AM57" s="315"/>
      <c r="AN57" s="444"/>
      <c r="AO57" s="315"/>
      <c r="AP57" s="32"/>
      <c r="AQ57" s="33"/>
      <c r="AR57" s="9"/>
      <c r="AS57" s="17">
        <f>COUNT(D57:AQ57)</f>
        <v>1</v>
      </c>
      <c r="AT57" s="18" t="str">
        <f t="shared" si="10"/>
        <v xml:space="preserve"> </v>
      </c>
      <c r="AU57" s="348" t="str">
        <f t="shared" si="6"/>
        <v xml:space="preserve"> </v>
      </c>
      <c r="AV57" s="348" t="str">
        <f t="shared" si="7"/>
        <v xml:space="preserve"> </v>
      </c>
      <c r="AW57" s="348" t="str">
        <f t="shared" si="8"/>
        <v xml:space="preserve"> </v>
      </c>
      <c r="AX57" s="49" t="str">
        <f>IF(SUM(AU57:AW57)=0," ",SUM(AU57:AW57))</f>
        <v xml:space="preserve"> </v>
      </c>
      <c r="AY57" s="314">
        <f>IF(AS57=0,Var!$B$8,IF(LARGE(D57:AQ57,1)&gt;=455,Var!$B$4," "))</f>
        <v>24</v>
      </c>
      <c r="AZ57" s="314">
        <f>IF(AS57=0,Var!$B$8,IF(LARGE(D57:AQ57,1)&gt;=480,Var!$B$4," "))</f>
        <v>24</v>
      </c>
      <c r="BA57" s="314" t="str">
        <f>IF(AS57=0,Var!$B$8,IF(LARGE(D57:AQ57,1)&gt;=500,Var!$B$4," "))</f>
        <v xml:space="preserve"> </v>
      </c>
      <c r="BB57" s="314" t="str">
        <f>IF(AS57=0,Var!$B$8,IF(LARGE(D57:AQ57,1)&gt;=515,Var!$B$4," "))</f>
        <v xml:space="preserve"> </v>
      </c>
      <c r="BC57" s="314" t="str">
        <f>IF(AS57=0,Var!$B$8,IF(LARGE(D57:AQ57,1)&gt;=530,Var!$B$4," "))</f>
        <v xml:space="preserve"> </v>
      </c>
      <c r="BD57" s="314" t="str">
        <f>IF(AS57=0,Var!$B$8,IF(LARGE(D57:AQ57,1)&gt;=545,Var!$B$4," "))</f>
        <v xml:space="preserve"> </v>
      </c>
      <c r="BE57" s="314" t="str">
        <f>IF(AS57=0,Var!$B$8,IF(LARGE(D57:AQ57,1)&gt;=555,Var!$B$4," "))</f>
        <v xml:space="preserve"> </v>
      </c>
      <c r="BF57" s="314" t="str">
        <f>IF(AS57=0,Var!$B$8,IF(LARGE(D57:AQ57,1)&gt;=565,Var!$B$4," "))</f>
        <v xml:space="preserve"> </v>
      </c>
      <c r="BG57" s="36" t="str">
        <f>IF(AS57=0,Var!$B$8,IF(LARGE(D57:AQ57,1)&gt;=575,Var!$B$4," "))</f>
        <v xml:space="preserve"> </v>
      </c>
    </row>
    <row r="58" spans="1:59" ht="22.7" customHeight="1" x14ac:dyDescent="0.2">
      <c r="A58" s="9"/>
      <c r="B58" s="27"/>
      <c r="C58" s="28" t="s">
        <v>254</v>
      </c>
      <c r="D58" s="334"/>
      <c r="E58" s="334"/>
      <c r="F58" s="334"/>
      <c r="G58" s="334"/>
      <c r="H58" s="334"/>
      <c r="I58" s="334"/>
      <c r="J58" s="334"/>
      <c r="K58" s="334"/>
      <c r="L58" s="507"/>
      <c r="M58" s="334"/>
      <c r="N58" s="448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449"/>
      <c r="AC58" s="334"/>
      <c r="AD58" s="334"/>
      <c r="AE58" s="334"/>
      <c r="AF58" s="334"/>
      <c r="AG58" s="334"/>
      <c r="AH58" s="450"/>
      <c r="AI58" s="450"/>
      <c r="AJ58" s="450"/>
      <c r="AK58" s="450"/>
      <c r="AL58" s="450"/>
      <c r="AM58" s="450"/>
      <c r="AN58" s="334"/>
      <c r="AO58" s="450"/>
      <c r="AP58" s="30"/>
      <c r="AQ58" s="30"/>
      <c r="AR58" s="9"/>
      <c r="AS58" s="17"/>
      <c r="AT58" s="18" t="str">
        <f t="shared" si="10"/>
        <v xml:space="preserve"> </v>
      </c>
      <c r="AU58" s="560" t="str">
        <f t="shared" si="6"/>
        <v xml:space="preserve"> </v>
      </c>
      <c r="AV58" s="560" t="str">
        <f t="shared" si="7"/>
        <v xml:space="preserve"> </v>
      </c>
      <c r="AW58" s="560" t="str">
        <f t="shared" si="8"/>
        <v xml:space="preserve"> </v>
      </c>
      <c r="AX58" s="26"/>
      <c r="AY58" s="17"/>
      <c r="AZ58" s="17"/>
      <c r="BA58" s="26"/>
      <c r="BB58" s="17"/>
      <c r="BC58" s="17"/>
      <c r="BD58" s="17"/>
      <c r="BE58" s="26"/>
      <c r="BF58" s="17"/>
      <c r="BG58" s="17"/>
    </row>
    <row r="59" spans="1:59" x14ac:dyDescent="0.2">
      <c r="A59" s="9"/>
      <c r="B59" s="14"/>
      <c r="C59" s="31"/>
      <c r="D59" s="444"/>
      <c r="E59" s="315"/>
      <c r="F59" s="444"/>
      <c r="G59" s="315"/>
      <c r="H59" s="444"/>
      <c r="I59" s="315"/>
      <c r="J59" s="444"/>
      <c r="K59" s="315"/>
      <c r="M59" s="336"/>
      <c r="N59" s="444"/>
      <c r="O59" s="315"/>
      <c r="P59" s="444"/>
      <c r="Q59" s="315"/>
      <c r="R59" s="444"/>
      <c r="S59" s="315"/>
      <c r="T59" s="444"/>
      <c r="U59" s="315"/>
      <c r="V59" s="444"/>
      <c r="W59" s="315"/>
      <c r="X59" s="444"/>
      <c r="Y59" s="315"/>
      <c r="Z59" s="444"/>
      <c r="AA59" s="315"/>
      <c r="AB59" s="444"/>
      <c r="AC59" s="315"/>
      <c r="AD59" s="444"/>
      <c r="AE59" s="315"/>
      <c r="AF59" s="444"/>
      <c r="AG59" s="315"/>
      <c r="AH59" s="444"/>
      <c r="AI59" s="315"/>
      <c r="AJ59" s="444"/>
      <c r="AK59" s="315"/>
      <c r="AL59" s="444"/>
      <c r="AM59" s="315"/>
      <c r="AN59" s="444"/>
      <c r="AO59" s="315"/>
      <c r="AP59" s="32"/>
      <c r="AQ59" s="33"/>
      <c r="AR59" s="9"/>
      <c r="AS59" s="17">
        <f t="shared" ref="AS59:AS64" si="11">COUNT(D59:AQ59)</f>
        <v>0</v>
      </c>
      <c r="AT59" s="18" t="str">
        <f t="shared" si="10"/>
        <v xml:space="preserve"> </v>
      </c>
      <c r="AU59" s="348" t="str">
        <f t="shared" si="6"/>
        <v xml:space="preserve"> </v>
      </c>
      <c r="AV59" s="348" t="str">
        <f t="shared" si="7"/>
        <v xml:space="preserve"> </v>
      </c>
      <c r="AW59" s="348" t="str">
        <f t="shared" si="8"/>
        <v xml:space="preserve"> </v>
      </c>
      <c r="AX59" s="537" t="str">
        <f t="shared" ref="AX59:AX64" si="12">IF(SUM(AU59:AW59)=0," ",SUM(AU59:AW59))</f>
        <v xml:space="preserve"> </v>
      </c>
      <c r="AY59" s="314" t="str">
        <f>IF(AS59=0,Var!$B$8,IF(LARGE(D59:AQ59,1)&gt;=455,Var!$B$4," "))</f>
        <v>---</v>
      </c>
      <c r="AZ59" s="314" t="str">
        <f>IF(AS59=0,Var!$B$8,IF(LARGE(D59:AQ59,1)&gt;=480,Var!$B$4," "))</f>
        <v>---</v>
      </c>
      <c r="BA59" s="314" t="str">
        <f>IF(AS59=0,Var!$B$8,IF(LARGE(D59:AQ59,1)&gt;=500,Var!$B$4," "))</f>
        <v>---</v>
      </c>
      <c r="BB59" s="314" t="str">
        <f>IF(AS59=0,Var!$B$8,IF(LARGE(D59:AQ59,1)&gt;=515,Var!$B$4," "))</f>
        <v>---</v>
      </c>
      <c r="BC59" s="314" t="str">
        <f>IF(AS59=0,Var!$B$8,IF(LARGE(D59:AQ59,1)&gt;=530,Var!$B$4," "))</f>
        <v>---</v>
      </c>
      <c r="BD59" s="314" t="str">
        <f>IF(AS59=0,Var!$B$8,IF(LARGE(D59:AQ59,1)&gt;=545,Var!$B$4," "))</f>
        <v>---</v>
      </c>
      <c r="BE59" s="314" t="str">
        <f>IF(AS59=0,Var!$B$8,IF(LARGE(D59:AQ59,1)&gt;=555,Var!$B$4," "))</f>
        <v>---</v>
      </c>
      <c r="BF59" s="314" t="str">
        <f>IF(AS59=0,Var!$B$8,IF(LARGE(D59:AQ59,1)&gt;=565,Var!$B$4," "))</f>
        <v>---</v>
      </c>
      <c r="BG59" s="36" t="str">
        <f>IF(AS59=0,Var!$B$8,IF(LARGE(D59:AQ59,1)&gt;=575,Var!$B$4," "))</f>
        <v>---</v>
      </c>
    </row>
    <row r="60" spans="1:59" x14ac:dyDescent="0.2">
      <c r="A60" s="9"/>
      <c r="B60" s="14">
        <v>1</v>
      </c>
      <c r="C60" s="31" t="s">
        <v>400</v>
      </c>
      <c r="D60" s="444"/>
      <c r="E60" s="315"/>
      <c r="F60" s="444"/>
      <c r="G60" s="315"/>
      <c r="H60" s="444"/>
      <c r="I60" s="315"/>
      <c r="J60" s="444"/>
      <c r="K60" s="315"/>
      <c r="M60" s="336"/>
      <c r="N60" s="444"/>
      <c r="O60" s="315"/>
      <c r="P60" s="444">
        <v>341</v>
      </c>
      <c r="Q60" s="565" t="s">
        <v>393</v>
      </c>
      <c r="R60" s="444"/>
      <c r="S60" s="315"/>
      <c r="T60" s="444"/>
      <c r="U60" s="315"/>
      <c r="V60" s="444"/>
      <c r="W60" s="315"/>
      <c r="X60" s="444"/>
      <c r="Y60" s="315"/>
      <c r="Z60" s="444"/>
      <c r="AA60" s="315"/>
      <c r="AB60" s="444"/>
      <c r="AC60" s="315"/>
      <c r="AD60" s="444"/>
      <c r="AE60" s="315"/>
      <c r="AF60" s="444"/>
      <c r="AG60" s="315"/>
      <c r="AH60" s="444"/>
      <c r="AI60" s="315"/>
      <c r="AJ60" s="444"/>
      <c r="AK60" s="315"/>
      <c r="AL60" s="444"/>
      <c r="AM60" s="315"/>
      <c r="AN60" s="444"/>
      <c r="AO60" s="315"/>
      <c r="AP60" s="32"/>
      <c r="AQ60" s="33"/>
      <c r="AR60" s="9"/>
      <c r="AS60" s="17">
        <f t="shared" si="11"/>
        <v>1</v>
      </c>
      <c r="AT60" s="18" t="str">
        <f t="shared" si="10"/>
        <v xml:space="preserve"> </v>
      </c>
      <c r="AU60" s="348" t="str">
        <f t="shared" si="6"/>
        <v xml:space="preserve"> </v>
      </c>
      <c r="AV60" s="348" t="str">
        <f t="shared" si="7"/>
        <v xml:space="preserve"> </v>
      </c>
      <c r="AW60" s="348" t="str">
        <f t="shared" si="8"/>
        <v xml:space="preserve"> </v>
      </c>
      <c r="AX60" s="537" t="str">
        <f t="shared" si="12"/>
        <v xml:space="preserve"> </v>
      </c>
      <c r="AY60" s="314" t="str">
        <f>IF(AS60=0,Var!$B$8,IF(LARGE(D60:AQ60,1)&gt;=455,Var!$B$4," "))</f>
        <v xml:space="preserve"> </v>
      </c>
      <c r="AZ60" s="314" t="str">
        <f>IF(AS60=0,Var!$B$8,IF(LARGE(D60:AQ60,1)&gt;=480,Var!$B$4," "))</f>
        <v xml:space="preserve"> </v>
      </c>
      <c r="BA60" s="314" t="str">
        <f>IF(AS60=0,Var!$B$8,IF(LARGE(D60:AQ60,1)&gt;=500,Var!$B$4," "))</f>
        <v xml:space="preserve"> </v>
      </c>
      <c r="BB60" s="314" t="str">
        <f>IF(AS60=0,Var!$B$8,IF(LARGE(D60:AQ60,1)&gt;=515,Var!$B$4," "))</f>
        <v xml:space="preserve"> </v>
      </c>
      <c r="BC60" s="314" t="str">
        <f>IF(AS60=0,Var!$B$8,IF(LARGE(D60:AQ60,1)&gt;=530,Var!$B$4," "))</f>
        <v xml:space="preserve"> </v>
      </c>
      <c r="BD60" s="314" t="str">
        <f>IF(AS60=0,Var!$B$8,IF(LARGE(D60:AQ60,1)&gt;=545,Var!$B$4," "))</f>
        <v xml:space="preserve"> </v>
      </c>
      <c r="BE60" s="314" t="str">
        <f>IF(AS60=0,Var!$B$8,IF(LARGE(D60:AQ60,1)&gt;=555,Var!$B$4," "))</f>
        <v xml:space="preserve"> </v>
      </c>
      <c r="BF60" s="314" t="str">
        <f>IF(AS60=0,Var!$B$8,IF(LARGE(D60:AQ60,1)&gt;=565,Var!$B$4," "))</f>
        <v xml:space="preserve"> </v>
      </c>
      <c r="BG60" s="36" t="str">
        <f>IF(AS60=0,Var!$B$8,IF(LARGE(D60:AQ60,1)&gt;=575,Var!$B$4," "))</f>
        <v xml:space="preserve"> </v>
      </c>
    </row>
    <row r="61" spans="1:59" x14ac:dyDescent="0.2">
      <c r="A61" s="9"/>
      <c r="B61" s="14"/>
      <c r="C61" s="31"/>
      <c r="D61" s="444"/>
      <c r="E61" s="315"/>
      <c r="F61" s="444"/>
      <c r="G61" s="315"/>
      <c r="H61" s="444"/>
      <c r="I61" s="315"/>
      <c r="J61" s="444"/>
      <c r="K61" s="315"/>
      <c r="M61" s="336"/>
      <c r="N61" s="444"/>
      <c r="O61" s="315"/>
      <c r="P61" s="444"/>
      <c r="Q61" s="315"/>
      <c r="R61" s="444"/>
      <c r="S61" s="315"/>
      <c r="T61" s="444"/>
      <c r="U61" s="315"/>
      <c r="V61" s="444"/>
      <c r="W61" s="315"/>
      <c r="X61" s="444"/>
      <c r="Y61" s="315"/>
      <c r="Z61" s="444"/>
      <c r="AA61" s="315"/>
      <c r="AB61" s="444"/>
      <c r="AC61" s="315"/>
      <c r="AD61" s="444"/>
      <c r="AE61" s="315"/>
      <c r="AF61" s="444"/>
      <c r="AG61" s="315"/>
      <c r="AH61" s="444"/>
      <c r="AI61" s="315"/>
      <c r="AJ61" s="444"/>
      <c r="AK61" s="315"/>
      <c r="AL61" s="444"/>
      <c r="AM61" s="315"/>
      <c r="AN61" s="444"/>
      <c r="AO61" s="315"/>
      <c r="AP61" s="32"/>
      <c r="AQ61" s="33"/>
      <c r="AR61" s="9"/>
      <c r="AS61" s="17">
        <f t="shared" si="11"/>
        <v>0</v>
      </c>
      <c r="AT61" s="18" t="str">
        <f t="shared" si="10"/>
        <v xml:space="preserve"> </v>
      </c>
      <c r="AU61" s="348" t="str">
        <f t="shared" si="6"/>
        <v xml:space="preserve"> </v>
      </c>
      <c r="AV61" s="348" t="str">
        <f t="shared" si="7"/>
        <v xml:space="preserve"> </v>
      </c>
      <c r="AW61" s="348" t="str">
        <f t="shared" si="8"/>
        <v xml:space="preserve"> </v>
      </c>
      <c r="AX61" s="537" t="str">
        <f t="shared" si="12"/>
        <v xml:space="preserve"> </v>
      </c>
      <c r="AY61" s="314" t="str">
        <f>IF(AS61=0,Var!$B$8,IF(LARGE(D61:AQ61,1)&gt;=455,Var!$B$4," "))</f>
        <v>---</v>
      </c>
      <c r="AZ61" s="314" t="str">
        <f>IF(AS61=0,Var!$B$8,IF(LARGE(D61:AQ61,1)&gt;=480,Var!$B$4," "))</f>
        <v>---</v>
      </c>
      <c r="BA61" s="314" t="str">
        <f>IF(AS61=0,Var!$B$8,IF(LARGE(D61:AQ61,1)&gt;=500,Var!$B$4," "))</f>
        <v>---</v>
      </c>
      <c r="BB61" s="314" t="str">
        <f>IF(AS61=0,Var!$B$8,IF(LARGE(D61:AQ61,1)&gt;=515,Var!$B$4," "))</f>
        <v>---</v>
      </c>
      <c r="BC61" s="314" t="str">
        <f>IF(AS61=0,Var!$B$8,IF(LARGE(D61:AQ61,1)&gt;=530,Var!$B$4," "))</f>
        <v>---</v>
      </c>
      <c r="BD61" s="314" t="str">
        <f>IF(AS61=0,Var!$B$8,IF(LARGE(D61:AQ61,1)&gt;=545,Var!$B$4," "))</f>
        <v>---</v>
      </c>
      <c r="BE61" s="314" t="str">
        <f>IF(AS61=0,Var!$B$8,IF(LARGE(D61:AQ61,1)&gt;=555,Var!$B$4," "))</f>
        <v>---</v>
      </c>
      <c r="BF61" s="314" t="str">
        <f>IF(AS61=0,Var!$B$8,IF(LARGE(D61:AQ61,1)&gt;=565,Var!$B$4," "))</f>
        <v>---</v>
      </c>
      <c r="BG61" s="36" t="str">
        <f>IF(AS61=0,Var!$B$8,IF(LARGE(D61:AQ61,1)&gt;=575,Var!$B$4," "))</f>
        <v>---</v>
      </c>
    </row>
    <row r="62" spans="1:59" x14ac:dyDescent="0.2">
      <c r="A62" s="9"/>
      <c r="B62" s="311"/>
      <c r="C62" s="31" t="s">
        <v>25</v>
      </c>
      <c r="D62" s="444"/>
      <c r="E62" s="315"/>
      <c r="F62" s="444"/>
      <c r="G62" s="315"/>
      <c r="H62" s="444"/>
      <c r="I62" s="315"/>
      <c r="J62" s="444"/>
      <c r="K62" s="315"/>
      <c r="M62" s="336"/>
      <c r="N62" s="444"/>
      <c r="O62" s="315"/>
      <c r="P62" s="444"/>
      <c r="Q62" s="315"/>
      <c r="R62" s="444"/>
      <c r="S62" s="315"/>
      <c r="T62" s="444"/>
      <c r="U62" s="315"/>
      <c r="V62" s="444"/>
      <c r="W62" s="315"/>
      <c r="X62" s="444"/>
      <c r="Y62" s="315"/>
      <c r="Z62" s="444"/>
      <c r="AA62" s="315"/>
      <c r="AB62" s="444"/>
      <c r="AC62" s="315"/>
      <c r="AD62" s="444"/>
      <c r="AE62" s="315"/>
      <c r="AF62" s="444"/>
      <c r="AG62" s="315"/>
      <c r="AH62" s="444"/>
      <c r="AI62" s="315"/>
      <c r="AJ62" s="444"/>
      <c r="AK62" s="315"/>
      <c r="AL62" s="444"/>
      <c r="AM62" s="315"/>
      <c r="AN62" s="444"/>
      <c r="AO62" s="315"/>
      <c r="AP62" s="32"/>
      <c r="AQ62" s="33"/>
      <c r="AR62" s="9"/>
      <c r="AS62" s="17">
        <f t="shared" si="11"/>
        <v>0</v>
      </c>
      <c r="AT62" s="18" t="str">
        <f t="shared" si="10"/>
        <v xml:space="preserve"> </v>
      </c>
      <c r="AU62" s="348" t="str">
        <f t="shared" si="6"/>
        <v xml:space="preserve"> </v>
      </c>
      <c r="AV62" s="348" t="str">
        <f t="shared" si="7"/>
        <v xml:space="preserve"> </v>
      </c>
      <c r="AW62" s="348" t="str">
        <f t="shared" si="8"/>
        <v xml:space="preserve"> </v>
      </c>
      <c r="AX62" s="537" t="str">
        <f>IF(SUM(AU62:AW62)=0," ",SUM(AU62:AW62))</f>
        <v xml:space="preserve"> </v>
      </c>
      <c r="AY62" s="314" t="str">
        <f>IF(AS62=0,Var!$B$8,IF(LARGE(D62:AQ62,1)&gt;=455,Var!$B$4," "))</f>
        <v>---</v>
      </c>
      <c r="AZ62" s="314" t="str">
        <f>IF(AS62=0,Var!$B$8,IF(LARGE(D62:AQ62,1)&gt;=480,Var!$B$4," "))</f>
        <v>---</v>
      </c>
      <c r="BA62" s="314" t="str">
        <f>IF(AS62=0,Var!$B$8,IF(LARGE(D62:AQ62,1)&gt;=500,Var!$B$4," "))</f>
        <v>---</v>
      </c>
      <c r="BB62" s="314" t="str">
        <f>IF(AS62=0,Var!$B$8,IF(LARGE(D62:AQ62,1)&gt;=515,Var!$B$4," "))</f>
        <v>---</v>
      </c>
      <c r="BC62" s="314" t="str">
        <f>IF(AS62=0,Var!$B$8,IF(LARGE(D62:AQ62,1)&gt;=530,Var!$B$4," "))</f>
        <v>---</v>
      </c>
      <c r="BD62" s="314" t="str">
        <f>IF(AS62=0,Var!$B$8,IF(LARGE(D62:AQ62,1)&gt;=545,Var!$B$4," "))</f>
        <v>---</v>
      </c>
      <c r="BE62" s="314" t="str">
        <f>IF(AS62=0,Var!$B$8,IF(LARGE(D62:AQ62,1)&gt;=555,Var!$B$4," "))</f>
        <v>---</v>
      </c>
      <c r="BF62" s="314" t="str">
        <f>IF(AS62=0,Var!$B$8,IF(LARGE(D62:AQ62,1)&gt;=565,Var!$B$4," "))</f>
        <v>---</v>
      </c>
      <c r="BG62" s="36" t="str">
        <f>IF(AS62=0,Var!$B$8,IF(LARGE(D62:AQ62,1)&gt;=575,Var!$B$4," "))</f>
        <v>---</v>
      </c>
    </row>
    <row r="63" spans="1:59" x14ac:dyDescent="0.2">
      <c r="A63" s="9"/>
      <c r="B63" s="14">
        <v>2</v>
      </c>
      <c r="C63" s="31" t="s">
        <v>334</v>
      </c>
      <c r="D63" s="444"/>
      <c r="E63" s="315"/>
      <c r="F63" s="444"/>
      <c r="G63" s="315"/>
      <c r="H63" s="444"/>
      <c r="I63" s="315"/>
      <c r="J63" s="444"/>
      <c r="K63" s="565"/>
      <c r="M63" s="571"/>
      <c r="N63" s="444"/>
      <c r="O63" s="565"/>
      <c r="P63" s="444">
        <v>519</v>
      </c>
      <c r="Q63" s="565" t="s">
        <v>14</v>
      </c>
      <c r="R63" s="444"/>
      <c r="S63" s="315"/>
      <c r="T63" s="444">
        <v>512</v>
      </c>
      <c r="U63" s="565" t="s">
        <v>368</v>
      </c>
      <c r="V63" s="444">
        <v>515</v>
      </c>
      <c r="W63" s="565" t="s">
        <v>368</v>
      </c>
      <c r="X63" s="444">
        <v>510</v>
      </c>
      <c r="Y63" s="565" t="s">
        <v>15</v>
      </c>
      <c r="Z63" s="444">
        <v>527</v>
      </c>
      <c r="AA63" s="315" t="s">
        <v>13</v>
      </c>
      <c r="AB63" s="444">
        <v>486</v>
      </c>
      <c r="AC63" s="565" t="s">
        <v>14</v>
      </c>
      <c r="AD63" s="444"/>
      <c r="AE63" s="315"/>
      <c r="AF63" s="444"/>
      <c r="AG63" s="315"/>
      <c r="AH63" s="444"/>
      <c r="AI63" s="315"/>
      <c r="AJ63" s="444"/>
      <c r="AK63" s="315"/>
      <c r="AL63" s="444"/>
      <c r="AM63" s="315"/>
      <c r="AN63" s="444"/>
      <c r="AO63" s="315"/>
      <c r="AP63" s="32"/>
      <c r="AQ63" s="33"/>
      <c r="AR63" s="9"/>
      <c r="AS63" s="17">
        <f t="shared" si="11"/>
        <v>6</v>
      </c>
      <c r="AT63" s="18">
        <f t="shared" si="10"/>
        <v>520.33333333333337</v>
      </c>
      <c r="AU63" s="348">
        <f t="shared" si="6"/>
        <v>1</v>
      </c>
      <c r="AV63" s="348">
        <f t="shared" si="7"/>
        <v>2</v>
      </c>
      <c r="AW63" s="348">
        <f t="shared" si="8"/>
        <v>1</v>
      </c>
      <c r="AX63" s="537">
        <f t="shared" si="12"/>
        <v>4</v>
      </c>
      <c r="AY63" s="314">
        <v>22</v>
      </c>
      <c r="AZ63" s="314">
        <v>22</v>
      </c>
      <c r="BA63" s="314">
        <v>22</v>
      </c>
      <c r="BB63" s="314">
        <v>22</v>
      </c>
      <c r="BC63" s="314" t="str">
        <f>IF(AS63=0,Var!$B$8,IF(LARGE(D63:AQ63,1)&gt;=530,Var!$B$4," "))</f>
        <v xml:space="preserve"> </v>
      </c>
      <c r="BD63" s="314" t="str">
        <f>IF(AS63=0,Var!$B$8,IF(LARGE(D63:AQ63,1)&gt;=545,Var!$B$4," "))</f>
        <v xml:space="preserve"> </v>
      </c>
      <c r="BE63" s="314" t="str">
        <f>IF(AS63=0,Var!$B$8,IF(LARGE(D63:AQ63,1)&gt;=555,Var!$B$4," "))</f>
        <v xml:space="preserve"> </v>
      </c>
      <c r="BF63" s="314" t="str">
        <f>IF(AS63=0,Var!$B$8,IF(LARGE(D63:AQ63,1)&gt;=565,Var!$B$4," "))</f>
        <v xml:space="preserve"> </v>
      </c>
      <c r="BG63" s="36" t="str">
        <f>IF(AS63=0,Var!$B$8,IF(LARGE(D63:AQ63,1)&gt;=575,Var!$B$4," "))</f>
        <v xml:space="preserve"> </v>
      </c>
    </row>
    <row r="64" spans="1:59" x14ac:dyDescent="0.2">
      <c r="A64" s="9"/>
      <c r="B64" s="14"/>
      <c r="C64" s="31" t="s">
        <v>27</v>
      </c>
      <c r="D64" s="444"/>
      <c r="E64" s="315"/>
      <c r="F64" s="444"/>
      <c r="G64" s="315"/>
      <c r="H64" s="444"/>
      <c r="I64" s="315"/>
      <c r="J64" s="444"/>
      <c r="K64" s="315"/>
      <c r="M64" s="336"/>
      <c r="N64" s="444"/>
      <c r="O64" s="315"/>
      <c r="P64" s="444"/>
      <c r="Q64" s="315"/>
      <c r="R64" s="444"/>
      <c r="S64" s="315"/>
      <c r="T64" s="444"/>
      <c r="U64" s="315"/>
      <c r="V64" s="444"/>
      <c r="W64" s="315"/>
      <c r="X64" s="444"/>
      <c r="Y64" s="315"/>
      <c r="Z64" s="444"/>
      <c r="AA64" s="315"/>
      <c r="AB64" s="444"/>
      <c r="AC64" s="315"/>
      <c r="AD64" s="444"/>
      <c r="AE64" s="315"/>
      <c r="AF64" s="444"/>
      <c r="AG64" s="315"/>
      <c r="AH64" s="444"/>
      <c r="AI64" s="315"/>
      <c r="AJ64" s="444"/>
      <c r="AK64" s="315"/>
      <c r="AL64" s="444"/>
      <c r="AM64" s="315"/>
      <c r="AN64" s="444"/>
      <c r="AO64" s="315"/>
      <c r="AP64" s="32"/>
      <c r="AQ64" s="33"/>
      <c r="AR64" s="9"/>
      <c r="AS64" s="17">
        <f t="shared" si="11"/>
        <v>0</v>
      </c>
      <c r="AT64" s="18" t="str">
        <f t="shared" si="10"/>
        <v xml:space="preserve"> </v>
      </c>
      <c r="AU64" s="348" t="str">
        <f t="shared" si="6"/>
        <v xml:space="preserve"> </v>
      </c>
      <c r="AV64" s="348" t="str">
        <f t="shared" si="7"/>
        <v xml:space="preserve"> </v>
      </c>
      <c r="AW64" s="348" t="str">
        <f t="shared" si="8"/>
        <v xml:space="preserve"> </v>
      </c>
      <c r="AX64" s="49" t="str">
        <f t="shared" si="12"/>
        <v xml:space="preserve"> </v>
      </c>
      <c r="AY64" s="314">
        <v>18</v>
      </c>
      <c r="AZ64" s="314">
        <v>18</v>
      </c>
      <c r="BA64" s="314">
        <v>18</v>
      </c>
      <c r="BB64" s="314">
        <v>18</v>
      </c>
      <c r="BC64" s="314" t="str">
        <f>IF(AS64=0,Var!$B$8,IF(LARGE(D64:AQ64,1)&gt;=530,Var!$B$4," "))</f>
        <v>---</v>
      </c>
      <c r="BD64" s="314" t="str">
        <f>IF(AS64=0,Var!$B$8,IF(LARGE(D64:AQ64,1)&gt;=545,Var!$B$4," "))</f>
        <v>---</v>
      </c>
      <c r="BE64" s="314" t="str">
        <f>IF(AS64=0,Var!$B$8,IF(LARGE(D64:AQ64,1)&gt;=555,Var!$B$4," "))</f>
        <v>---</v>
      </c>
      <c r="BF64" s="314" t="str">
        <f>IF(AS64=0,Var!$B$8,IF(LARGE(D64:AQ64,1)&gt;=565,Var!$B$4," "))</f>
        <v>---</v>
      </c>
      <c r="BG64" s="36" t="str">
        <f>IF(AS64=0,Var!$B$8,IF(LARGE(D64:AQ64,1)&gt;=575,Var!$B$4," "))</f>
        <v>---</v>
      </c>
    </row>
    <row r="65" spans="1:252" ht="12.75" x14ac:dyDescent="0.2">
      <c r="A65"/>
      <c r="B65" s="37"/>
      <c r="C65" s="38"/>
      <c r="D65" s="338"/>
      <c r="E65" s="338"/>
      <c r="F65" s="338"/>
      <c r="G65" s="338"/>
      <c r="H65" s="338"/>
      <c r="I65" s="338"/>
      <c r="J65" s="338"/>
      <c r="K65" s="338"/>
      <c r="L65" s="493"/>
      <c r="M65" s="338"/>
      <c r="N65" s="451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452"/>
      <c r="AC65" s="338"/>
      <c r="AD65" s="338"/>
      <c r="AE65" s="338"/>
      <c r="AF65" s="338"/>
      <c r="AG65" s="338"/>
      <c r="AH65" s="453"/>
      <c r="AI65" s="453"/>
      <c r="AJ65" s="453"/>
      <c r="AK65" s="453"/>
      <c r="AL65" s="453"/>
      <c r="AM65" s="453"/>
      <c r="AN65" s="338"/>
      <c r="AO65" s="453"/>
      <c r="AP65" s="39"/>
      <c r="AQ65" s="39"/>
      <c r="AR65"/>
      <c r="AS65" s="17"/>
      <c r="AT65" s="18" t="str">
        <f t="shared" si="10"/>
        <v xml:space="preserve"> </v>
      </c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 x14ac:dyDescent="0.2">
      <c r="A66"/>
      <c r="B66" s="40"/>
      <c r="C66" s="41"/>
      <c r="AB66" s="454"/>
      <c r="AH66" s="455"/>
      <c r="AI66" s="455"/>
      <c r="AJ66" s="455"/>
      <c r="AK66" s="455"/>
      <c r="AL66" s="455"/>
      <c r="AM66" s="455"/>
      <c r="AO66" s="455"/>
      <c r="AR66" s="9"/>
      <c r="AS66" s="17"/>
      <c r="AT66" s="18" t="str">
        <f t="shared" si="10"/>
        <v xml:space="preserve"> </v>
      </c>
      <c r="AU66" s="19" t="s">
        <v>5</v>
      </c>
      <c r="AV66" s="20" t="s">
        <v>6</v>
      </c>
      <c r="AW66" s="21" t="s">
        <v>7</v>
      </c>
      <c r="AX66" s="22" t="s">
        <v>8</v>
      </c>
      <c r="AY66" s="23">
        <v>540</v>
      </c>
      <c r="AZ66" s="24">
        <v>550</v>
      </c>
      <c r="BA66" s="24">
        <v>555</v>
      </c>
      <c r="BB66" s="24">
        <v>560</v>
      </c>
      <c r="BC66" s="24">
        <v>565</v>
      </c>
      <c r="BD66" s="24">
        <v>570</v>
      </c>
      <c r="BE66" s="24">
        <v>575</v>
      </c>
      <c r="BF66" s="24">
        <v>580</v>
      </c>
      <c r="BG66" s="24">
        <v>585</v>
      </c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1.45" customHeight="1" x14ac:dyDescent="0.2">
      <c r="A67" s="9"/>
      <c r="B67" s="43"/>
      <c r="C67" s="44" t="s">
        <v>28</v>
      </c>
      <c r="D67" s="316"/>
      <c r="E67" s="316"/>
      <c r="F67" s="316"/>
      <c r="G67" s="316"/>
      <c r="H67" s="316"/>
      <c r="I67" s="316"/>
      <c r="J67" s="316"/>
      <c r="K67" s="316"/>
      <c r="L67" s="442"/>
      <c r="M67" s="316"/>
      <c r="N67" s="45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457"/>
      <c r="AC67" s="316"/>
      <c r="AD67" s="316"/>
      <c r="AE67" s="316"/>
      <c r="AF67" s="316"/>
      <c r="AG67" s="316"/>
      <c r="AH67" s="539"/>
      <c r="AI67" s="539"/>
      <c r="AJ67" s="539"/>
      <c r="AK67" s="539"/>
      <c r="AL67" s="539"/>
      <c r="AM67" s="539"/>
      <c r="AN67" s="316"/>
      <c r="AO67" s="539"/>
      <c r="AP67" s="46"/>
      <c r="AQ67" s="46"/>
      <c r="AR67" s="9"/>
      <c r="AS67" s="17"/>
      <c r="AT67" s="18" t="str">
        <f t="shared" si="10"/>
        <v xml:space="preserve"> </v>
      </c>
      <c r="AU67" s="17"/>
      <c r="AV67" s="17"/>
      <c r="AW67" s="17"/>
      <c r="AX67" s="26"/>
      <c r="AY67" s="17"/>
      <c r="AZ67" s="17"/>
      <c r="BA67" s="26"/>
      <c r="BB67" s="17"/>
      <c r="BC67" s="17"/>
      <c r="BD67" s="17"/>
      <c r="BE67" s="26"/>
      <c r="BF67" s="17"/>
      <c r="BG67" s="17"/>
    </row>
    <row r="68" spans="1:252" x14ac:dyDescent="0.2">
      <c r="A68" s="9"/>
      <c r="B68" s="14"/>
      <c r="C68" s="31"/>
      <c r="D68" s="444"/>
      <c r="E68" s="315"/>
      <c r="F68" s="444"/>
      <c r="G68" s="315"/>
      <c r="H68" s="444"/>
      <c r="I68" s="315"/>
      <c r="J68" s="444"/>
      <c r="K68" s="315"/>
      <c r="M68" s="336"/>
      <c r="N68" s="444"/>
      <c r="O68" s="315"/>
      <c r="P68" s="444"/>
      <c r="Q68" s="315"/>
      <c r="R68" s="444"/>
      <c r="S68" s="315"/>
      <c r="T68" s="444"/>
      <c r="U68" s="315"/>
      <c r="V68" s="444"/>
      <c r="W68" s="315"/>
      <c r="X68" s="444"/>
      <c r="Y68" s="315"/>
      <c r="Z68" s="444"/>
      <c r="AA68" s="315"/>
      <c r="AB68" s="444"/>
      <c r="AC68" s="315"/>
      <c r="AD68" s="444"/>
      <c r="AE68" s="315"/>
      <c r="AF68" s="444"/>
      <c r="AG68" s="315"/>
      <c r="AH68" s="444"/>
      <c r="AI68" s="315"/>
      <c r="AJ68" s="444"/>
      <c r="AK68" s="315"/>
      <c r="AL68" s="444"/>
      <c r="AM68" s="315"/>
      <c r="AN68" s="444"/>
      <c r="AO68" s="315"/>
      <c r="AP68" s="32"/>
      <c r="AQ68" s="33"/>
      <c r="AR68" s="9"/>
      <c r="AS68" s="17">
        <f>COUNT(D68:AQ68)</f>
        <v>0</v>
      </c>
      <c r="AT68" s="18" t="str">
        <f t="shared" si="10"/>
        <v xml:space="preserve"> </v>
      </c>
      <c r="AU68" s="34" t="str">
        <f>IF(COUNTIF(D68:AQ68,"(1)")=0," ",COUNTIF(D68:AQ68,"(1)"))</f>
        <v xml:space="preserve"> </v>
      </c>
      <c r="AV68" s="34" t="str">
        <f>IF(COUNTIF(D68:AQ68,"(2)")=0," ",COUNTIF(D68:AQ68,"(2)"))</f>
        <v xml:space="preserve"> </v>
      </c>
      <c r="AW68" s="34" t="str">
        <f>IF(COUNTIF(D68:AQ68,"(3)")=0," ",COUNTIF(D68:AQ68,"(3)"))</f>
        <v xml:space="preserve"> </v>
      </c>
      <c r="AX68" s="35" t="str">
        <f>IF(SUM(AU68:AW68)=0," ",SUM(AU68:AW68))</f>
        <v xml:space="preserve"> </v>
      </c>
      <c r="AY68" s="36" t="str">
        <f>IF(AS68=0,Var!$B$8,IF(LARGE(D68:AQ68,1)&gt;=540,Var!$B$4," "))</f>
        <v>---</v>
      </c>
      <c r="AZ68" s="36" t="str">
        <f>IF(AS68=0,Var!$B$8,IF(LARGE(D68:AQ68,1)&gt;=550,Var!$B$4," "))</f>
        <v>---</v>
      </c>
      <c r="BA68" s="36" t="str">
        <f>IF(AS68=0,Var!$B$8,IF(LARGE(D68:AQ68,1)&gt;=555,Var!$B$4," "))</f>
        <v>---</v>
      </c>
      <c r="BB68" s="36" t="str">
        <f>IF(AS68=0,Var!$B$8,IF(LARGE(D68:AQ68,1)&gt;=560,Var!$B$4," "))</f>
        <v>---</v>
      </c>
      <c r="BC68" s="36" t="str">
        <f>IF(AS68=0,Var!$B$8,IF(LARGE(D68:AQ68,1)&gt;=565,Var!$B$4," "))</f>
        <v>---</v>
      </c>
      <c r="BD68" s="36" t="str">
        <f>IF(AS68=0,Var!$B$8,IF(LARGE(D68:AQ68,1)&gt;=570,Var!$B$4," "))</f>
        <v>---</v>
      </c>
      <c r="BE68" s="36" t="str">
        <f>IF(AS68=0,Var!$B$8,IF(LARGE(D68:AQ68,1)&gt;=575,Var!$B$4," "))</f>
        <v>---</v>
      </c>
      <c r="BF68" s="36" t="str">
        <f>IF(AS68=0,Var!$B$8,IF(LARGE(D68:AQ68,1)&gt;=580,Var!$B$4," "))</f>
        <v>---</v>
      </c>
      <c r="BG68" s="36" t="str">
        <f>IF(AS68=0,Var!$B$8,IF(LARGE(D68:AQ68,1)&gt;=585,Var!$B$4," "))</f>
        <v>---</v>
      </c>
    </row>
    <row r="69" spans="1:252" ht="22.7" customHeight="1" x14ac:dyDescent="0.2">
      <c r="A69" s="9"/>
      <c r="B69" s="27"/>
      <c r="C69" s="28" t="s">
        <v>29</v>
      </c>
      <c r="D69" s="334"/>
      <c r="E69" s="334"/>
      <c r="F69" s="334"/>
      <c r="G69" s="334"/>
      <c r="H69" s="334"/>
      <c r="I69" s="334"/>
      <c r="J69" s="334"/>
      <c r="K69" s="334"/>
      <c r="L69" s="507"/>
      <c r="M69" s="334"/>
      <c r="N69" s="448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449"/>
      <c r="AC69" s="334"/>
      <c r="AD69" s="334"/>
      <c r="AE69" s="334"/>
      <c r="AF69" s="334"/>
      <c r="AG69" s="334"/>
      <c r="AH69" s="450"/>
      <c r="AI69" s="450"/>
      <c r="AJ69" s="450"/>
      <c r="AK69" s="450"/>
      <c r="AL69" s="450"/>
      <c r="AM69" s="450"/>
      <c r="AN69" s="334"/>
      <c r="AO69" s="450"/>
      <c r="AP69" s="30"/>
      <c r="AQ69" s="30"/>
      <c r="AR69" s="9"/>
      <c r="AS69" s="17"/>
      <c r="AT69" s="18" t="str">
        <f t="shared" si="10"/>
        <v xml:space="preserve"> </v>
      </c>
      <c r="AU69" s="17"/>
      <c r="AV69" s="17"/>
      <c r="AW69" s="17"/>
      <c r="AX69" s="26"/>
      <c r="AY69" s="17"/>
      <c r="AZ69" s="17"/>
      <c r="BA69" s="26"/>
      <c r="BB69" s="17"/>
      <c r="BC69" s="17"/>
      <c r="BD69" s="17"/>
      <c r="BE69" s="26"/>
      <c r="BF69" s="17"/>
      <c r="BG69" s="17"/>
    </row>
    <row r="70" spans="1:252" x14ac:dyDescent="0.2">
      <c r="A70" s="9"/>
      <c r="B70" s="14"/>
      <c r="C70" s="31"/>
      <c r="D70" s="444"/>
      <c r="E70" s="315"/>
      <c r="F70" s="444"/>
      <c r="G70" s="315"/>
      <c r="H70" s="444"/>
      <c r="I70" s="315"/>
      <c r="J70" s="444"/>
      <c r="K70" s="315"/>
      <c r="M70" s="336"/>
      <c r="N70" s="444"/>
      <c r="O70" s="315"/>
      <c r="P70" s="444"/>
      <c r="Q70" s="315"/>
      <c r="R70" s="444"/>
      <c r="S70" s="315"/>
      <c r="T70" s="444"/>
      <c r="U70" s="315"/>
      <c r="V70" s="444"/>
      <c r="W70" s="315"/>
      <c r="X70" s="444"/>
      <c r="Y70" s="315"/>
      <c r="Z70" s="444"/>
      <c r="AA70" s="315"/>
      <c r="AB70" s="444"/>
      <c r="AC70" s="315"/>
      <c r="AD70" s="444"/>
      <c r="AE70" s="315"/>
      <c r="AF70" s="444"/>
      <c r="AG70" s="315"/>
      <c r="AH70" s="444"/>
      <c r="AI70" s="315"/>
      <c r="AJ70" s="444"/>
      <c r="AK70" s="315"/>
      <c r="AL70" s="444"/>
      <c r="AM70" s="315"/>
      <c r="AN70" s="444"/>
      <c r="AO70" s="315"/>
      <c r="AP70" s="32"/>
      <c r="AQ70" s="33"/>
      <c r="AR70" s="9"/>
      <c r="AS70" s="17">
        <f>COUNT(D70:AQ70)</f>
        <v>0</v>
      </c>
      <c r="AT70" s="18" t="str">
        <f t="shared" si="10"/>
        <v xml:space="preserve"> </v>
      </c>
      <c r="AU70" s="34" t="str">
        <f>IF(COUNTIF(D70:AQ70,"(1)")=0," ",COUNTIF(D70:AQ70,"(1)"))</f>
        <v xml:space="preserve"> </v>
      </c>
      <c r="AV70" s="34" t="str">
        <f>IF(COUNTIF(D70:AQ70,"(2)")=0," ",COUNTIF(D70:AQ70,"(2)"))</f>
        <v xml:space="preserve"> </v>
      </c>
      <c r="AW70" s="34" t="str">
        <f>IF(COUNTIF(D70:AQ70,"(3)")=0," ",COUNTIF(D70:AQ70,"(3)"))</f>
        <v xml:space="preserve"> </v>
      </c>
      <c r="AX70" s="35" t="str">
        <f>IF(SUM(AU70:AW70)=0," ",SUM(AU70:AW70))</f>
        <v xml:space="preserve"> </v>
      </c>
      <c r="AY70" s="36" t="str">
        <f>IF(AS70=0,Var!$B$8,IF(LARGE(D70:AQ70,1)&gt;=540,Var!$B$4," "))</f>
        <v>---</v>
      </c>
      <c r="AZ70" s="36" t="str">
        <f>IF(AS70=0,Var!$B$8,IF(LARGE(D70:AQ70,1)&gt;=550,Var!$B$4," "))</f>
        <v>---</v>
      </c>
      <c r="BA70" s="36" t="str">
        <f>IF(AS70=0,Var!$B$8,IF(LARGE(D70:AQ70,1)&gt;=555,Var!$B$4," "))</f>
        <v>---</v>
      </c>
      <c r="BB70" s="36" t="str">
        <f>IF(AS70=0,Var!$B$8,IF(LARGE(D70:AQ70,1)&gt;=560,Var!$B$4," "))</f>
        <v>---</v>
      </c>
      <c r="BC70" s="36" t="str">
        <f>IF(AS70=0,Var!$B$8,IF(LARGE(D70:AQ70,1)&gt;=565,Var!$B$4," "))</f>
        <v>---</v>
      </c>
      <c r="BD70" s="36" t="str">
        <f>IF(AS70=0,Var!$B$8,IF(LARGE(D70:AQ70,1)&gt;=570,Var!$B$4," "))</f>
        <v>---</v>
      </c>
      <c r="BE70" s="36" t="str">
        <f>IF(AS70=0,Var!$B$8,IF(LARGE(D70:AQ70,1)&gt;=575,Var!$B$4," "))</f>
        <v>---</v>
      </c>
      <c r="BF70" s="36" t="str">
        <f>IF(AS70=0,Var!$B$8,IF(LARGE(D70:AQ70,1)&gt;=580,Var!$B$4," "))</f>
        <v>---</v>
      </c>
      <c r="BG70" s="36" t="str">
        <f>IF(AS70=0,Var!$B$8,IF(LARGE(D70:AQ70,1)&gt;=585,Var!$B$4," "))</f>
        <v>---</v>
      </c>
    </row>
    <row r="71" spans="1:252" ht="22.7" customHeight="1" x14ac:dyDescent="0.2">
      <c r="A71" s="9"/>
      <c r="B71" s="27"/>
      <c r="C71" s="28" t="s">
        <v>30</v>
      </c>
      <c r="D71" s="334"/>
      <c r="E71" s="334"/>
      <c r="F71" s="334"/>
      <c r="G71" s="334"/>
      <c r="H71" s="334"/>
      <c r="I71" s="334"/>
      <c r="J71" s="334"/>
      <c r="K71" s="334"/>
      <c r="L71" s="507"/>
      <c r="M71" s="334"/>
      <c r="N71" s="448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449"/>
      <c r="AC71" s="334"/>
      <c r="AD71" s="334"/>
      <c r="AE71" s="334"/>
      <c r="AF71" s="334"/>
      <c r="AG71" s="334"/>
      <c r="AH71" s="450"/>
      <c r="AI71" s="450"/>
      <c r="AJ71" s="450"/>
      <c r="AK71" s="450"/>
      <c r="AL71" s="450"/>
      <c r="AM71" s="450"/>
      <c r="AN71" s="334"/>
      <c r="AO71" s="450"/>
      <c r="AP71" s="30"/>
      <c r="AQ71" s="30"/>
      <c r="AR71" s="9"/>
      <c r="AS71" s="17"/>
      <c r="AT71" s="18" t="str">
        <f t="shared" si="10"/>
        <v xml:space="preserve"> </v>
      </c>
      <c r="AU71" s="17"/>
      <c r="AV71" s="17"/>
      <c r="AW71" s="17"/>
      <c r="AX71" s="26"/>
      <c r="AY71" s="17"/>
      <c r="AZ71" s="17"/>
      <c r="BA71" s="26"/>
      <c r="BB71" s="17"/>
      <c r="BC71" s="17"/>
      <c r="BD71" s="17"/>
      <c r="BE71" s="26"/>
      <c r="BF71" s="17"/>
      <c r="BG71" s="17"/>
    </row>
    <row r="72" spans="1:252" x14ac:dyDescent="0.2">
      <c r="A72" s="9"/>
      <c r="B72" s="14"/>
      <c r="C72" s="31" t="s">
        <v>31</v>
      </c>
      <c r="D72" s="444"/>
      <c r="E72" s="315"/>
      <c r="F72" s="444"/>
      <c r="G72" s="315"/>
      <c r="H72" s="444"/>
      <c r="I72" s="315"/>
      <c r="J72" s="444"/>
      <c r="K72" s="315"/>
      <c r="M72" s="336"/>
      <c r="N72" s="444"/>
      <c r="O72" s="315"/>
      <c r="P72" s="444"/>
      <c r="Q72" s="315"/>
      <c r="R72" s="444"/>
      <c r="S72" s="315"/>
      <c r="T72" s="444"/>
      <c r="U72" s="315"/>
      <c r="V72" s="444"/>
      <c r="W72" s="315"/>
      <c r="X72" s="444"/>
      <c r="Y72" s="315"/>
      <c r="Z72" s="444"/>
      <c r="AA72" s="315"/>
      <c r="AB72" s="444"/>
      <c r="AC72" s="315"/>
      <c r="AD72" s="444"/>
      <c r="AE72" s="315"/>
      <c r="AF72" s="444"/>
      <c r="AG72" s="315"/>
      <c r="AH72" s="444"/>
      <c r="AI72" s="315"/>
      <c r="AJ72" s="444"/>
      <c r="AK72" s="315"/>
      <c r="AL72" s="444"/>
      <c r="AM72" s="315"/>
      <c r="AN72" s="444"/>
      <c r="AO72" s="315"/>
      <c r="AP72" s="32"/>
      <c r="AQ72" s="33"/>
      <c r="AR72" s="9"/>
      <c r="AS72" s="17">
        <f>COUNT(D72:AQ72)</f>
        <v>0</v>
      </c>
      <c r="AT72" s="18" t="str">
        <f t="shared" si="10"/>
        <v xml:space="preserve"> </v>
      </c>
      <c r="AU72" s="34" t="str">
        <f>IF(COUNTIF(D72:AQ72,"(1)")=0," ",COUNTIF(D72:AQ72,"(1)"))</f>
        <v xml:space="preserve"> </v>
      </c>
      <c r="AV72" s="34" t="str">
        <f>IF(COUNTIF(D72:AQ72,"(2)")=0," ",COUNTIF(D72:AQ72,"(2)"))</f>
        <v xml:space="preserve"> </v>
      </c>
      <c r="AW72" s="34" t="str">
        <f>IF(COUNTIF(D72:AQ72,"(3)")=0," ",COUNTIF(D72:AQ72,"(3)"))</f>
        <v xml:space="preserve"> </v>
      </c>
      <c r="AX72" s="35" t="str">
        <f>IF(SUM(AU72:AW72)=0," ",SUM(AU72:AW72))</f>
        <v xml:space="preserve"> </v>
      </c>
      <c r="AY72" s="36" t="str">
        <f>IF(AS72=0,Var!$B$8,IF(LARGE(D72:AQ72,1)&gt;=540,Var!$B$4," "))</f>
        <v>---</v>
      </c>
      <c r="AZ72" s="36" t="str">
        <f>IF(AS72=0,Var!$B$8,IF(LARGE(D72:AQ72,1)&gt;=550,Var!$B$4," "))</f>
        <v>---</v>
      </c>
      <c r="BA72" s="36" t="str">
        <f>IF(AS72=0,Var!$B$8,IF(LARGE(D72:AQ72,1)&gt;=555,Var!$B$4," "))</f>
        <v>---</v>
      </c>
      <c r="BB72" s="36" t="str">
        <f>IF(AS72=0,Var!$B$8,IF(LARGE(D72:AQ72,1)&gt;=560,Var!$B$4," "))</f>
        <v>---</v>
      </c>
      <c r="BC72" s="36" t="str">
        <f>IF(AS72=0,Var!$B$8,IF(LARGE(D72:AQ72,1)&gt;=565,Var!$B$4," "))</f>
        <v>---</v>
      </c>
      <c r="BD72" s="36" t="str">
        <f>IF(AS72=0,Var!$B$8,IF(LARGE(D72:AQ72,1)&gt;=570,Var!$B$4," "))</f>
        <v>---</v>
      </c>
      <c r="BE72" s="36" t="str">
        <f>IF(AS72=0,Var!$B$8,IF(LARGE(D72:AQ72,1)&gt;=575,Var!$B$4," "))</f>
        <v>---</v>
      </c>
      <c r="BF72" s="36" t="str">
        <f>IF(AS72=0,Var!$B$8,IF(LARGE(D72:AQ72,1)&gt;=580,Var!$B$4," "))</f>
        <v>---</v>
      </c>
      <c r="BG72" s="36" t="str">
        <f>IF(AS72=0,Var!$B$8,IF(LARGE(D72:AQ72,1)&gt;=585,Var!$B$4," "))</f>
        <v>---</v>
      </c>
    </row>
    <row r="73" spans="1:252" x14ac:dyDescent="0.2">
      <c r="A73" s="9"/>
      <c r="B73" s="14"/>
      <c r="C73" s="31"/>
      <c r="D73" s="444"/>
      <c r="E73" s="315"/>
      <c r="F73" s="444"/>
      <c r="G73" s="315"/>
      <c r="H73" s="444"/>
      <c r="I73" s="315"/>
      <c r="J73" s="444"/>
      <c r="K73" s="315"/>
      <c r="M73" s="336"/>
      <c r="N73" s="444"/>
      <c r="O73" s="315"/>
      <c r="P73" s="444"/>
      <c r="Q73" s="315"/>
      <c r="R73" s="444"/>
      <c r="S73" s="315"/>
      <c r="T73" s="444"/>
      <c r="U73" s="315"/>
      <c r="V73" s="444"/>
      <c r="W73" s="315"/>
      <c r="X73" s="444"/>
      <c r="Y73" s="315"/>
      <c r="Z73" s="444"/>
      <c r="AA73" s="315"/>
      <c r="AB73" s="444"/>
      <c r="AC73" s="315"/>
      <c r="AD73" s="444"/>
      <c r="AE73" s="315"/>
      <c r="AF73" s="444"/>
      <c r="AG73" s="315"/>
      <c r="AH73" s="444"/>
      <c r="AI73" s="315"/>
      <c r="AJ73" s="444"/>
      <c r="AK73" s="315"/>
      <c r="AL73" s="444"/>
      <c r="AM73" s="315"/>
      <c r="AN73" s="444"/>
      <c r="AO73" s="315"/>
      <c r="AP73" s="32"/>
      <c r="AQ73" s="33"/>
      <c r="AR73" s="9"/>
      <c r="AS73" s="17">
        <f>COUNT(D73:AQ73)</f>
        <v>0</v>
      </c>
      <c r="AT73" s="18" t="str">
        <f t="shared" si="10"/>
        <v xml:space="preserve"> </v>
      </c>
      <c r="AU73" s="34" t="str">
        <f>IF(COUNTIF(D73:AQ73,"(1)")=0," ",COUNTIF(D73:AQ73,"(1)"))</f>
        <v xml:space="preserve"> </v>
      </c>
      <c r="AV73" s="34" t="str">
        <f>IF(COUNTIF(D73:AQ73,"(2)")=0," ",COUNTIF(D73:AQ73,"(2)"))</f>
        <v xml:space="preserve"> </v>
      </c>
      <c r="AW73" s="34" t="str">
        <f>IF(COUNTIF(D73:AQ73,"(3)")=0," ",COUNTIF(D73:AQ73,"(3)"))</f>
        <v xml:space="preserve"> </v>
      </c>
      <c r="AX73" s="35" t="str">
        <f>IF(SUM(AU73:AW73)=0," ",SUM(AU73:AW73))</f>
        <v xml:space="preserve"> </v>
      </c>
      <c r="AY73" s="36" t="str">
        <f>IF(AS73=0,Var!$B$8,IF(LARGE(D73:AQ73,1)&gt;=540,Var!$B$4," "))</f>
        <v>---</v>
      </c>
      <c r="AZ73" s="36" t="str">
        <f>IF(AS73=0,Var!$B$8,IF(LARGE(D73:AQ73,1)&gt;=550,Var!$B$4," "))</f>
        <v>---</v>
      </c>
      <c r="BA73" s="36" t="str">
        <f>IF(AS73=0,Var!$B$8,IF(LARGE(D73:AQ73,1)&gt;=555,Var!$B$4," "))</f>
        <v>---</v>
      </c>
      <c r="BB73" s="36" t="str">
        <f>IF(AS73=0,Var!$B$8,IF(LARGE(D73:AQ73,1)&gt;=560,Var!$B$4," "))</f>
        <v>---</v>
      </c>
      <c r="BC73" s="36" t="str">
        <f>IF(AS73=0,Var!$B$8,IF(LARGE(D73:AQ73,1)&gt;=565,Var!$B$4," "))</f>
        <v>---</v>
      </c>
      <c r="BD73" s="36" t="str">
        <f>IF(AS73=0,Var!$B$8,IF(LARGE(D73:AQ73,1)&gt;=570,Var!$B$4," "))</f>
        <v>---</v>
      </c>
      <c r="BE73" s="36" t="str">
        <f>IF(AS73=0,Var!$B$8,IF(LARGE(D73:AQ73,1)&gt;=575,Var!$B$4," "))</f>
        <v>---</v>
      </c>
      <c r="BF73" s="36" t="str">
        <f>IF(AS73=0,Var!$B$8,IF(LARGE(D73:AQ73,1)&gt;=580,Var!$B$4," "))</f>
        <v>---</v>
      </c>
      <c r="BG73" s="36" t="str">
        <f>IF(AS73=0,Var!$B$8,IF(LARGE(D73:AQ73,1)&gt;=585,Var!$B$4," "))</f>
        <v>---</v>
      </c>
    </row>
    <row r="74" spans="1:252" ht="22.7" customHeight="1" x14ac:dyDescent="0.2">
      <c r="A74" s="9"/>
      <c r="B74" s="27"/>
      <c r="C74" s="28" t="s">
        <v>329</v>
      </c>
      <c r="D74" s="334"/>
      <c r="E74" s="334"/>
      <c r="F74" s="334"/>
      <c r="G74" s="334"/>
      <c r="H74" s="334"/>
      <c r="I74" s="334"/>
      <c r="J74" s="334"/>
      <c r="K74" s="334"/>
      <c r="L74" s="507"/>
      <c r="M74" s="334"/>
      <c r="N74" s="448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449"/>
      <c r="AC74" s="334"/>
      <c r="AD74" s="334"/>
      <c r="AE74" s="334"/>
      <c r="AF74" s="334"/>
      <c r="AG74" s="334"/>
      <c r="AH74" s="450"/>
      <c r="AI74" s="450"/>
      <c r="AJ74" s="450"/>
      <c r="AK74" s="450"/>
      <c r="AL74" s="450"/>
      <c r="AM74" s="450"/>
      <c r="AN74" s="334"/>
      <c r="AO74" s="450"/>
      <c r="AP74" s="30"/>
      <c r="AQ74" s="30"/>
      <c r="AR74" s="9"/>
      <c r="AS74" s="17"/>
      <c r="AT74" s="18" t="str">
        <f t="shared" si="10"/>
        <v xml:space="preserve"> </v>
      </c>
      <c r="AU74" s="17"/>
      <c r="AV74" s="17"/>
      <c r="AW74" s="17"/>
      <c r="AX74" s="26"/>
      <c r="AY74" s="17"/>
      <c r="AZ74" s="17"/>
      <c r="BA74" s="26"/>
      <c r="BB74" s="17"/>
      <c r="BC74" s="17"/>
      <c r="BD74" s="17"/>
      <c r="BE74" s="26"/>
      <c r="BF74" s="17"/>
      <c r="BG74" s="17"/>
    </row>
    <row r="75" spans="1:252" x14ac:dyDescent="0.2">
      <c r="A75" s="9"/>
      <c r="B75" s="14">
        <v>1</v>
      </c>
      <c r="C75" s="31" t="s">
        <v>330</v>
      </c>
      <c r="D75" s="444">
        <v>560</v>
      </c>
      <c r="E75" s="565" t="s">
        <v>14</v>
      </c>
      <c r="F75" s="444">
        <v>569</v>
      </c>
      <c r="G75" s="565" t="s">
        <v>13</v>
      </c>
      <c r="H75" s="444"/>
      <c r="I75" s="565"/>
      <c r="J75" s="444"/>
      <c r="K75" s="315"/>
      <c r="M75" s="571"/>
      <c r="N75" s="444"/>
      <c r="O75" s="565"/>
      <c r="P75" s="444">
        <v>561</v>
      </c>
      <c r="Q75" s="565" t="s">
        <v>15</v>
      </c>
      <c r="R75" s="444">
        <v>567</v>
      </c>
      <c r="S75" s="565" t="s">
        <v>362</v>
      </c>
      <c r="T75" s="444">
        <v>561</v>
      </c>
      <c r="U75" s="565" t="s">
        <v>13</v>
      </c>
      <c r="V75" s="444"/>
      <c r="W75" s="315"/>
      <c r="X75" s="444"/>
      <c r="Y75" s="315"/>
      <c r="Z75" s="444"/>
      <c r="AA75" s="315"/>
      <c r="AB75" s="444">
        <v>555</v>
      </c>
      <c r="AC75" s="565" t="s">
        <v>14</v>
      </c>
      <c r="AD75" s="444"/>
      <c r="AE75" s="315"/>
      <c r="AF75" s="444"/>
      <c r="AG75" s="315"/>
      <c r="AH75" s="444"/>
      <c r="AI75" s="315"/>
      <c r="AJ75" s="444"/>
      <c r="AK75" s="315"/>
      <c r="AL75" s="444"/>
      <c r="AM75" s="315"/>
      <c r="AN75" s="444"/>
      <c r="AO75" s="315"/>
      <c r="AP75" s="32"/>
      <c r="AQ75" s="33"/>
      <c r="AR75" s="9"/>
      <c r="AS75" s="17">
        <f>COUNT(D75:AQ75)</f>
        <v>6</v>
      </c>
      <c r="AT75" s="18">
        <f t="shared" si="10"/>
        <v>565.66666666666663</v>
      </c>
      <c r="AU75" s="34">
        <f>IF(COUNTIF(D75:AQ75,"(1)")=0," ",COUNTIF(D75:AQ75,"(1)"))</f>
        <v>2</v>
      </c>
      <c r="AV75" s="34">
        <f>IF(COUNTIF(D75:AQ75,"(2)")=0," ",COUNTIF(D75:AQ75,"(2)"))</f>
        <v>2</v>
      </c>
      <c r="AW75" s="34">
        <f>IF(COUNTIF(D75:AQ75,"(3)")=0," ",COUNTIF(D75:AQ75,"(3)"))</f>
        <v>1</v>
      </c>
      <c r="AX75" s="35">
        <f>IF(SUM(AU75:AW75)=0," ",SUM(AU75:AW75))</f>
        <v>5</v>
      </c>
      <c r="AY75" s="36">
        <v>21</v>
      </c>
      <c r="AZ75" s="36">
        <v>21</v>
      </c>
      <c r="BA75" s="36">
        <v>21</v>
      </c>
      <c r="BB75" s="36">
        <v>21</v>
      </c>
      <c r="BC75" s="36">
        <v>21</v>
      </c>
      <c r="BD75" s="36" t="str">
        <f>IF(AS75=0,Var!$B$8,IF(LARGE(D75:AQ75,1)&gt;=570,Var!$B$4," "))</f>
        <v xml:space="preserve"> </v>
      </c>
      <c r="BE75" s="36" t="str">
        <f>IF(AS75=0,Var!$B$8,IF(LARGE(D75:AQ75,1)&gt;=575,Var!$B$4," "))</f>
        <v xml:space="preserve"> </v>
      </c>
      <c r="BF75" s="36" t="str">
        <f>IF(AS75=0,Var!$B$8,IF(LARGE(D75:AQ75,1)&gt;=580,Var!$B$4," "))</f>
        <v xml:space="preserve"> </v>
      </c>
      <c r="BG75" s="36" t="str">
        <f>IF(AS75=0,Var!$B$8,IF(LARGE(D75:AQ75,1)&gt;=585,Var!$B$4," "))</f>
        <v xml:space="preserve"> </v>
      </c>
    </row>
    <row r="76" spans="1:252" x14ac:dyDescent="0.2">
      <c r="A76" s="9"/>
      <c r="B76" s="14">
        <v>2</v>
      </c>
      <c r="C76" s="31" t="s">
        <v>401</v>
      </c>
      <c r="D76" s="444"/>
      <c r="E76" s="315"/>
      <c r="F76" s="444"/>
      <c r="G76" s="315"/>
      <c r="H76" s="444"/>
      <c r="I76" s="315"/>
      <c r="J76" s="444"/>
      <c r="K76" s="315"/>
      <c r="M76" s="336"/>
      <c r="N76" s="444"/>
      <c r="O76" s="315"/>
      <c r="P76" s="444">
        <v>511</v>
      </c>
      <c r="Q76" s="565" t="s">
        <v>372</v>
      </c>
      <c r="R76" s="444"/>
      <c r="S76" s="315"/>
      <c r="T76" s="444">
        <v>513</v>
      </c>
      <c r="U76" s="565" t="s">
        <v>372</v>
      </c>
      <c r="V76" s="444">
        <v>515</v>
      </c>
      <c r="W76" s="565" t="s">
        <v>368</v>
      </c>
      <c r="X76" s="444"/>
      <c r="Y76" s="315"/>
      <c r="Z76" s="444"/>
      <c r="AA76" s="315"/>
      <c r="AB76" s="444">
        <v>530</v>
      </c>
      <c r="AC76" s="565" t="s">
        <v>15</v>
      </c>
      <c r="AD76" s="444"/>
      <c r="AE76" s="315"/>
      <c r="AF76" s="444"/>
      <c r="AG76" s="315"/>
      <c r="AH76" s="444"/>
      <c r="AI76" s="315"/>
      <c r="AJ76" s="444"/>
      <c r="AK76" s="315"/>
      <c r="AL76" s="444"/>
      <c r="AM76" s="315"/>
      <c r="AN76" s="444"/>
      <c r="AO76" s="315"/>
      <c r="AP76" s="32"/>
      <c r="AQ76" s="33"/>
      <c r="AR76" s="9"/>
      <c r="AS76" s="17">
        <f>COUNT(D76:AQ76)</f>
        <v>4</v>
      </c>
      <c r="AT76" s="18">
        <f t="shared" si="10"/>
        <v>519.33333333333337</v>
      </c>
      <c r="AU76" s="34" t="str">
        <f>IF(COUNTIF(D76:AQ76,"(1)")=0," ",COUNTIF(D76:AQ76,"(1)"))</f>
        <v xml:space="preserve"> </v>
      </c>
      <c r="AV76" s="34" t="str">
        <f>IF(COUNTIF(D76:AQ76,"(2)")=0," ",COUNTIF(D76:AQ76,"(2)"))</f>
        <v xml:space="preserve"> </v>
      </c>
      <c r="AW76" s="34">
        <f>IF(COUNTIF(D76:AQ76,"(3)")=0," ",COUNTIF(D76:AQ76,"(3)"))</f>
        <v>1</v>
      </c>
      <c r="AX76" s="537">
        <f>IF(SUM(AU76:AW76)=0," ",SUM(AU76:AW76))</f>
        <v>1</v>
      </c>
      <c r="AY76" s="36" t="str">
        <f>IF(AS76=0,Var!$B$8,IF(LARGE(D76:AQ76,1)&gt;=540,Var!$B$4," "))</f>
        <v xml:space="preserve"> </v>
      </c>
      <c r="AZ76" s="36" t="str">
        <f>IF(AS76=0,Var!$B$8,IF(LARGE(D76:AQ76,1)&gt;=550,Var!$B$4," "))</f>
        <v xml:space="preserve"> </v>
      </c>
      <c r="BA76" s="36" t="str">
        <f>IF(AS76=0,Var!$B$8,IF(LARGE(D76:AQ76,1)&gt;=555,Var!$B$4," "))</f>
        <v xml:space="preserve"> </v>
      </c>
      <c r="BB76" s="36" t="str">
        <f>IF(AS76=0,Var!$B$8,IF(LARGE(D76:AQ76,1)&gt;=560,Var!$B$4," "))</f>
        <v xml:space="preserve"> </v>
      </c>
      <c r="BC76" s="36" t="str">
        <f>IF(AS76=0,Var!$B$8,IF(LARGE(D76:AQ76,1)&gt;=565,Var!$B$4," "))</f>
        <v xml:space="preserve"> </v>
      </c>
      <c r="BD76" s="36" t="str">
        <f>IF(AS76=0,Var!$B$8,IF(LARGE(D76:AQ76,1)&gt;=570,Var!$B$4," "))</f>
        <v xml:space="preserve"> </v>
      </c>
      <c r="BE76" s="36" t="str">
        <f>IF(AS76=0,Var!$B$8,IF(LARGE(D76:AQ76,1)&gt;=575,Var!$B$4," "))</f>
        <v xml:space="preserve"> </v>
      </c>
      <c r="BF76" s="36" t="str">
        <f>IF(AS76=0,Var!$B$8,IF(LARGE(D76:AQ76,1)&gt;=580,Var!$B$4," "))</f>
        <v xml:space="preserve"> </v>
      </c>
      <c r="BG76" s="36" t="str">
        <f>IF(AS76=0,Var!$B$8,IF(LARGE(D76:AQ76,1)&gt;=585,Var!$B$4," "))</f>
        <v xml:space="preserve"> </v>
      </c>
    </row>
    <row r="77" spans="1:252" x14ac:dyDescent="0.2">
      <c r="A77" s="9"/>
      <c r="B77" s="14"/>
      <c r="C77" s="31" t="s">
        <v>19</v>
      </c>
      <c r="D77" s="444"/>
      <c r="E77" s="315"/>
      <c r="F77" s="444"/>
      <c r="G77" s="315"/>
      <c r="H77" s="444"/>
      <c r="I77" s="315"/>
      <c r="J77" s="444"/>
      <c r="K77" s="315"/>
      <c r="M77" s="336"/>
      <c r="N77" s="444"/>
      <c r="O77" s="565"/>
      <c r="P77" s="444"/>
      <c r="Q77" s="315"/>
      <c r="R77" s="444"/>
      <c r="S77" s="315"/>
      <c r="T77" s="444"/>
      <c r="U77" s="315"/>
      <c r="V77" s="444"/>
      <c r="W77" s="315"/>
      <c r="X77" s="444"/>
      <c r="Y77" s="565"/>
      <c r="Z77" s="444"/>
      <c r="AA77" s="315"/>
      <c r="AB77" s="444"/>
      <c r="AC77" s="315"/>
      <c r="AD77" s="444"/>
      <c r="AE77" s="315"/>
      <c r="AF77" s="444"/>
      <c r="AG77" s="315"/>
      <c r="AH77" s="444"/>
      <c r="AI77" s="315"/>
      <c r="AJ77" s="444"/>
      <c r="AK77" s="315"/>
      <c r="AL77" s="444"/>
      <c r="AM77" s="315"/>
      <c r="AN77" s="444"/>
      <c r="AO77" s="315"/>
      <c r="AP77" s="32"/>
      <c r="AQ77" s="33"/>
      <c r="AR77" s="9"/>
      <c r="AS77" s="17">
        <f>COUNT(D77:AQ77)</f>
        <v>0</v>
      </c>
      <c r="AT77" s="18" t="str">
        <f t="shared" ref="AT77:AT89" si="13">IF(AS77&lt;3," ",(LARGE(D77:AQ77,1)+LARGE(D77:AQ77,2)+LARGE(D77:AQ77,3))/3)</f>
        <v xml:space="preserve"> </v>
      </c>
      <c r="AU77" s="34" t="str">
        <f>IF(COUNTIF(D77:AQ77,"(1)")=0," ",COUNTIF(D77:AQ77,"(1)"))</f>
        <v xml:space="preserve"> </v>
      </c>
      <c r="AV77" s="34" t="str">
        <f>IF(COUNTIF(D77:AQ77,"(2)")=0," ",COUNTIF(D77:AQ77,"(2)"))</f>
        <v xml:space="preserve"> </v>
      </c>
      <c r="AW77" s="34" t="str">
        <f>IF(COUNTIF(D77:AQ77,"(3)")=0," ",COUNTIF(D77:AQ77,"(3)"))</f>
        <v xml:space="preserve"> </v>
      </c>
      <c r="AX77" s="35" t="str">
        <f>IF(SUM(AU77:AW77)=0," ",SUM(AU77:AW77))</f>
        <v xml:space="preserve"> </v>
      </c>
      <c r="AY77" s="36" t="str">
        <f>IF(AS77=0,Var!$B$8,IF(LARGE(D77:AQ77,1)&gt;=540,Var!$B$4," "))</f>
        <v>---</v>
      </c>
      <c r="AZ77" s="36" t="str">
        <f>IF(AS77=0,Var!$B$8,IF(LARGE(D77:AQ77,1)&gt;=550,Var!$B$4," "))</f>
        <v>---</v>
      </c>
      <c r="BA77" s="36" t="str">
        <f>IF(AS77=0,Var!$B$8,IF(LARGE(D77:AQ77,1)&gt;=555,Var!$B$4," "))</f>
        <v>---</v>
      </c>
      <c r="BB77" s="36" t="str">
        <f>IF(AS77=0,Var!$B$8,IF(LARGE(D77:AQ77,1)&gt;=560,Var!$B$4," "))</f>
        <v>---</v>
      </c>
      <c r="BC77" s="36" t="str">
        <f>IF(AS77=0,Var!$B$8,IF(LARGE(D77:AQ77,1)&gt;=565,Var!$B$4," "))</f>
        <v>---</v>
      </c>
      <c r="BD77" s="36" t="str">
        <f>IF(AS77=0,Var!$B$8,IF(LARGE(D77:AQ77,1)&gt;=570,Var!$B$4," "))</f>
        <v>---</v>
      </c>
      <c r="BE77" s="36" t="str">
        <f>IF(AS77=0,Var!$B$8,IF(LARGE(D77:AQ77,1)&gt;=575,Var!$B$4," "))</f>
        <v>---</v>
      </c>
      <c r="BF77" s="36" t="str">
        <f>IF(AS77=0,Var!$B$8,IF(LARGE(D77:AQ77,1)&gt;=580,Var!$B$4," "))</f>
        <v>---</v>
      </c>
      <c r="BG77" s="36" t="str">
        <f>IF(AS77=0,Var!$B$8,IF(LARGE(D77:AQ77,1)&gt;=585,Var!$B$4," "))</f>
        <v>---</v>
      </c>
    </row>
    <row r="78" spans="1:252" ht="22.7" customHeight="1" x14ac:dyDescent="0.2">
      <c r="A78" s="9"/>
      <c r="B78" s="27"/>
      <c r="C78" s="28" t="s">
        <v>255</v>
      </c>
      <c r="D78" s="334"/>
      <c r="E78" s="334"/>
      <c r="F78" s="334"/>
      <c r="G78" s="334"/>
      <c r="H78" s="334"/>
      <c r="I78" s="334"/>
      <c r="J78" s="334"/>
      <c r="K78" s="334"/>
      <c r="L78" s="507"/>
      <c r="M78" s="334"/>
      <c r="N78" s="448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449"/>
      <c r="AC78" s="334"/>
      <c r="AD78" s="334"/>
      <c r="AE78" s="334"/>
      <c r="AF78" s="334"/>
      <c r="AG78" s="334"/>
      <c r="AH78" s="450"/>
      <c r="AI78" s="450"/>
      <c r="AJ78" s="450"/>
      <c r="AK78" s="450"/>
      <c r="AL78" s="450"/>
      <c r="AM78" s="450"/>
      <c r="AN78" s="334"/>
      <c r="AO78" s="450"/>
      <c r="AP78" s="30"/>
      <c r="AQ78" s="30"/>
      <c r="AR78" s="9"/>
      <c r="AS78" s="17"/>
      <c r="AT78" s="18" t="str">
        <f t="shared" si="13"/>
        <v xml:space="preserve"> </v>
      </c>
      <c r="AU78" s="17"/>
      <c r="AV78" s="17"/>
      <c r="AW78" s="17"/>
      <c r="AX78" s="26"/>
      <c r="AY78" s="17"/>
      <c r="AZ78" s="17"/>
      <c r="BA78" s="26"/>
      <c r="BB78" s="17"/>
      <c r="BC78" s="17"/>
      <c r="BD78" s="17"/>
      <c r="BE78" s="26"/>
      <c r="BF78" s="17"/>
      <c r="BG78" s="17"/>
    </row>
    <row r="79" spans="1:252" x14ac:dyDescent="0.2">
      <c r="A79" s="9"/>
      <c r="B79" s="14"/>
      <c r="C79" s="31" t="s">
        <v>33</v>
      </c>
      <c r="D79" s="444"/>
      <c r="E79" s="315"/>
      <c r="F79" s="444"/>
      <c r="G79" s="315"/>
      <c r="H79" s="444"/>
      <c r="I79" s="315"/>
      <c r="J79" s="444"/>
      <c r="K79" s="315"/>
      <c r="M79" s="336"/>
      <c r="N79" s="444"/>
      <c r="O79" s="315"/>
      <c r="P79" s="444"/>
      <c r="Q79" s="315"/>
      <c r="R79" s="444"/>
      <c r="S79" s="315"/>
      <c r="T79" s="444"/>
      <c r="U79" s="315"/>
      <c r="V79" s="444"/>
      <c r="W79" s="315"/>
      <c r="X79" s="444"/>
      <c r="Y79" s="315"/>
      <c r="Z79" s="444"/>
      <c r="AA79" s="315"/>
      <c r="AB79" s="444"/>
      <c r="AC79" s="315"/>
      <c r="AD79" s="444"/>
      <c r="AE79" s="315"/>
      <c r="AF79" s="444"/>
      <c r="AG79" s="315"/>
      <c r="AH79" s="444"/>
      <c r="AI79" s="315"/>
      <c r="AJ79" s="444"/>
      <c r="AK79" s="315"/>
      <c r="AL79" s="444"/>
      <c r="AM79" s="315"/>
      <c r="AN79" s="444"/>
      <c r="AO79" s="315"/>
      <c r="AP79" s="32"/>
      <c r="AQ79" s="33"/>
      <c r="AR79" s="9"/>
      <c r="AS79" s="17">
        <f>COUNT(D79:AQ79)</f>
        <v>0</v>
      </c>
      <c r="AT79" s="18" t="str">
        <f t="shared" si="13"/>
        <v xml:space="preserve"> </v>
      </c>
      <c r="AU79" s="34" t="str">
        <f>IF(COUNTIF(D79:AQ79,"(1)")=0," ",COUNTIF(D79:AQ79,"(1)"))</f>
        <v xml:space="preserve"> </v>
      </c>
      <c r="AV79" s="34" t="str">
        <f>IF(COUNTIF(D79:AQ79,"(2)")=0," ",COUNTIF(D79:AQ79,"(2)"))</f>
        <v xml:space="preserve"> </v>
      </c>
      <c r="AW79" s="34" t="str">
        <f>IF(COUNTIF(D79:AQ79,"(3)")=0," ",COUNTIF(D79:AQ79,"(3)"))</f>
        <v xml:space="preserve"> </v>
      </c>
      <c r="AX79" s="49" t="str">
        <f>IF(SUM(AU79:AW79)=0," ",SUM(AU79:AW79))</f>
        <v xml:space="preserve"> </v>
      </c>
      <c r="AY79" s="36">
        <v>18</v>
      </c>
      <c r="AZ79" s="36">
        <v>18</v>
      </c>
      <c r="BA79" s="36">
        <v>18</v>
      </c>
      <c r="BB79" s="36">
        <v>18</v>
      </c>
      <c r="BC79" s="36" t="str">
        <f>IF(AS79=0,Var!$B$8,IF(LARGE(D79:AQ79,1)&gt;=565,Var!$B$4," "))</f>
        <v>---</v>
      </c>
      <c r="BD79" s="36" t="str">
        <f>IF(AS79=0,Var!$B$8,IF(LARGE(D79:AQ79,1)&gt;=570,Var!$B$4," "))</f>
        <v>---</v>
      </c>
      <c r="BE79" s="36" t="str">
        <f>IF(AS79=0,Var!$B$8,IF(LARGE(D79:AQ79,1)&gt;=575,Var!$B$4," "))</f>
        <v>---</v>
      </c>
      <c r="BF79" s="36" t="str">
        <f>IF(AS79=0,Var!$B$8,IF(LARGE(D79:AQ79,1)&gt;=580,Var!$B$4," "))</f>
        <v>---</v>
      </c>
      <c r="BG79" s="36" t="str">
        <f>IF(AS79=0,Var!$B$8,IF(LARGE(D79:AQ79,1)&gt;=585,Var!$B$4," "))</f>
        <v>---</v>
      </c>
    </row>
    <row r="80" spans="1:252" x14ac:dyDescent="0.2">
      <c r="A80" s="9"/>
      <c r="B80" s="14"/>
      <c r="C80" s="31"/>
      <c r="D80" s="444"/>
      <c r="E80" s="315"/>
      <c r="F80" s="444"/>
      <c r="G80" s="315"/>
      <c r="H80" s="444"/>
      <c r="I80" s="565"/>
      <c r="J80" s="444"/>
      <c r="K80" s="565"/>
      <c r="M80" s="571"/>
      <c r="N80" s="444"/>
      <c r="O80" s="565"/>
      <c r="P80" s="444"/>
      <c r="Q80" s="565"/>
      <c r="R80" s="444"/>
      <c r="S80" s="565"/>
      <c r="T80" s="444"/>
      <c r="U80" s="565"/>
      <c r="V80" s="444"/>
      <c r="W80" s="565"/>
      <c r="X80" s="444"/>
      <c r="Y80" s="565"/>
      <c r="Z80" s="444"/>
      <c r="AA80" s="565"/>
      <c r="AB80" s="444"/>
      <c r="AC80" s="315"/>
      <c r="AD80" s="444"/>
      <c r="AE80" s="315"/>
      <c r="AF80" s="444"/>
      <c r="AG80" s="315"/>
      <c r="AH80" s="444"/>
      <c r="AI80" s="315"/>
      <c r="AJ80" s="444"/>
      <c r="AK80" s="315"/>
      <c r="AL80" s="444"/>
      <c r="AM80" s="315"/>
      <c r="AN80" s="444"/>
      <c r="AO80" s="315"/>
      <c r="AP80" s="32"/>
      <c r="AQ80" s="33"/>
      <c r="AR80" s="9"/>
      <c r="AS80" s="17">
        <f t="shared" ref="AS80:AS83" si="14">COUNT(D80:AQ80)</f>
        <v>0</v>
      </c>
      <c r="AT80" s="18" t="str">
        <f t="shared" si="13"/>
        <v xml:space="preserve"> </v>
      </c>
      <c r="AU80" s="34" t="str">
        <f>IF(COUNTIF(D80:AQ80,"(1)")=0," ",COUNTIF(D80:AQ80,"(1)"))</f>
        <v xml:space="preserve"> </v>
      </c>
      <c r="AV80" s="34" t="str">
        <f>IF(COUNTIF(D80:AQ80,"(2)")=0," ",COUNTIF(D80:AQ80,"(2)"))</f>
        <v xml:space="preserve"> </v>
      </c>
      <c r="AW80" s="34" t="str">
        <f>IF(COUNTIF(D80:AQ80,"(3)")=0," ",COUNTIF(D80:AQ80,"(3)"))</f>
        <v xml:space="preserve"> </v>
      </c>
      <c r="AX80" s="49" t="str">
        <f>IF(SUM(AU80:AW80)=0," ",SUM(AU80:AW80))</f>
        <v xml:space="preserve"> </v>
      </c>
      <c r="AY80" s="36" t="str">
        <f>IF(AS80=0,Var!$B$8,IF(LARGE(D80:AQ80,1)&gt;=540,Var!$B$4," "))</f>
        <v>---</v>
      </c>
      <c r="AZ80" s="36" t="str">
        <f>IF(AS80=0,Var!$B$8,IF(LARGE(D80:AQ80,1)&gt;=550,Var!$B$4," "))</f>
        <v>---</v>
      </c>
      <c r="BA80" s="36" t="str">
        <f>IF(AS80=0,Var!$B$8,IF(LARGE(D80:AQ80,1)&gt;=555,Var!$B$4," "))</f>
        <v>---</v>
      </c>
      <c r="BB80" s="36" t="str">
        <f>IF(AS80=0,Var!$B$8,IF(LARGE(D80:AQ80,1)&gt;=560,Var!$B$4," "))</f>
        <v>---</v>
      </c>
      <c r="BC80" s="36" t="str">
        <f>IF(AS80=0,Var!$B$8,IF(LARGE(D80:AQ80,1)&gt;=565,Var!$B$4," "))</f>
        <v>---</v>
      </c>
      <c r="BD80" s="36" t="str">
        <f>IF(AS80=0,Var!$B$8,IF(LARGE(D80:AQ80,1)&gt;=570,Var!$B$4," "))</f>
        <v>---</v>
      </c>
      <c r="BE80" s="36" t="str">
        <f>IF(AS80=0,Var!$B$8,IF(LARGE(D80:AQ80,1)&gt;=575,Var!$B$4," "))</f>
        <v>---</v>
      </c>
      <c r="BF80" s="36" t="str">
        <f>IF(AS80=0,Var!$B$8,IF(LARGE(D80:AQ80,1)&gt;=580,Var!$B$4," "))</f>
        <v>---</v>
      </c>
      <c r="BG80" s="36" t="str">
        <f>IF(AS80=0,Var!$B$8,IF(LARGE(D80:AQ80,1)&gt;=585,Var!$B$4," "))</f>
        <v>---</v>
      </c>
    </row>
    <row r="81" spans="1:59" ht="22.7" customHeight="1" x14ac:dyDescent="0.2">
      <c r="A81" s="9"/>
      <c r="B81" s="27"/>
      <c r="C81" s="28" t="s">
        <v>256</v>
      </c>
      <c r="D81" s="334"/>
      <c r="E81" s="334"/>
      <c r="F81" s="334"/>
      <c r="G81" s="334"/>
      <c r="H81" s="334"/>
      <c r="I81" s="334"/>
      <c r="J81" s="334"/>
      <c r="K81" s="334"/>
      <c r="L81" s="507"/>
      <c r="M81" s="334"/>
      <c r="N81" s="448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449"/>
      <c r="AC81" s="334"/>
      <c r="AD81" s="334"/>
      <c r="AE81" s="334"/>
      <c r="AF81" s="334"/>
      <c r="AG81" s="334"/>
      <c r="AH81" s="450"/>
      <c r="AI81" s="450"/>
      <c r="AJ81" s="450"/>
      <c r="AK81" s="450"/>
      <c r="AL81" s="450"/>
      <c r="AM81" s="450"/>
      <c r="AN81" s="334"/>
      <c r="AO81" s="450"/>
      <c r="AP81" s="30"/>
      <c r="AQ81" s="30"/>
      <c r="AR81" s="9"/>
      <c r="AS81" s="17"/>
      <c r="AT81" s="18" t="str">
        <f t="shared" si="13"/>
        <v xml:space="preserve"> </v>
      </c>
      <c r="AU81" s="17"/>
      <c r="AV81" s="17"/>
      <c r="AW81" s="17"/>
      <c r="AX81" s="26"/>
      <c r="AY81" s="17"/>
      <c r="AZ81" s="17"/>
      <c r="BA81" s="26"/>
      <c r="BB81" s="17"/>
      <c r="BC81" s="17"/>
      <c r="BD81" s="17"/>
      <c r="BE81" s="26"/>
      <c r="BF81" s="17"/>
      <c r="BG81" s="17"/>
    </row>
    <row r="82" spans="1:59" x14ac:dyDescent="0.2">
      <c r="A82" s="9"/>
      <c r="B82" s="14"/>
      <c r="C82" s="31"/>
      <c r="D82" s="444"/>
      <c r="E82" s="315"/>
      <c r="F82" s="444"/>
      <c r="G82" s="315"/>
      <c r="H82" s="444"/>
      <c r="I82" s="315"/>
      <c r="J82" s="444"/>
      <c r="K82" s="315"/>
      <c r="M82" s="336"/>
      <c r="N82" s="444"/>
      <c r="O82" s="315"/>
      <c r="P82" s="444"/>
      <c r="Q82" s="315"/>
      <c r="R82" s="444"/>
      <c r="S82" s="315"/>
      <c r="T82" s="444"/>
      <c r="U82" s="315"/>
      <c r="V82" s="444"/>
      <c r="W82" s="315"/>
      <c r="X82" s="444"/>
      <c r="Y82" s="315"/>
      <c r="Z82" s="444"/>
      <c r="AA82" s="315"/>
      <c r="AB82" s="444"/>
      <c r="AC82" s="315"/>
      <c r="AD82" s="444"/>
      <c r="AE82" s="315"/>
      <c r="AF82" s="444"/>
      <c r="AG82" s="315"/>
      <c r="AH82" s="444"/>
      <c r="AI82" s="315"/>
      <c r="AJ82" s="444"/>
      <c r="AK82" s="315"/>
      <c r="AL82" s="444"/>
      <c r="AM82" s="315"/>
      <c r="AN82" s="444"/>
      <c r="AO82" s="315"/>
      <c r="AP82" s="32"/>
      <c r="AQ82" s="33"/>
      <c r="AR82" s="9"/>
      <c r="AS82" s="17">
        <f t="shared" si="14"/>
        <v>0</v>
      </c>
      <c r="AT82" s="18" t="str">
        <f t="shared" si="13"/>
        <v xml:space="preserve"> </v>
      </c>
      <c r="AU82" s="34" t="str">
        <f>IF(COUNTIF(D82:AQ82,"(1)")=0," ",COUNTIF(D82:AQ82,"(1)"))</f>
        <v xml:space="preserve"> </v>
      </c>
      <c r="AV82" s="34" t="str">
        <f>IF(COUNTIF(D82:AQ82,"(2)")=0," ",COUNTIF(D82:AQ82,"(2)"))</f>
        <v xml:space="preserve"> </v>
      </c>
      <c r="AW82" s="34" t="str">
        <f>IF(COUNTIF(D82:AQ82,"(3)")=0," ",COUNTIF(D82:AQ82,"(3)"))</f>
        <v xml:space="preserve"> </v>
      </c>
      <c r="AX82" s="35" t="str">
        <f>IF(SUM(AU82:AW82)=0," ",SUM(AU82:AW82))</f>
        <v xml:space="preserve"> </v>
      </c>
      <c r="AY82" s="36" t="str">
        <f>IF(AS82=0,Var!$B$8,IF(LARGE(D82:AQ82,1)&gt;=540,Var!$B$4," "))</f>
        <v>---</v>
      </c>
      <c r="AZ82" s="36" t="str">
        <f>IF(AS82=0,Var!$B$8,IF(LARGE(D82:AQ82,1)&gt;=550,Var!$B$4," "))</f>
        <v>---</v>
      </c>
      <c r="BA82" s="36" t="str">
        <f>IF(AS82=0,Var!$B$8,IF(LARGE(D82:AQ82,1)&gt;=555,Var!$B$4," "))</f>
        <v>---</v>
      </c>
      <c r="BB82" s="36" t="str">
        <f>IF(AS82=0,Var!$B$8,IF(LARGE(D82:AQ82,1)&gt;=560,Var!$B$4," "))</f>
        <v>---</v>
      </c>
      <c r="BC82" s="36" t="str">
        <f>IF(AS82=0,Var!$B$8,IF(LARGE(D82:AQ82,1)&gt;=565,Var!$B$4," "))</f>
        <v>---</v>
      </c>
      <c r="BD82" s="36" t="str">
        <f>IF(AS82=0,Var!$B$8,IF(LARGE(D82:AQ82,1)&gt;=570,Var!$B$4," "))</f>
        <v>---</v>
      </c>
      <c r="BE82" s="36" t="str">
        <f>IF(AS82=0,Var!$B$8,IF(LARGE(D82:AQ82,1)&gt;=575,Var!$B$4," "))</f>
        <v>---</v>
      </c>
      <c r="BF82" s="36" t="str">
        <f>IF(AS82=0,Var!$B$8,IF(LARGE(D82:AQ82,1)&gt;=580,Var!$B$4," "))</f>
        <v>---</v>
      </c>
      <c r="BG82" s="36" t="str">
        <f>IF(AS82=0,Var!$B$8,IF(LARGE(D82:AQ82,1)&gt;=585,Var!$B$4," "))</f>
        <v>---</v>
      </c>
    </row>
    <row r="83" spans="1:59" x14ac:dyDescent="0.2">
      <c r="A83" s="9"/>
      <c r="B83" s="14"/>
      <c r="C83" s="31"/>
      <c r="D83" s="444"/>
      <c r="E83" s="315"/>
      <c r="F83" s="444"/>
      <c r="G83" s="315"/>
      <c r="H83" s="444"/>
      <c r="I83" s="315"/>
      <c r="J83" s="444"/>
      <c r="K83" s="315"/>
      <c r="M83" s="336"/>
      <c r="N83" s="444"/>
      <c r="O83" s="315"/>
      <c r="P83" s="444"/>
      <c r="Q83" s="315"/>
      <c r="R83" s="444"/>
      <c r="S83" s="315"/>
      <c r="T83" s="444"/>
      <c r="U83" s="315"/>
      <c r="V83" s="444"/>
      <c r="W83" s="315"/>
      <c r="X83" s="444"/>
      <c r="Y83" s="315"/>
      <c r="Z83" s="444"/>
      <c r="AA83" s="315"/>
      <c r="AB83" s="444"/>
      <c r="AC83" s="315"/>
      <c r="AD83" s="444"/>
      <c r="AE83" s="315"/>
      <c r="AF83" s="444"/>
      <c r="AG83" s="315"/>
      <c r="AH83" s="444"/>
      <c r="AI83" s="315"/>
      <c r="AJ83" s="444"/>
      <c r="AK83" s="315"/>
      <c r="AL83" s="444"/>
      <c r="AM83" s="315"/>
      <c r="AN83" s="444"/>
      <c r="AO83" s="315"/>
      <c r="AP83" s="32"/>
      <c r="AQ83" s="33"/>
      <c r="AR83" s="9"/>
      <c r="AS83" s="17">
        <f t="shared" si="14"/>
        <v>0</v>
      </c>
      <c r="AT83" s="18" t="str">
        <f t="shared" si="13"/>
        <v xml:space="preserve"> </v>
      </c>
      <c r="AU83" s="34" t="str">
        <f>IF(COUNTIF(D83:AQ83,"(1)")=0," ",COUNTIF(D83:AQ83,"(1)"))</f>
        <v xml:space="preserve"> </v>
      </c>
      <c r="AV83" s="34" t="str">
        <f>IF(COUNTIF(D83:AQ83,"(2)")=0," ",COUNTIF(D83:AQ83,"(2)"))</f>
        <v xml:space="preserve"> </v>
      </c>
      <c r="AW83" s="34" t="str">
        <f>IF(COUNTIF(D83:AQ83,"(3)")=0," ",COUNTIF(D83:AQ83,"(3)"))</f>
        <v xml:space="preserve"> </v>
      </c>
      <c r="AX83" s="35" t="str">
        <f>IF(SUM(AU83:AW83)=0," ",SUM(AU83:AW83))</f>
        <v xml:space="preserve"> </v>
      </c>
      <c r="AY83" s="36" t="str">
        <f>IF(AS83=0,Var!$B$8,IF(LARGE(D83:AQ83,1)&gt;=540,Var!$B$4," "))</f>
        <v>---</v>
      </c>
      <c r="AZ83" s="36" t="str">
        <f>IF(AS83=0,Var!$B$8,IF(LARGE(D83:AQ83,1)&gt;=550,Var!$B$4," "))</f>
        <v>---</v>
      </c>
      <c r="BA83" s="36" t="str">
        <f>IF(AS83=0,Var!$B$8,IF(LARGE(D83:AQ83,1)&gt;=555,Var!$B$4," "))</f>
        <v>---</v>
      </c>
      <c r="BB83" s="36" t="str">
        <f>IF(AS83=0,Var!$B$8,IF(LARGE(D83:AQ83,1)&gt;=560,Var!$B$4," "))</f>
        <v>---</v>
      </c>
      <c r="BC83" s="36" t="str">
        <f>IF(AS83=0,Var!$B$8,IF(LARGE(D83:AQ83,1)&gt;=565,Var!$B$4," "))</f>
        <v>---</v>
      </c>
      <c r="BD83" s="36" t="str">
        <f>IF(AS83=0,Var!$B$8,IF(LARGE(D83:AQ83,1)&gt;=570,Var!$B$4," "))</f>
        <v>---</v>
      </c>
      <c r="BE83" s="36" t="str">
        <f>IF(AS83=0,Var!$B$8,IF(LARGE(D83:AQ83,1)&gt;=575,Var!$B$4," "))</f>
        <v>---</v>
      </c>
      <c r="BF83" s="36" t="str">
        <f>IF(AS83=0,Var!$B$8,IF(LARGE(D83:AQ83,1)&gt;=580,Var!$B$4," "))</f>
        <v>---</v>
      </c>
      <c r="BG83" s="36" t="str">
        <f>IF(AS83=0,Var!$B$8,IF(LARGE(D83:AQ83,1)&gt;=585,Var!$B$4," "))</f>
        <v>---</v>
      </c>
    </row>
    <row r="84" spans="1:59" ht="22.7" customHeight="1" x14ac:dyDescent="0.2">
      <c r="A84" s="9"/>
      <c r="B84" s="27"/>
      <c r="C84" s="28" t="s">
        <v>257</v>
      </c>
      <c r="D84" s="334"/>
      <c r="E84" s="334"/>
      <c r="F84" s="334"/>
      <c r="G84" s="334"/>
      <c r="H84" s="334"/>
      <c r="I84" s="334"/>
      <c r="J84" s="334"/>
      <c r="K84" s="334"/>
      <c r="L84" s="507"/>
      <c r="M84" s="334"/>
      <c r="N84" s="448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449"/>
      <c r="AC84" s="334"/>
      <c r="AD84" s="334"/>
      <c r="AE84" s="334"/>
      <c r="AF84" s="334"/>
      <c r="AG84" s="334"/>
      <c r="AH84" s="450"/>
      <c r="AI84" s="450"/>
      <c r="AJ84" s="450"/>
      <c r="AK84" s="450"/>
      <c r="AL84" s="450"/>
      <c r="AM84" s="450"/>
      <c r="AN84" s="334"/>
      <c r="AO84" s="450"/>
      <c r="AP84" s="30"/>
      <c r="AQ84" s="30"/>
      <c r="AR84" s="9"/>
      <c r="AS84" s="17"/>
      <c r="AT84" s="18" t="str">
        <f t="shared" si="13"/>
        <v xml:space="preserve"> </v>
      </c>
      <c r="AU84" s="17"/>
      <c r="AV84" s="17"/>
      <c r="AW84" s="17"/>
      <c r="AX84" s="26"/>
      <c r="AY84" s="17"/>
      <c r="AZ84" s="17"/>
      <c r="BA84" s="26"/>
      <c r="BB84" s="17"/>
      <c r="BC84" s="17"/>
      <c r="BD84" s="17"/>
      <c r="BE84" s="26"/>
      <c r="BF84" s="17"/>
      <c r="BG84" s="17"/>
    </row>
    <row r="85" spans="1:59" x14ac:dyDescent="0.2">
      <c r="A85" s="9"/>
      <c r="B85" s="14"/>
      <c r="C85" s="31" t="s">
        <v>23</v>
      </c>
      <c r="D85" s="444"/>
      <c r="E85" s="315"/>
      <c r="F85" s="444"/>
      <c r="G85" s="315"/>
      <c r="H85" s="444"/>
      <c r="I85" s="315"/>
      <c r="J85" s="444"/>
      <c r="K85" s="565"/>
      <c r="M85" s="336"/>
      <c r="N85" s="444"/>
      <c r="O85" s="315"/>
      <c r="P85" s="444"/>
      <c r="Q85" s="565"/>
      <c r="R85" s="444"/>
      <c r="S85" s="565"/>
      <c r="T85" s="444"/>
      <c r="U85" s="565"/>
      <c r="V85" s="444"/>
      <c r="W85" s="565"/>
      <c r="X85" s="444"/>
      <c r="Y85" s="565"/>
      <c r="Z85" s="444"/>
      <c r="AA85" s="565"/>
      <c r="AB85" s="444"/>
      <c r="AC85" s="315"/>
      <c r="AD85" s="444"/>
      <c r="AE85" s="315"/>
      <c r="AF85" s="444"/>
      <c r="AG85" s="315"/>
      <c r="AH85" s="444"/>
      <c r="AI85" s="315"/>
      <c r="AJ85" s="444"/>
      <c r="AK85" s="315"/>
      <c r="AL85" s="444"/>
      <c r="AM85" s="315"/>
      <c r="AN85" s="444"/>
      <c r="AO85" s="315"/>
      <c r="AP85" s="32"/>
      <c r="AQ85" s="33"/>
      <c r="AR85" s="9"/>
      <c r="AS85" s="17">
        <f>COUNT(D85:AQ85)</f>
        <v>0</v>
      </c>
      <c r="AT85" s="18" t="str">
        <f t="shared" si="13"/>
        <v xml:space="preserve"> </v>
      </c>
      <c r="AU85" s="34" t="str">
        <f>IF(COUNTIF(D85:AQ85,"(1)")=0," ",COUNTIF(D85:AQ85,"(1)"))</f>
        <v xml:space="preserve"> </v>
      </c>
      <c r="AV85" s="34" t="str">
        <f>IF(COUNTIF(D85:AQ85,"(2)")=0," ",COUNTIF(D85:AQ85,"(2)"))</f>
        <v xml:space="preserve"> </v>
      </c>
      <c r="AW85" s="34" t="str">
        <f>IF(COUNTIF(D85:AQ85,"(3)")=0," ",COUNTIF(D85:AQ85,"(3)"))</f>
        <v xml:space="preserve"> </v>
      </c>
      <c r="AX85" s="49" t="str">
        <f>IF(SUM(AU85:AW85)=0," ",SUM(AU85:AW85))</f>
        <v xml:space="preserve"> </v>
      </c>
      <c r="AY85" s="538">
        <v>18</v>
      </c>
      <c r="AZ85" s="314">
        <v>18</v>
      </c>
      <c r="BA85" s="36" t="str">
        <f>IF(AS83=0,Var!$B$8,IF(LARGE(D85:AQ85,1)&gt;=555,Var!$B$4," "))</f>
        <v>---</v>
      </c>
      <c r="BB85" s="36" t="str">
        <f>IF(AS83=0,Var!$B$8,IF(LARGE(D85:AQ85,1)&gt;=560,Var!$B$4," "))</f>
        <v>---</v>
      </c>
      <c r="BC85" s="36" t="str">
        <f>IF(AS83=0,Var!$B$8,IF(LARGE(D85:AQ85,1)&gt;=565,Var!$B$4," "))</f>
        <v>---</v>
      </c>
      <c r="BD85" s="36" t="str">
        <f>IF(AS83=0,Var!$B$8,IF(LARGE(D85:AQ85,1)&gt;=570,Var!$B$4," "))</f>
        <v>---</v>
      </c>
      <c r="BE85" s="36" t="str">
        <f>IF(AS83=0,Var!$B$8,IF(LARGE(D85:AQ85,1)&gt;=575,Var!$B$4," "))</f>
        <v>---</v>
      </c>
      <c r="BF85" s="36" t="str">
        <f>IF(AS83=0,Var!$B$8,IF(LARGE(D85:AQ85,1)&gt;=580,Var!$B$4," "))</f>
        <v>---</v>
      </c>
      <c r="BG85" s="36" t="str">
        <f>IF(AS83=0,Var!$B$8,IF(LARGE(D85:AQ85,1)&gt;=585,Var!$B$4," "))</f>
        <v>---</v>
      </c>
    </row>
    <row r="86" spans="1:59" x14ac:dyDescent="0.2">
      <c r="A86" s="9"/>
      <c r="B86" s="14">
        <v>1</v>
      </c>
      <c r="C86" s="31" t="s">
        <v>34</v>
      </c>
      <c r="D86" s="444"/>
      <c r="E86" s="315"/>
      <c r="F86" s="444"/>
      <c r="G86" s="315"/>
      <c r="H86" s="444"/>
      <c r="I86" s="315"/>
      <c r="J86" s="444"/>
      <c r="K86" s="565"/>
      <c r="M86" s="571"/>
      <c r="N86" s="444"/>
      <c r="O86" s="565"/>
      <c r="P86" s="444">
        <v>491</v>
      </c>
      <c r="Q86" s="565" t="s">
        <v>369</v>
      </c>
      <c r="R86" s="444"/>
      <c r="S86" s="565"/>
      <c r="T86" s="444">
        <v>511</v>
      </c>
      <c r="U86" s="565" t="s">
        <v>397</v>
      </c>
      <c r="V86" s="444">
        <v>491</v>
      </c>
      <c r="W86" s="565" t="s">
        <v>376</v>
      </c>
      <c r="X86" s="444"/>
      <c r="Y86" s="565"/>
      <c r="Z86" s="444"/>
      <c r="AA86" s="315"/>
      <c r="AB86" s="444">
        <v>473</v>
      </c>
      <c r="AC86" s="565" t="s">
        <v>375</v>
      </c>
      <c r="AD86" s="444"/>
      <c r="AE86" s="315"/>
      <c r="AF86" s="444"/>
      <c r="AG86" s="315"/>
      <c r="AH86" s="444"/>
      <c r="AI86" s="315"/>
      <c r="AJ86" s="444"/>
      <c r="AK86" s="315"/>
      <c r="AL86" s="444"/>
      <c r="AM86" s="315"/>
      <c r="AN86" s="444"/>
      <c r="AO86" s="315"/>
      <c r="AP86" s="32"/>
      <c r="AQ86" s="33"/>
      <c r="AR86" s="9"/>
      <c r="AS86" s="17">
        <f>COUNT(D86:AQ86)</f>
        <v>4</v>
      </c>
      <c r="AT86" s="18">
        <f t="shared" si="13"/>
        <v>497.66666666666669</v>
      </c>
      <c r="AU86" s="34" t="str">
        <f>IF(COUNTIF(D86:AQ86,"(1)")=0," ",COUNTIF(D86:AQ86,"(1)"))</f>
        <v xml:space="preserve"> </v>
      </c>
      <c r="AV86" s="34" t="str">
        <f>IF(COUNTIF(D86:AQ86,"(2)")=0," ",COUNTIF(D86:AQ86,"(2)"))</f>
        <v xml:space="preserve"> </v>
      </c>
      <c r="AW86" s="34" t="str">
        <f>IF(COUNTIF(D86:AQ86,"(3)")=0," ",COUNTIF(D86:AQ86,"(3)"))</f>
        <v xml:space="preserve"> </v>
      </c>
      <c r="AX86" s="49" t="str">
        <f>IF(SUM(AU86:AW86)=0," ",SUM(AU86:AW86))</f>
        <v xml:space="preserve"> </v>
      </c>
      <c r="AY86" s="36">
        <v>22</v>
      </c>
      <c r="AZ86" s="36">
        <v>22</v>
      </c>
      <c r="BA86" s="36" t="str">
        <f>IF(AS86=0,Var!$B$8,IF(LARGE(D86:AQ86,1)&gt;=555,Var!$B$4," "))</f>
        <v xml:space="preserve"> </v>
      </c>
      <c r="BB86" s="36" t="str">
        <f>IF(AS86=0,Var!$B$8,IF(LARGE(D86:AQ86,1)&gt;=560,Var!$B$4," "))</f>
        <v xml:space="preserve"> </v>
      </c>
      <c r="BC86" s="36" t="str">
        <f>IF(AS86=0,Var!$B$8,IF(LARGE(D86:AQ86,1)&gt;=565,Var!$B$4," "))</f>
        <v xml:space="preserve"> </v>
      </c>
      <c r="BD86" s="36" t="str">
        <f>IF(AS86=0,Var!$B$8,IF(LARGE(D86:AQ86,1)&gt;=570,Var!$B$4," "))</f>
        <v xml:space="preserve"> </v>
      </c>
      <c r="BE86" s="36" t="str">
        <f>IF(AS86=0,Var!$B$8,IF(LARGE(D86:AQ86,1)&gt;=575,Var!$B$4," "))</f>
        <v xml:space="preserve"> </v>
      </c>
      <c r="BF86" s="36" t="str">
        <f>IF(AS86=0,Var!$B$8,IF(LARGE(D86:AQ86,1)&gt;=580,Var!$B$4," "))</f>
        <v xml:space="preserve"> </v>
      </c>
      <c r="BG86" s="36" t="str">
        <f>IF(AS86=0,Var!$B$8,IF(LARGE(D86:AQ86,1)&gt;=585,Var!$B$4," "))</f>
        <v xml:space="preserve"> </v>
      </c>
    </row>
    <row r="87" spans="1:59" x14ac:dyDescent="0.2">
      <c r="A87" s="9"/>
      <c r="B87" s="14"/>
      <c r="C87" s="31" t="s">
        <v>21</v>
      </c>
      <c r="D87" s="444"/>
      <c r="E87" s="315"/>
      <c r="F87" s="444"/>
      <c r="G87" s="315"/>
      <c r="H87" s="444"/>
      <c r="I87" s="315"/>
      <c r="J87" s="444"/>
      <c r="K87" s="565"/>
      <c r="M87" s="336"/>
      <c r="N87" s="444"/>
      <c r="O87" s="565"/>
      <c r="P87" s="444"/>
      <c r="Q87" s="565"/>
      <c r="R87" s="444"/>
      <c r="S87" s="315"/>
      <c r="T87" s="444"/>
      <c r="U87" s="315"/>
      <c r="V87" s="444"/>
      <c r="W87" s="565"/>
      <c r="X87" s="444"/>
      <c r="Y87" s="565"/>
      <c r="Z87" s="444"/>
      <c r="AA87" s="315"/>
      <c r="AB87" s="444"/>
      <c r="AC87" s="315"/>
      <c r="AD87" s="444"/>
      <c r="AE87" s="315"/>
      <c r="AF87" s="444"/>
      <c r="AG87" s="315"/>
      <c r="AH87" s="444"/>
      <c r="AI87" s="315"/>
      <c r="AJ87" s="444"/>
      <c r="AK87" s="315"/>
      <c r="AL87" s="444"/>
      <c r="AM87" s="315"/>
      <c r="AN87" s="444"/>
      <c r="AO87" s="315"/>
      <c r="AP87" s="32"/>
      <c r="AQ87" s="33"/>
      <c r="AR87" s="9"/>
      <c r="AS87" s="17">
        <f>COUNT(D87:AQ87)</f>
        <v>0</v>
      </c>
      <c r="AT87" s="18" t="str">
        <f t="shared" si="13"/>
        <v xml:space="preserve"> </v>
      </c>
      <c r="AU87" s="34" t="str">
        <f>IF(COUNTIF(D87:AQ87,"(1)")=0," ",COUNTIF(D87:AQ87,"(1)"))</f>
        <v xml:space="preserve"> </v>
      </c>
      <c r="AV87" s="34" t="str">
        <f>IF(COUNTIF(D87:AQ87,"(2)")=0," ",COUNTIF(D87:AQ87,"(2)"))</f>
        <v xml:space="preserve"> </v>
      </c>
      <c r="AW87" s="34" t="str">
        <f>IF(COUNTIF(D87:AQ87,"(3)")=0," ",COUNTIF(D87:AQ87,"(3)"))</f>
        <v xml:space="preserve"> </v>
      </c>
      <c r="AX87" s="49" t="str">
        <f>IF(SUM(AU87:AW87)=0," ",SUM(AU87:AW87))</f>
        <v xml:space="preserve"> </v>
      </c>
      <c r="AY87" s="536">
        <v>18</v>
      </c>
      <c r="AZ87" s="36">
        <v>18</v>
      </c>
      <c r="BA87" s="36">
        <v>18</v>
      </c>
      <c r="BB87" s="36">
        <v>18</v>
      </c>
      <c r="BC87" s="36">
        <v>18</v>
      </c>
      <c r="BD87" s="36" t="str">
        <f>IF(AS87=0,Var!$B$8,IF(LARGE(D87:AQ87,1)&gt;=570,Var!$B$4," "))</f>
        <v>---</v>
      </c>
      <c r="BE87" s="36" t="str">
        <f>IF(AS87=0,Var!$B$8,IF(LARGE(D87:AQ87,1)&gt;=575,Var!$B$4," "))</f>
        <v>---</v>
      </c>
      <c r="BF87" s="36" t="str">
        <f>IF(AS87=0,Var!$B$8,IF(LARGE(D87:AQ87,1)&gt;=580,Var!$B$4," "))</f>
        <v>---</v>
      </c>
      <c r="BG87" s="36" t="str">
        <f>IF(AS87=0,Var!$B$8,IF(LARGE(D87:AQ87,1)&gt;=585,Var!$B$4," "))</f>
        <v>---</v>
      </c>
    </row>
    <row r="88" spans="1:59" x14ac:dyDescent="0.2">
      <c r="A88" s="9"/>
      <c r="B88" s="311">
        <v>2</v>
      </c>
      <c r="C88" s="31" t="s">
        <v>36</v>
      </c>
      <c r="D88" s="444"/>
      <c r="E88" s="565"/>
      <c r="F88" s="444"/>
      <c r="G88" s="565"/>
      <c r="H88" s="444"/>
      <c r="I88" s="565"/>
      <c r="J88" s="444">
        <v>530</v>
      </c>
      <c r="K88" s="565" t="s">
        <v>372</v>
      </c>
      <c r="L88" s="535">
        <v>507</v>
      </c>
      <c r="M88" s="571" t="s">
        <v>375</v>
      </c>
      <c r="N88" s="444"/>
      <c r="O88" s="315"/>
      <c r="P88" s="444"/>
      <c r="Q88" s="315"/>
      <c r="R88" s="444"/>
      <c r="S88" s="565"/>
      <c r="T88" s="444">
        <v>510</v>
      </c>
      <c r="U88" s="565" t="s">
        <v>378</v>
      </c>
      <c r="V88" s="444"/>
      <c r="W88" s="565"/>
      <c r="X88" s="444"/>
      <c r="Y88" s="315"/>
      <c r="Z88" s="444"/>
      <c r="AA88" s="315"/>
      <c r="AB88" s="444"/>
      <c r="AC88" s="315"/>
      <c r="AD88" s="444"/>
      <c r="AE88" s="315"/>
      <c r="AF88" s="444"/>
      <c r="AG88" s="315"/>
      <c r="AH88" s="444"/>
      <c r="AI88" s="315"/>
      <c r="AJ88" s="444"/>
      <c r="AK88" s="315"/>
      <c r="AL88" s="444"/>
      <c r="AM88" s="315"/>
      <c r="AN88" s="444"/>
      <c r="AO88" s="315"/>
      <c r="AP88" s="32"/>
      <c r="AQ88" s="33"/>
      <c r="AR88" s="9"/>
      <c r="AS88" s="17">
        <f>COUNT(D88:AQ88)</f>
        <v>3</v>
      </c>
      <c r="AT88" s="18">
        <f t="shared" si="13"/>
        <v>515.66666666666663</v>
      </c>
      <c r="AU88" s="348" t="str">
        <f>IF(COUNTIF(D88:AQ88,"(1)")=0," ",COUNTIF(D88:AQ88,"(1)"))</f>
        <v xml:space="preserve"> </v>
      </c>
      <c r="AV88" s="348" t="str">
        <f>IF(COUNTIF(D88:AQ88,"(2)")=0," ",COUNTIF(D88:AQ88,"(2)"))</f>
        <v xml:space="preserve"> </v>
      </c>
      <c r="AW88" s="348" t="str">
        <f>IF(COUNTIF(D88:AQ88,"(3)")=0," ",COUNTIF(D88:AQ88,"(3)"))</f>
        <v xml:space="preserve"> </v>
      </c>
      <c r="AX88" s="49" t="str">
        <f>IF(SUM(AU88:AW88)=0," ",SUM(AU88:AW88))</f>
        <v xml:space="preserve"> </v>
      </c>
      <c r="AY88" s="536">
        <v>18</v>
      </c>
      <c r="AZ88" s="36">
        <v>18</v>
      </c>
      <c r="BA88" s="36" t="str">
        <f>IF(AS88=0,Var!$B$8,IF(LARGE(D88:AQ88,1)&gt;=555,Var!$B$4," "))</f>
        <v xml:space="preserve"> </v>
      </c>
      <c r="BB88" s="36" t="str">
        <f>IF(AS88=0,Var!$B$8,IF(LARGE(D88:AQ88,1)&gt;=560,Var!$B$4," "))</f>
        <v xml:space="preserve"> </v>
      </c>
      <c r="BC88" s="36" t="str">
        <f>IF(AS88=0,Var!$B$8,IF(LARGE(D88:AQ88,1)&gt;=565,Var!$B$4," "))</f>
        <v xml:space="preserve"> </v>
      </c>
      <c r="BD88" s="36" t="str">
        <f>IF(AS88=0,Var!$B$8,IF(LARGE(D88:AQ88,1)&gt;=570,Var!$B$4," "))</f>
        <v xml:space="preserve"> </v>
      </c>
      <c r="BE88" s="36" t="str">
        <f>IF(AS88=0,Var!$B$8,IF(LARGE(D88:AQ88,1)&gt;=575,Var!$B$4," "))</f>
        <v xml:space="preserve"> </v>
      </c>
      <c r="BF88" s="36" t="str">
        <f>IF(AS88=0,Var!$B$8,IF(LARGE(D88:AQ88,1)&gt;=580,Var!$B$4," "))</f>
        <v xml:space="preserve"> </v>
      </c>
      <c r="BG88" s="36" t="str">
        <f>IF(AS88=0,Var!$B$8,IF(LARGE(D88:AQ88,1)&gt;=585,Var!$B$4," "))</f>
        <v xml:space="preserve"> </v>
      </c>
    </row>
    <row r="89" spans="1:59" x14ac:dyDescent="0.2">
      <c r="A89" s="9"/>
      <c r="B89" s="14">
        <v>3</v>
      </c>
      <c r="C89" s="31" t="s">
        <v>32</v>
      </c>
      <c r="D89" s="444"/>
      <c r="E89" s="315"/>
      <c r="F89" s="444"/>
      <c r="G89" s="315"/>
      <c r="H89" s="444"/>
      <c r="I89" s="565"/>
      <c r="J89" s="444">
        <v>560</v>
      </c>
      <c r="K89" s="565" t="s">
        <v>14</v>
      </c>
      <c r="L89" s="420">
        <v>565</v>
      </c>
      <c r="M89" s="571" t="s">
        <v>13</v>
      </c>
      <c r="N89" s="444"/>
      <c r="O89" s="565"/>
      <c r="P89" s="444">
        <v>546</v>
      </c>
      <c r="Q89" s="565" t="s">
        <v>368</v>
      </c>
      <c r="R89" s="444"/>
      <c r="S89" s="565"/>
      <c r="T89" s="444">
        <v>554</v>
      </c>
      <c r="U89" s="565" t="s">
        <v>368</v>
      </c>
      <c r="V89" s="444">
        <v>561</v>
      </c>
      <c r="W89" s="565" t="s">
        <v>14</v>
      </c>
      <c r="X89" s="444">
        <v>566</v>
      </c>
      <c r="Y89" s="565" t="s">
        <v>13</v>
      </c>
      <c r="Z89" s="444">
        <v>556</v>
      </c>
      <c r="AA89" s="565" t="s">
        <v>15</v>
      </c>
      <c r="AB89" s="444">
        <v>562</v>
      </c>
      <c r="AC89" s="565" t="s">
        <v>14</v>
      </c>
      <c r="AD89" s="444"/>
      <c r="AE89" s="315"/>
      <c r="AF89" s="444"/>
      <c r="AG89" s="315"/>
      <c r="AH89" s="444"/>
      <c r="AI89" s="315"/>
      <c r="AJ89" s="444"/>
      <c r="AK89" s="315"/>
      <c r="AL89" s="444"/>
      <c r="AM89" s="315"/>
      <c r="AN89" s="444"/>
      <c r="AO89" s="315"/>
      <c r="AP89" s="32"/>
      <c r="AQ89" s="33"/>
      <c r="AR89" s="9"/>
      <c r="AS89" s="17">
        <f>COUNT(D89:AQ89)</f>
        <v>8</v>
      </c>
      <c r="AT89" s="18">
        <f t="shared" si="13"/>
        <v>564.33333333333337</v>
      </c>
      <c r="AU89" s="34">
        <f>IF(COUNTIF(D89:AQ89,"(1)")=0," ",COUNTIF(D89:AQ89,"(1)"))</f>
        <v>2</v>
      </c>
      <c r="AV89" s="34">
        <f>IF(COUNTIF(D89:AQ89,"(2)")=0," ",COUNTIF(D89:AQ89,"(2)"))</f>
        <v>3</v>
      </c>
      <c r="AW89" s="34">
        <f>IF(COUNTIF(D89:AQ89,"(3)")=0," ",COUNTIF(D89:AQ89,"(3)"))</f>
        <v>1</v>
      </c>
      <c r="AX89" s="49">
        <f>IF(SUM(AU89:AW89)=0," ",SUM(AU89:AW89))</f>
        <v>6</v>
      </c>
      <c r="AY89" s="536">
        <v>18</v>
      </c>
      <c r="AZ89" s="36">
        <v>18</v>
      </c>
      <c r="BA89" s="36">
        <v>18</v>
      </c>
      <c r="BB89" s="36">
        <v>18</v>
      </c>
      <c r="BC89" s="36">
        <v>18</v>
      </c>
      <c r="BD89" s="36">
        <v>18</v>
      </c>
      <c r="BE89" s="36" t="str">
        <f>IF(AS89=0,Var!$B$8,IF(LARGE(D89:AQ89,1)&gt;=575,Var!$B$4," "))</f>
        <v xml:space="preserve"> </v>
      </c>
      <c r="BF89" s="36" t="str">
        <f>IF(AS89=0,Var!$B$8,IF(LARGE(D89:AQ89,1)&gt;=580,Var!$B$4," "))</f>
        <v xml:space="preserve"> </v>
      </c>
      <c r="BG89" s="36" t="str">
        <f>IF(AS89=0,Var!$B$8,IF(LARGE(D89:AQ89,1)&gt;=585,Var!$B$4," "))</f>
        <v xml:space="preserve"> </v>
      </c>
    </row>
    <row r="90" spans="1:59" x14ac:dyDescent="0.2">
      <c r="A90" s="9"/>
      <c r="B90" s="37"/>
      <c r="C90" s="38"/>
      <c r="D90" s="338"/>
      <c r="E90" s="338"/>
      <c r="F90" s="338"/>
      <c r="G90" s="338"/>
      <c r="H90" s="338"/>
      <c r="I90" s="338"/>
      <c r="J90" s="338"/>
      <c r="K90" s="338"/>
      <c r="L90" s="493"/>
      <c r="M90" s="338"/>
      <c r="N90" s="451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452"/>
      <c r="AC90" s="338"/>
      <c r="AD90" s="338"/>
      <c r="AE90" s="338"/>
      <c r="AF90" s="338"/>
      <c r="AG90" s="338"/>
      <c r="AH90" s="453"/>
      <c r="AI90" s="453"/>
      <c r="AJ90" s="453"/>
      <c r="AK90" s="453"/>
      <c r="AL90" s="453"/>
      <c r="AM90" s="453"/>
      <c r="AN90" s="338"/>
      <c r="AO90" s="453"/>
      <c r="AP90" s="39"/>
      <c r="AQ90" s="39"/>
      <c r="AR90" s="9"/>
      <c r="AS90" s="9"/>
      <c r="AT90" s="11"/>
      <c r="AU90" s="17"/>
      <c r="AV90" s="17"/>
      <c r="AW90" s="17"/>
      <c r="AX90" s="26"/>
      <c r="AY90" s="17"/>
      <c r="AZ90" s="17"/>
      <c r="BA90" s="26"/>
      <c r="BB90" s="17"/>
      <c r="BC90" s="17"/>
      <c r="BD90" s="17"/>
      <c r="BE90" s="26"/>
      <c r="BF90" s="17"/>
      <c r="BG90" s="17"/>
    </row>
    <row r="91" spans="1:59" ht="12.75" x14ac:dyDescent="0.2">
      <c r="A91" s="9"/>
      <c r="B91" s="40"/>
      <c r="C91" s="9" t="s">
        <v>37</v>
      </c>
      <c r="J91" s="725">
        <f>COUNT(B8:B89)</f>
        <v>24</v>
      </c>
      <c r="K91" s="725"/>
      <c r="L91" s="646"/>
      <c r="M91" s="458"/>
      <c r="AR91" s="9"/>
      <c r="AS91" s="562">
        <f>SUM(AS8:AS90)</f>
        <v>74</v>
      </c>
      <c r="AT91" s="11"/>
      <c r="AU91" s="19">
        <f>SUM(AU8:AU90)</f>
        <v>10</v>
      </c>
      <c r="AV91" s="47">
        <f>SUM(AV8:AV90)</f>
        <v>15</v>
      </c>
      <c r="AW91" s="48">
        <f>SUM(AW8:AW90)</f>
        <v>9</v>
      </c>
      <c r="AX91" s="49">
        <f>SUM(AX8:AX90)</f>
        <v>34</v>
      </c>
      <c r="AY91" s="26"/>
      <c r="AZ91" s="50"/>
      <c r="BA91" s="51"/>
      <c r="BB91" s="50"/>
      <c r="BC91" s="26" t="str">
        <f>IF((LARGE(J91:AU91,1))&gt;=450,"12"," ")</f>
        <v xml:space="preserve"> </v>
      </c>
      <c r="BD91" s="50"/>
      <c r="BE91" s="51"/>
      <c r="BF91" s="50"/>
      <c r="BG91" s="50"/>
    </row>
    <row r="92" spans="1:59" x14ac:dyDescent="0.2">
      <c r="A92" s="9"/>
      <c r="B92" s="40"/>
      <c r="C92" s="9"/>
      <c r="AR92" s="9"/>
      <c r="AS92" s="9"/>
      <c r="AT92" s="11"/>
      <c r="AU92" s="9"/>
      <c r="AV92" s="9"/>
      <c r="AW92" s="9"/>
      <c r="AX92" s="9"/>
      <c r="AY92" s="9"/>
      <c r="AZ92" s="9"/>
      <c r="BA92" s="12"/>
      <c r="BB92" s="9"/>
      <c r="BC92" s="9"/>
      <c r="BD92" s="9"/>
      <c r="BE92" s="12"/>
      <c r="BF92" s="9"/>
      <c r="BG92" s="9"/>
    </row>
    <row r="93" spans="1:59" x14ac:dyDescent="0.2">
      <c r="A93" s="9"/>
      <c r="B93" s="40"/>
      <c r="C93" s="9"/>
      <c r="AR93" s="9"/>
      <c r="AU93" s="9"/>
      <c r="AV93" s="9"/>
      <c r="AW93" s="9"/>
      <c r="AX93" s="9"/>
      <c r="AY93" s="9"/>
      <c r="AZ93" s="9"/>
      <c r="BA93" s="12"/>
      <c r="BB93" s="9"/>
      <c r="BC93" s="9"/>
      <c r="BD93" s="9"/>
      <c r="BE93" s="12"/>
      <c r="BF93" s="9"/>
      <c r="BG93" s="9"/>
    </row>
    <row r="94" spans="1:59" x14ac:dyDescent="0.2">
      <c r="A94" s="9"/>
      <c r="B94" s="40"/>
      <c r="C94" s="9"/>
      <c r="AR94" s="9"/>
      <c r="AU94" s="9"/>
      <c r="AV94" s="9"/>
      <c r="AW94" s="9"/>
      <c r="AX94" s="9"/>
      <c r="AY94" s="9"/>
      <c r="AZ94" s="9"/>
      <c r="BA94" s="12"/>
      <c r="BB94" s="9"/>
      <c r="BC94" s="9"/>
      <c r="BD94" s="9"/>
      <c r="BE94" s="12"/>
      <c r="BF94" s="9"/>
      <c r="BG94" s="9"/>
    </row>
    <row r="96" spans="1:59" x14ac:dyDescent="0.2">
      <c r="AV96" s="42"/>
      <c r="AW96" s="42"/>
      <c r="AX96" s="42"/>
    </row>
    <row r="97" spans="2:57" x14ac:dyDescent="0.2">
      <c r="AT97" s="52"/>
    </row>
    <row r="98" spans="2:57" x14ac:dyDescent="0.2">
      <c r="AT98" s="52"/>
    </row>
    <row r="99" spans="2:57" x14ac:dyDescent="0.2">
      <c r="B99" s="1"/>
      <c r="D99" s="459"/>
      <c r="E99" s="459"/>
      <c r="F99" s="459"/>
      <c r="G99" s="459"/>
      <c r="H99" s="459"/>
      <c r="I99" s="459"/>
      <c r="J99" s="459"/>
      <c r="K99" s="459"/>
      <c r="L99" s="494"/>
      <c r="M99" s="459"/>
      <c r="N99" s="460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59"/>
      <c r="AN99" s="459"/>
      <c r="AO99" s="459"/>
      <c r="AT99" s="52"/>
      <c r="BA99" s="1"/>
      <c r="BE99" s="1"/>
    </row>
    <row r="100" spans="2:57" x14ac:dyDescent="0.2">
      <c r="B100" s="1"/>
      <c r="D100" s="459"/>
      <c r="E100" s="459"/>
      <c r="F100" s="459"/>
      <c r="G100" s="459"/>
      <c r="H100" s="459"/>
      <c r="I100" s="459"/>
      <c r="J100" s="459"/>
      <c r="K100" s="459"/>
      <c r="L100" s="494"/>
      <c r="M100" s="459"/>
      <c r="N100" s="460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T100" s="52"/>
      <c r="BA100" s="1"/>
      <c r="BE100" s="1"/>
    </row>
    <row r="101" spans="2:57" x14ac:dyDescent="0.2">
      <c r="B101" s="1"/>
      <c r="D101" s="459"/>
      <c r="E101" s="459"/>
      <c r="F101" s="459"/>
      <c r="G101" s="459"/>
      <c r="H101" s="459"/>
      <c r="I101" s="459"/>
      <c r="J101" s="459"/>
      <c r="K101" s="459"/>
      <c r="L101" s="494"/>
      <c r="M101" s="459"/>
      <c r="N101" s="460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59"/>
      <c r="AD101" s="459"/>
      <c r="AE101" s="459"/>
      <c r="AF101" s="459"/>
      <c r="AG101" s="459"/>
      <c r="AH101" s="459"/>
      <c r="AI101" s="459"/>
      <c r="AJ101" s="459"/>
      <c r="AK101" s="459"/>
      <c r="AL101" s="459"/>
      <c r="AM101" s="459"/>
      <c r="AN101" s="459"/>
      <c r="AO101" s="459"/>
      <c r="AT101" s="52"/>
      <c r="BA101" s="1"/>
      <c r="BE101" s="1"/>
    </row>
    <row r="102" spans="2:57" x14ac:dyDescent="0.2">
      <c r="B102" s="1"/>
      <c r="D102" s="459"/>
      <c r="E102" s="459"/>
      <c r="F102" s="459"/>
      <c r="G102" s="459"/>
      <c r="H102" s="459"/>
      <c r="I102" s="459"/>
      <c r="J102" s="459"/>
      <c r="K102" s="459"/>
      <c r="L102" s="494"/>
      <c r="M102" s="459"/>
      <c r="N102" s="460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59"/>
      <c r="AD102" s="459"/>
      <c r="AE102" s="459"/>
      <c r="AF102" s="459"/>
      <c r="AG102" s="459"/>
      <c r="AH102" s="459"/>
      <c r="AI102" s="459"/>
      <c r="AJ102" s="459"/>
      <c r="AK102" s="459"/>
      <c r="AL102" s="459"/>
      <c r="AM102" s="459"/>
      <c r="AN102" s="459"/>
      <c r="AO102" s="459"/>
      <c r="AT102" s="52"/>
      <c r="BA102" s="1"/>
      <c r="BE102" s="1"/>
    </row>
    <row r="103" spans="2:57" x14ac:dyDescent="0.2">
      <c r="B103" s="1"/>
      <c r="D103" s="459"/>
      <c r="E103" s="459"/>
      <c r="F103" s="459"/>
      <c r="G103" s="459"/>
      <c r="H103" s="459"/>
      <c r="I103" s="459"/>
      <c r="J103" s="459"/>
      <c r="K103" s="459"/>
      <c r="L103" s="494"/>
      <c r="M103" s="459"/>
      <c r="N103" s="460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59"/>
      <c r="AK103" s="459"/>
      <c r="AL103" s="459"/>
      <c r="AM103" s="459"/>
      <c r="AN103" s="459"/>
      <c r="AO103" s="459"/>
      <c r="AT103" s="52"/>
      <c r="BA103" s="1"/>
      <c r="BE103" s="1"/>
    </row>
    <row r="104" spans="2:57" x14ac:dyDescent="0.2">
      <c r="B104" s="1"/>
      <c r="D104" s="459"/>
      <c r="E104" s="459"/>
      <c r="F104" s="459"/>
      <c r="G104" s="459"/>
      <c r="H104" s="459"/>
      <c r="I104" s="459"/>
      <c r="J104" s="459"/>
      <c r="K104" s="459"/>
      <c r="L104" s="494"/>
      <c r="M104" s="459"/>
      <c r="N104" s="460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T104" s="52"/>
      <c r="BA104" s="1"/>
      <c r="BE104" s="1"/>
    </row>
    <row r="105" spans="2:57" x14ac:dyDescent="0.2">
      <c r="B105" s="1"/>
      <c r="D105" s="459"/>
      <c r="E105" s="459"/>
      <c r="F105" s="459"/>
      <c r="G105" s="459"/>
      <c r="H105" s="459"/>
      <c r="I105" s="459"/>
      <c r="J105" s="459"/>
      <c r="K105" s="459"/>
      <c r="L105" s="494"/>
      <c r="M105" s="459"/>
      <c r="N105" s="460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T105" s="52"/>
      <c r="BA105" s="1"/>
      <c r="BE105" s="1"/>
    </row>
    <row r="106" spans="2:57" x14ac:dyDescent="0.2">
      <c r="B106" s="1"/>
      <c r="D106" s="459"/>
      <c r="E106" s="459"/>
      <c r="F106" s="459"/>
      <c r="G106" s="459"/>
      <c r="H106" s="459"/>
      <c r="I106" s="459"/>
      <c r="J106" s="459"/>
      <c r="K106" s="459"/>
      <c r="L106" s="494"/>
      <c r="M106" s="459"/>
      <c r="N106" s="460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T106" s="52"/>
      <c r="BA106" s="1"/>
      <c r="BE106" s="1"/>
    </row>
    <row r="107" spans="2:57" x14ac:dyDescent="0.2">
      <c r="B107" s="1"/>
      <c r="D107" s="459"/>
      <c r="E107" s="459"/>
      <c r="F107" s="459"/>
      <c r="G107" s="459"/>
      <c r="H107" s="459"/>
      <c r="I107" s="459"/>
      <c r="J107" s="459"/>
      <c r="K107" s="459"/>
      <c r="L107" s="494"/>
      <c r="M107" s="459"/>
      <c r="N107" s="460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T107" s="52"/>
      <c r="BA107" s="1"/>
      <c r="BE107" s="1"/>
    </row>
    <row r="108" spans="2:57" x14ac:dyDescent="0.2">
      <c r="B108" s="1"/>
      <c r="D108" s="459"/>
      <c r="E108" s="459"/>
      <c r="F108" s="459"/>
      <c r="G108" s="459"/>
      <c r="H108" s="459"/>
      <c r="I108" s="459"/>
      <c r="J108" s="459"/>
      <c r="K108" s="459"/>
      <c r="L108" s="494"/>
      <c r="M108" s="459"/>
      <c r="N108" s="460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59"/>
      <c r="AN108" s="459"/>
      <c r="AO108" s="459"/>
      <c r="AT108" s="52"/>
      <c r="BA108" s="1"/>
      <c r="BE108" s="1"/>
    </row>
    <row r="109" spans="2:57" x14ac:dyDescent="0.2">
      <c r="B109" s="1"/>
      <c r="D109" s="459"/>
      <c r="E109" s="459"/>
      <c r="F109" s="459"/>
      <c r="G109" s="459"/>
      <c r="H109" s="459"/>
      <c r="I109" s="459"/>
      <c r="J109" s="459"/>
      <c r="K109" s="459"/>
      <c r="L109" s="494"/>
      <c r="M109" s="459"/>
      <c r="N109" s="460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  <c r="AA109" s="459"/>
      <c r="AB109" s="459"/>
      <c r="AC109" s="459"/>
      <c r="AD109" s="459"/>
      <c r="AE109" s="459"/>
      <c r="AF109" s="459"/>
      <c r="AG109" s="459"/>
      <c r="AH109" s="459"/>
      <c r="AI109" s="459"/>
      <c r="AJ109" s="459"/>
      <c r="AK109" s="459"/>
      <c r="AL109" s="459"/>
      <c r="AM109" s="459"/>
      <c r="AN109" s="459"/>
      <c r="AO109" s="459"/>
      <c r="AT109" s="52"/>
      <c r="BA109" s="1"/>
      <c r="BE109" s="1"/>
    </row>
    <row r="110" spans="2:57" x14ac:dyDescent="0.2">
      <c r="B110" s="1"/>
      <c r="D110" s="459"/>
      <c r="E110" s="459"/>
      <c r="F110" s="459"/>
      <c r="G110" s="459"/>
      <c r="H110" s="459"/>
      <c r="I110" s="459"/>
      <c r="J110" s="459"/>
      <c r="K110" s="459"/>
      <c r="L110" s="494"/>
      <c r="M110" s="459"/>
      <c r="N110" s="460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T110" s="52"/>
      <c r="BA110" s="1"/>
      <c r="BE110" s="1"/>
    </row>
    <row r="111" spans="2:57" x14ac:dyDescent="0.2">
      <c r="B111" s="1"/>
      <c r="D111" s="459"/>
      <c r="E111" s="459"/>
      <c r="F111" s="459"/>
      <c r="G111" s="459"/>
      <c r="H111" s="459"/>
      <c r="I111" s="459"/>
      <c r="J111" s="459"/>
      <c r="K111" s="459"/>
      <c r="L111" s="494"/>
      <c r="M111" s="459"/>
      <c r="N111" s="460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T111" s="52"/>
      <c r="BA111" s="1"/>
      <c r="BE111" s="1"/>
    </row>
    <row r="112" spans="2:57" x14ac:dyDescent="0.2">
      <c r="B112" s="1"/>
      <c r="D112" s="459"/>
      <c r="E112" s="459"/>
      <c r="F112" s="459"/>
      <c r="G112" s="459"/>
      <c r="H112" s="459"/>
      <c r="I112" s="459"/>
      <c r="J112" s="459"/>
      <c r="K112" s="459"/>
      <c r="L112" s="494"/>
      <c r="M112" s="459"/>
      <c r="N112" s="460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59"/>
      <c r="AH112" s="459"/>
      <c r="AI112" s="459"/>
      <c r="AJ112" s="459"/>
      <c r="AK112" s="459"/>
      <c r="AL112" s="459"/>
      <c r="AM112" s="459"/>
      <c r="AN112" s="459"/>
      <c r="AO112" s="459"/>
      <c r="AT112" s="52"/>
      <c r="BA112" s="1"/>
      <c r="BE112" s="1"/>
    </row>
    <row r="113" spans="2:57" x14ac:dyDescent="0.2">
      <c r="B113" s="1"/>
      <c r="D113" s="459"/>
      <c r="E113" s="459"/>
      <c r="F113" s="459"/>
      <c r="G113" s="459"/>
      <c r="H113" s="459"/>
      <c r="I113" s="459"/>
      <c r="J113" s="459"/>
      <c r="K113" s="459"/>
      <c r="L113" s="494"/>
      <c r="M113" s="459"/>
      <c r="N113" s="460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59"/>
      <c r="AA113" s="459"/>
      <c r="AB113" s="459"/>
      <c r="AC113" s="459"/>
      <c r="AD113" s="459"/>
      <c r="AE113" s="459"/>
      <c r="AF113" s="459"/>
      <c r="AG113" s="459"/>
      <c r="AH113" s="459"/>
      <c r="AI113" s="459"/>
      <c r="AJ113" s="459"/>
      <c r="AK113" s="459"/>
      <c r="AL113" s="459"/>
      <c r="AM113" s="459"/>
      <c r="AN113" s="459"/>
      <c r="AO113" s="459"/>
      <c r="AT113" s="52"/>
      <c r="BA113" s="1"/>
      <c r="BE113" s="1"/>
    </row>
    <row r="114" spans="2:57" x14ac:dyDescent="0.2">
      <c r="B114" s="1"/>
      <c r="D114" s="459"/>
      <c r="E114" s="459"/>
      <c r="F114" s="459"/>
      <c r="G114" s="459"/>
      <c r="H114" s="459"/>
      <c r="I114" s="459"/>
      <c r="J114" s="459"/>
      <c r="K114" s="459"/>
      <c r="L114" s="494"/>
      <c r="M114" s="459"/>
      <c r="N114" s="460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59"/>
      <c r="AH114" s="459"/>
      <c r="AI114" s="459"/>
      <c r="AJ114" s="459"/>
      <c r="AK114" s="459"/>
      <c r="AL114" s="459"/>
      <c r="AM114" s="459"/>
      <c r="AN114" s="459"/>
      <c r="AO114" s="459"/>
      <c r="AT114" s="52"/>
      <c r="BA114" s="1"/>
      <c r="BE114" s="1"/>
    </row>
    <row r="115" spans="2:57" x14ac:dyDescent="0.2">
      <c r="B115" s="1"/>
      <c r="D115" s="459"/>
      <c r="E115" s="459"/>
      <c r="F115" s="459"/>
      <c r="G115" s="459"/>
      <c r="H115" s="459"/>
      <c r="I115" s="459"/>
      <c r="J115" s="459"/>
      <c r="K115" s="459"/>
      <c r="L115" s="494"/>
      <c r="M115" s="459"/>
      <c r="N115" s="460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459"/>
      <c r="AM115" s="459"/>
      <c r="AN115" s="459"/>
      <c r="AO115" s="459"/>
      <c r="AT115" s="52"/>
      <c r="BA115" s="1"/>
      <c r="BE115" s="1"/>
    </row>
    <row r="116" spans="2:57" x14ac:dyDescent="0.2">
      <c r="B116" s="1"/>
      <c r="D116" s="459"/>
      <c r="E116" s="459"/>
      <c r="F116" s="459"/>
      <c r="G116" s="459"/>
      <c r="H116" s="459"/>
      <c r="I116" s="459"/>
      <c r="J116" s="459"/>
      <c r="K116" s="459"/>
      <c r="L116" s="494"/>
      <c r="M116" s="459"/>
      <c r="N116" s="460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T116" s="52"/>
      <c r="BA116" s="1"/>
      <c r="BE116" s="1"/>
    </row>
    <row r="117" spans="2:57" x14ac:dyDescent="0.2">
      <c r="B117" s="1"/>
      <c r="D117" s="459"/>
      <c r="E117" s="459"/>
      <c r="F117" s="459"/>
      <c r="G117" s="459"/>
      <c r="H117" s="459"/>
      <c r="I117" s="459"/>
      <c r="J117" s="459"/>
      <c r="K117" s="459"/>
      <c r="L117" s="494"/>
      <c r="M117" s="459"/>
      <c r="N117" s="460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459"/>
      <c r="AK117" s="459"/>
      <c r="AL117" s="459"/>
      <c r="AM117" s="459"/>
      <c r="AN117" s="459"/>
      <c r="AO117" s="459"/>
      <c r="AT117" s="52"/>
      <c r="BA117" s="1"/>
      <c r="BE117" s="1"/>
    </row>
    <row r="118" spans="2:57" x14ac:dyDescent="0.2">
      <c r="B118" s="1"/>
      <c r="D118" s="459"/>
      <c r="E118" s="459"/>
      <c r="F118" s="459"/>
      <c r="G118" s="459"/>
      <c r="H118" s="459"/>
      <c r="I118" s="459"/>
      <c r="J118" s="459"/>
      <c r="K118" s="459"/>
      <c r="L118" s="494"/>
      <c r="M118" s="459"/>
      <c r="N118" s="460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T118" s="52"/>
      <c r="BA118" s="1"/>
      <c r="BE118" s="1"/>
    </row>
    <row r="119" spans="2:57" x14ac:dyDescent="0.2">
      <c r="B119" s="1"/>
      <c r="D119" s="459"/>
      <c r="E119" s="459"/>
      <c r="F119" s="459"/>
      <c r="G119" s="459"/>
      <c r="H119" s="459"/>
      <c r="I119" s="459"/>
      <c r="J119" s="459"/>
      <c r="K119" s="459"/>
      <c r="L119" s="494"/>
      <c r="M119" s="459"/>
      <c r="N119" s="460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T119" s="52"/>
      <c r="BA119" s="1"/>
      <c r="BE119" s="1"/>
    </row>
    <row r="120" spans="2:57" x14ac:dyDescent="0.2">
      <c r="B120" s="1"/>
      <c r="D120" s="459"/>
      <c r="E120" s="459"/>
      <c r="F120" s="459"/>
      <c r="G120" s="459"/>
      <c r="H120" s="459"/>
      <c r="I120" s="459"/>
      <c r="J120" s="459"/>
      <c r="K120" s="459"/>
      <c r="L120" s="494"/>
      <c r="M120" s="459"/>
      <c r="N120" s="460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459"/>
      <c r="AI120" s="459"/>
      <c r="AJ120" s="459"/>
      <c r="AK120" s="459"/>
      <c r="AL120" s="459"/>
      <c r="AM120" s="459"/>
      <c r="AN120" s="459"/>
      <c r="AO120" s="459"/>
      <c r="AT120" s="52"/>
      <c r="BA120" s="1"/>
      <c r="BE120" s="1"/>
    </row>
    <row r="121" spans="2:57" x14ac:dyDescent="0.2">
      <c r="B121" s="1"/>
      <c r="D121" s="459"/>
      <c r="E121" s="459"/>
      <c r="F121" s="459"/>
      <c r="G121" s="459"/>
      <c r="H121" s="459"/>
      <c r="I121" s="459"/>
      <c r="J121" s="459"/>
      <c r="K121" s="459"/>
      <c r="L121" s="494"/>
      <c r="M121" s="459"/>
      <c r="N121" s="460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  <c r="AE121" s="459"/>
      <c r="AF121" s="459"/>
      <c r="AG121" s="459"/>
      <c r="AH121" s="459"/>
      <c r="AI121" s="459"/>
      <c r="AJ121" s="459"/>
      <c r="AK121" s="459"/>
      <c r="AL121" s="459"/>
      <c r="AM121" s="459"/>
      <c r="AN121" s="459"/>
      <c r="AO121" s="459"/>
      <c r="AT121" s="52"/>
      <c r="BA121" s="1"/>
      <c r="BE121" s="1"/>
    </row>
    <row r="122" spans="2:57" x14ac:dyDescent="0.2">
      <c r="B122" s="1"/>
      <c r="D122" s="459"/>
      <c r="E122" s="459"/>
      <c r="F122" s="459"/>
      <c r="G122" s="459"/>
      <c r="H122" s="459"/>
      <c r="I122" s="459"/>
      <c r="J122" s="459"/>
      <c r="K122" s="459"/>
      <c r="L122" s="494"/>
      <c r="M122" s="459"/>
      <c r="N122" s="460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  <c r="AC122" s="459"/>
      <c r="AD122" s="459"/>
      <c r="AE122" s="459"/>
      <c r="AF122" s="459"/>
      <c r="AG122" s="459"/>
      <c r="AH122" s="459"/>
      <c r="AI122" s="459"/>
      <c r="AJ122" s="459"/>
      <c r="AK122" s="459"/>
      <c r="AL122" s="459"/>
      <c r="AM122" s="459"/>
      <c r="AN122" s="459"/>
      <c r="AO122" s="459"/>
      <c r="AT122" s="52"/>
      <c r="BA122" s="1"/>
      <c r="BE122" s="1"/>
    </row>
    <row r="123" spans="2:57" x14ac:dyDescent="0.2">
      <c r="B123" s="1"/>
      <c r="D123" s="459"/>
      <c r="E123" s="459"/>
      <c r="F123" s="459"/>
      <c r="G123" s="459"/>
      <c r="H123" s="459"/>
      <c r="I123" s="459"/>
      <c r="J123" s="459"/>
      <c r="K123" s="459"/>
      <c r="L123" s="494"/>
      <c r="M123" s="459"/>
      <c r="N123" s="460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  <c r="AA123" s="459"/>
      <c r="AB123" s="459"/>
      <c r="AC123" s="459"/>
      <c r="AD123" s="459"/>
      <c r="AE123" s="459"/>
      <c r="AF123" s="459"/>
      <c r="AG123" s="459"/>
      <c r="AH123" s="459"/>
      <c r="AI123" s="459"/>
      <c r="AJ123" s="459"/>
      <c r="AK123" s="459"/>
      <c r="AL123" s="459"/>
      <c r="AM123" s="459"/>
      <c r="AN123" s="459"/>
      <c r="AO123" s="459"/>
      <c r="AT123" s="52"/>
      <c r="BA123" s="1"/>
      <c r="BE123" s="1"/>
    </row>
    <row r="124" spans="2:57" x14ac:dyDescent="0.2">
      <c r="B124" s="1"/>
      <c r="D124" s="459"/>
      <c r="E124" s="459"/>
      <c r="F124" s="459"/>
      <c r="G124" s="459"/>
      <c r="H124" s="459"/>
      <c r="I124" s="459"/>
      <c r="J124" s="459"/>
      <c r="K124" s="459"/>
      <c r="L124" s="494"/>
      <c r="M124" s="459"/>
      <c r="N124" s="460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459"/>
      <c r="AI124" s="459"/>
      <c r="AJ124" s="459"/>
      <c r="AK124" s="459"/>
      <c r="AL124" s="459"/>
      <c r="AM124" s="459"/>
      <c r="AN124" s="459"/>
      <c r="AO124" s="459"/>
      <c r="AT124" s="52"/>
      <c r="BA124" s="1"/>
      <c r="BE124" s="1"/>
    </row>
    <row r="125" spans="2:57" x14ac:dyDescent="0.2">
      <c r="B125" s="1"/>
      <c r="D125" s="459"/>
      <c r="E125" s="459"/>
      <c r="F125" s="459"/>
      <c r="G125" s="459"/>
      <c r="H125" s="459"/>
      <c r="I125" s="459"/>
      <c r="J125" s="459"/>
      <c r="K125" s="459"/>
      <c r="L125" s="494"/>
      <c r="M125" s="459"/>
      <c r="N125" s="460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459"/>
      <c r="AI125" s="459"/>
      <c r="AJ125" s="459"/>
      <c r="AK125" s="459"/>
      <c r="AL125" s="459"/>
      <c r="AM125" s="459"/>
      <c r="AN125" s="459"/>
      <c r="AO125" s="459"/>
      <c r="AT125" s="52"/>
      <c r="BA125" s="1"/>
      <c r="BE125" s="1"/>
    </row>
    <row r="126" spans="2:57" x14ac:dyDescent="0.2">
      <c r="B126" s="1"/>
      <c r="D126" s="459"/>
      <c r="E126" s="459"/>
      <c r="F126" s="459"/>
      <c r="G126" s="459"/>
      <c r="H126" s="459"/>
      <c r="I126" s="459"/>
      <c r="J126" s="459"/>
      <c r="K126" s="459"/>
      <c r="L126" s="494"/>
      <c r="M126" s="459"/>
      <c r="N126" s="460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  <c r="AA126" s="459"/>
      <c r="AB126" s="459"/>
      <c r="AC126" s="459"/>
      <c r="AD126" s="459"/>
      <c r="AE126" s="459"/>
      <c r="AF126" s="459"/>
      <c r="AG126" s="459"/>
      <c r="AH126" s="459"/>
      <c r="AI126" s="459"/>
      <c r="AJ126" s="459"/>
      <c r="AK126" s="459"/>
      <c r="AL126" s="459"/>
      <c r="AM126" s="459"/>
      <c r="AN126" s="459"/>
      <c r="AO126" s="459"/>
      <c r="AT126" s="52"/>
      <c r="BA126" s="1"/>
      <c r="BE126" s="1"/>
    </row>
    <row r="127" spans="2:57" x14ac:dyDescent="0.2">
      <c r="B127" s="1"/>
      <c r="D127" s="459"/>
      <c r="E127" s="459"/>
      <c r="F127" s="459"/>
      <c r="G127" s="459"/>
      <c r="H127" s="459"/>
      <c r="I127" s="459"/>
      <c r="J127" s="459"/>
      <c r="K127" s="459"/>
      <c r="L127" s="494"/>
      <c r="M127" s="459"/>
      <c r="N127" s="460"/>
      <c r="O127" s="459"/>
      <c r="P127" s="459"/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  <c r="AA127" s="459"/>
      <c r="AB127" s="459"/>
      <c r="AC127" s="459"/>
      <c r="AD127" s="459"/>
      <c r="AE127" s="459"/>
      <c r="AF127" s="459"/>
      <c r="AG127" s="459"/>
      <c r="AH127" s="459"/>
      <c r="AI127" s="459"/>
      <c r="AJ127" s="459"/>
      <c r="AK127" s="459"/>
      <c r="AL127" s="459"/>
      <c r="AM127" s="459"/>
      <c r="AN127" s="459"/>
      <c r="AO127" s="459"/>
      <c r="AT127" s="52"/>
      <c r="BA127" s="1"/>
      <c r="BE127" s="1"/>
    </row>
    <row r="128" spans="2:57" x14ac:dyDescent="0.2">
      <c r="B128" s="1"/>
      <c r="D128" s="459"/>
      <c r="E128" s="459"/>
      <c r="F128" s="459"/>
      <c r="G128" s="459"/>
      <c r="H128" s="459"/>
      <c r="I128" s="459"/>
      <c r="J128" s="459"/>
      <c r="K128" s="459"/>
      <c r="L128" s="494"/>
      <c r="M128" s="459"/>
      <c r="N128" s="460"/>
      <c r="O128" s="459"/>
      <c r="P128" s="459"/>
      <c r="Q128" s="459"/>
      <c r="R128" s="459"/>
      <c r="S128" s="459"/>
      <c r="T128" s="459"/>
      <c r="U128" s="459"/>
      <c r="V128" s="459"/>
      <c r="W128" s="459"/>
      <c r="X128" s="459"/>
      <c r="Y128" s="459"/>
      <c r="Z128" s="459"/>
      <c r="AA128" s="459"/>
      <c r="AB128" s="459"/>
      <c r="AC128" s="459"/>
      <c r="AD128" s="459"/>
      <c r="AE128" s="459"/>
      <c r="AF128" s="459"/>
      <c r="AG128" s="459"/>
      <c r="AH128" s="459"/>
      <c r="AI128" s="459"/>
      <c r="AJ128" s="459"/>
      <c r="AK128" s="459"/>
      <c r="AL128" s="459"/>
      <c r="AM128" s="459"/>
      <c r="AN128" s="459"/>
      <c r="AO128" s="459"/>
      <c r="AT128" s="52"/>
      <c r="BA128" s="1"/>
      <c r="BE128" s="1"/>
    </row>
    <row r="129" spans="2:57" x14ac:dyDescent="0.2">
      <c r="B129" s="1"/>
      <c r="D129" s="459"/>
      <c r="E129" s="459"/>
      <c r="F129" s="459"/>
      <c r="G129" s="459"/>
      <c r="H129" s="459"/>
      <c r="I129" s="459"/>
      <c r="J129" s="459"/>
      <c r="K129" s="459"/>
      <c r="L129" s="494"/>
      <c r="M129" s="459"/>
      <c r="N129" s="460"/>
      <c r="O129" s="459"/>
      <c r="P129" s="459"/>
      <c r="Q129" s="459"/>
      <c r="R129" s="459"/>
      <c r="S129" s="459"/>
      <c r="T129" s="459"/>
      <c r="U129" s="459"/>
      <c r="V129" s="459"/>
      <c r="W129" s="459"/>
      <c r="X129" s="459"/>
      <c r="Y129" s="459"/>
      <c r="Z129" s="459"/>
      <c r="AA129" s="459"/>
      <c r="AB129" s="459"/>
      <c r="AC129" s="459"/>
      <c r="AD129" s="459"/>
      <c r="AE129" s="459"/>
      <c r="AF129" s="459"/>
      <c r="AG129" s="459"/>
      <c r="AH129" s="459"/>
      <c r="AI129" s="459"/>
      <c r="AJ129" s="459"/>
      <c r="AK129" s="459"/>
      <c r="AL129" s="459"/>
      <c r="AM129" s="459"/>
      <c r="AN129" s="459"/>
      <c r="AO129" s="459"/>
      <c r="AT129" s="52"/>
      <c r="BA129" s="1"/>
      <c r="BE129" s="1"/>
    </row>
    <row r="130" spans="2:57" x14ac:dyDescent="0.2">
      <c r="B130" s="1"/>
      <c r="D130" s="459"/>
      <c r="E130" s="459"/>
      <c r="F130" s="459"/>
      <c r="G130" s="459"/>
      <c r="H130" s="459"/>
      <c r="I130" s="459"/>
      <c r="J130" s="459"/>
      <c r="K130" s="459"/>
      <c r="L130" s="494"/>
      <c r="M130" s="459"/>
      <c r="N130" s="460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  <c r="AA130" s="459"/>
      <c r="AB130" s="459"/>
      <c r="AC130" s="459"/>
      <c r="AD130" s="459"/>
      <c r="AE130" s="459"/>
      <c r="AF130" s="459"/>
      <c r="AG130" s="459"/>
      <c r="AH130" s="459"/>
      <c r="AI130" s="459"/>
      <c r="AJ130" s="459"/>
      <c r="AK130" s="459"/>
      <c r="AL130" s="459"/>
      <c r="AM130" s="459"/>
      <c r="AN130" s="459"/>
      <c r="AO130" s="459"/>
      <c r="AT130" s="52"/>
      <c r="BA130" s="1"/>
      <c r="BE130" s="1"/>
    </row>
    <row r="131" spans="2:57" x14ac:dyDescent="0.2">
      <c r="B131" s="1"/>
      <c r="D131" s="459"/>
      <c r="E131" s="459"/>
      <c r="F131" s="459"/>
      <c r="G131" s="459"/>
      <c r="H131" s="459"/>
      <c r="I131" s="459"/>
      <c r="J131" s="459"/>
      <c r="K131" s="459"/>
      <c r="L131" s="494"/>
      <c r="M131" s="459"/>
      <c r="N131" s="460"/>
      <c r="O131" s="459"/>
      <c r="P131" s="459"/>
      <c r="Q131" s="459"/>
      <c r="R131" s="459"/>
      <c r="S131" s="459"/>
      <c r="T131" s="459"/>
      <c r="U131" s="459"/>
      <c r="V131" s="459"/>
      <c r="W131" s="459"/>
      <c r="X131" s="459"/>
      <c r="Y131" s="459"/>
      <c r="Z131" s="459"/>
      <c r="AA131" s="459"/>
      <c r="AB131" s="459"/>
      <c r="AC131" s="459"/>
      <c r="AD131" s="459"/>
      <c r="AE131" s="459"/>
      <c r="AF131" s="459"/>
      <c r="AG131" s="459"/>
      <c r="AH131" s="459"/>
      <c r="AI131" s="459"/>
      <c r="AJ131" s="459"/>
      <c r="AK131" s="459"/>
      <c r="AL131" s="459"/>
      <c r="AM131" s="459"/>
      <c r="AN131" s="459"/>
      <c r="AO131" s="459"/>
      <c r="AT131" s="52"/>
      <c r="BA131" s="1"/>
      <c r="BE131" s="1"/>
    </row>
    <row r="132" spans="2:57" x14ac:dyDescent="0.2">
      <c r="B132" s="1"/>
      <c r="D132" s="459"/>
      <c r="E132" s="459"/>
      <c r="F132" s="459"/>
      <c r="G132" s="459"/>
      <c r="H132" s="459"/>
      <c r="I132" s="459"/>
      <c r="J132" s="459"/>
      <c r="K132" s="459"/>
      <c r="L132" s="494"/>
      <c r="M132" s="459"/>
      <c r="N132" s="460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59"/>
      <c r="AI132" s="459"/>
      <c r="AJ132" s="459"/>
      <c r="AK132" s="459"/>
      <c r="AL132" s="459"/>
      <c r="AM132" s="459"/>
      <c r="AN132" s="459"/>
      <c r="AO132" s="459"/>
      <c r="AT132" s="52"/>
      <c r="BA132" s="1"/>
      <c r="BE132" s="1"/>
    </row>
    <row r="133" spans="2:57" x14ac:dyDescent="0.2">
      <c r="B133" s="1"/>
      <c r="D133" s="459"/>
      <c r="E133" s="459"/>
      <c r="F133" s="459"/>
      <c r="G133" s="459"/>
      <c r="H133" s="459"/>
      <c r="I133" s="459"/>
      <c r="J133" s="459"/>
      <c r="K133" s="459"/>
      <c r="L133" s="494"/>
      <c r="M133" s="459"/>
      <c r="N133" s="460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459"/>
      <c r="AC133" s="459"/>
      <c r="AD133" s="459"/>
      <c r="AE133" s="459"/>
      <c r="AF133" s="459"/>
      <c r="AG133" s="459"/>
      <c r="AH133" s="459"/>
      <c r="AI133" s="459"/>
      <c r="AJ133" s="459"/>
      <c r="AK133" s="459"/>
      <c r="AL133" s="459"/>
      <c r="AM133" s="459"/>
      <c r="AN133" s="459"/>
      <c r="AO133" s="459"/>
      <c r="AT133" s="52"/>
      <c r="BA133" s="1"/>
      <c r="BE133" s="1"/>
    </row>
    <row r="134" spans="2:57" x14ac:dyDescent="0.2">
      <c r="B134" s="1"/>
      <c r="D134" s="459"/>
      <c r="E134" s="459"/>
      <c r="F134" s="459"/>
      <c r="G134" s="459"/>
      <c r="H134" s="459"/>
      <c r="I134" s="459"/>
      <c r="J134" s="459"/>
      <c r="K134" s="459"/>
      <c r="L134" s="494"/>
      <c r="M134" s="459"/>
      <c r="N134" s="460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  <c r="AM134" s="459"/>
      <c r="AN134" s="459"/>
      <c r="AO134" s="459"/>
      <c r="AT134" s="52"/>
      <c r="BA134" s="1"/>
      <c r="BE134" s="1"/>
    </row>
    <row r="135" spans="2:57" x14ac:dyDescent="0.2">
      <c r="B135" s="1"/>
      <c r="D135" s="459"/>
      <c r="E135" s="459"/>
      <c r="F135" s="459"/>
      <c r="G135" s="459"/>
      <c r="H135" s="459"/>
      <c r="I135" s="459"/>
      <c r="J135" s="459"/>
      <c r="K135" s="459"/>
      <c r="L135" s="494"/>
      <c r="M135" s="459"/>
      <c r="N135" s="460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59"/>
      <c r="AJ135" s="459"/>
      <c r="AK135" s="459"/>
      <c r="AL135" s="459"/>
      <c r="AM135" s="459"/>
      <c r="AN135" s="459"/>
      <c r="AO135" s="459"/>
      <c r="AT135" s="52"/>
      <c r="BA135" s="1"/>
      <c r="BE135" s="1"/>
    </row>
    <row r="136" spans="2:57" x14ac:dyDescent="0.2">
      <c r="B136" s="1"/>
      <c r="D136" s="459"/>
      <c r="E136" s="459"/>
      <c r="F136" s="459"/>
      <c r="G136" s="459"/>
      <c r="H136" s="459"/>
      <c r="I136" s="459"/>
      <c r="J136" s="459"/>
      <c r="K136" s="459"/>
      <c r="L136" s="494"/>
      <c r="M136" s="459"/>
      <c r="N136" s="460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59"/>
      <c r="AJ136" s="459"/>
      <c r="AK136" s="459"/>
      <c r="AL136" s="459"/>
      <c r="AM136" s="459"/>
      <c r="AN136" s="459"/>
      <c r="AO136" s="459"/>
      <c r="AT136" s="52"/>
      <c r="BA136" s="1"/>
      <c r="BE136" s="1"/>
    </row>
    <row r="137" spans="2:57" x14ac:dyDescent="0.2">
      <c r="B137" s="1"/>
      <c r="D137" s="459"/>
      <c r="E137" s="459"/>
      <c r="F137" s="459"/>
      <c r="G137" s="459"/>
      <c r="H137" s="459"/>
      <c r="I137" s="459"/>
      <c r="J137" s="459"/>
      <c r="K137" s="459"/>
      <c r="L137" s="494"/>
      <c r="M137" s="459"/>
      <c r="N137" s="460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59"/>
      <c r="AJ137" s="459"/>
      <c r="AK137" s="459"/>
      <c r="AL137" s="459"/>
      <c r="AM137" s="459"/>
      <c r="AN137" s="459"/>
      <c r="AO137" s="459"/>
      <c r="AT137" s="52"/>
      <c r="BA137" s="1"/>
      <c r="BE137" s="1"/>
    </row>
    <row r="138" spans="2:57" x14ac:dyDescent="0.2">
      <c r="B138" s="1"/>
      <c r="D138" s="459"/>
      <c r="E138" s="459"/>
      <c r="F138" s="459"/>
      <c r="G138" s="459"/>
      <c r="H138" s="459"/>
      <c r="I138" s="459"/>
      <c r="J138" s="459"/>
      <c r="K138" s="459"/>
      <c r="L138" s="494"/>
      <c r="M138" s="459"/>
      <c r="N138" s="460"/>
      <c r="O138" s="459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  <c r="AA138" s="459"/>
      <c r="AB138" s="459"/>
      <c r="AC138" s="459"/>
      <c r="AD138" s="459"/>
      <c r="AE138" s="459"/>
      <c r="AF138" s="459"/>
      <c r="AG138" s="459"/>
      <c r="AH138" s="459"/>
      <c r="AI138" s="459"/>
      <c r="AJ138" s="459"/>
      <c r="AK138" s="459"/>
      <c r="AL138" s="459"/>
      <c r="AM138" s="459"/>
      <c r="AN138" s="459"/>
      <c r="AO138" s="459"/>
      <c r="AT138" s="52"/>
      <c r="BA138" s="1"/>
      <c r="BE138" s="1"/>
    </row>
    <row r="139" spans="2:57" x14ac:dyDescent="0.2">
      <c r="B139" s="1"/>
      <c r="D139" s="459"/>
      <c r="E139" s="459"/>
      <c r="F139" s="459"/>
      <c r="G139" s="459"/>
      <c r="H139" s="459"/>
      <c r="I139" s="459"/>
      <c r="J139" s="459"/>
      <c r="K139" s="459"/>
      <c r="L139" s="494"/>
      <c r="M139" s="459"/>
      <c r="N139" s="460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59"/>
      <c r="AJ139" s="459"/>
      <c r="AK139" s="459"/>
      <c r="AL139" s="459"/>
      <c r="AM139" s="459"/>
      <c r="AN139" s="459"/>
      <c r="AO139" s="459"/>
      <c r="AT139" s="52"/>
      <c r="BA139" s="1"/>
      <c r="BE139" s="1"/>
    </row>
    <row r="140" spans="2:57" x14ac:dyDescent="0.2">
      <c r="B140" s="1"/>
      <c r="D140" s="459"/>
      <c r="E140" s="459"/>
      <c r="F140" s="459"/>
      <c r="G140" s="459"/>
      <c r="H140" s="459"/>
      <c r="I140" s="459"/>
      <c r="J140" s="459"/>
      <c r="K140" s="459"/>
      <c r="L140" s="494"/>
      <c r="M140" s="459"/>
      <c r="N140" s="460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  <c r="AM140" s="459"/>
      <c r="AN140" s="459"/>
      <c r="AO140" s="459"/>
      <c r="AT140" s="52"/>
      <c r="BA140" s="1"/>
      <c r="BE140" s="1"/>
    </row>
    <row r="141" spans="2:57" x14ac:dyDescent="0.2">
      <c r="B141" s="1"/>
      <c r="D141" s="459"/>
      <c r="E141" s="459"/>
      <c r="F141" s="459"/>
      <c r="G141" s="459"/>
      <c r="H141" s="459"/>
      <c r="I141" s="459"/>
      <c r="J141" s="459"/>
      <c r="K141" s="459"/>
      <c r="L141" s="494"/>
      <c r="M141" s="459"/>
      <c r="N141" s="460"/>
      <c r="O141" s="459"/>
      <c r="P141" s="459"/>
      <c r="Q141" s="459"/>
      <c r="R141" s="459"/>
      <c r="S141" s="459"/>
      <c r="T141" s="459"/>
      <c r="U141" s="459"/>
      <c r="V141" s="459"/>
      <c r="W141" s="459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59"/>
      <c r="AJ141" s="459"/>
      <c r="AK141" s="459"/>
      <c r="AL141" s="459"/>
      <c r="AM141" s="459"/>
      <c r="AN141" s="459"/>
      <c r="AO141" s="459"/>
      <c r="AT141" s="52"/>
      <c r="BA141" s="1"/>
      <c r="BE141" s="1"/>
    </row>
    <row r="142" spans="2:57" x14ac:dyDescent="0.2">
      <c r="B142" s="1"/>
      <c r="D142" s="459"/>
      <c r="E142" s="459"/>
      <c r="F142" s="459"/>
      <c r="G142" s="459"/>
      <c r="H142" s="459"/>
      <c r="I142" s="459"/>
      <c r="J142" s="459"/>
      <c r="K142" s="459"/>
      <c r="L142" s="494"/>
      <c r="M142" s="459"/>
      <c r="N142" s="460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  <c r="AA142" s="459"/>
      <c r="AB142" s="459"/>
      <c r="AC142" s="459"/>
      <c r="AD142" s="459"/>
      <c r="AE142" s="459"/>
      <c r="AF142" s="459"/>
      <c r="AG142" s="459"/>
      <c r="AH142" s="459"/>
      <c r="AI142" s="459"/>
      <c r="AJ142" s="459"/>
      <c r="AK142" s="459"/>
      <c r="AL142" s="459"/>
      <c r="AM142" s="459"/>
      <c r="AN142" s="459"/>
      <c r="AO142" s="459"/>
      <c r="AT142" s="52"/>
      <c r="BA142" s="1"/>
      <c r="BE142" s="1"/>
    </row>
    <row r="143" spans="2:57" x14ac:dyDescent="0.2">
      <c r="B143" s="1"/>
      <c r="D143" s="459"/>
      <c r="E143" s="459"/>
      <c r="F143" s="459"/>
      <c r="G143" s="459"/>
      <c r="H143" s="459"/>
      <c r="I143" s="459"/>
      <c r="J143" s="459"/>
      <c r="K143" s="459"/>
      <c r="L143" s="494"/>
      <c r="M143" s="459"/>
      <c r="N143" s="460"/>
      <c r="O143" s="459"/>
      <c r="P143" s="459"/>
      <c r="Q143" s="459"/>
      <c r="R143" s="459"/>
      <c r="S143" s="459"/>
      <c r="T143" s="459"/>
      <c r="U143" s="459"/>
      <c r="V143" s="459"/>
      <c r="W143" s="459"/>
      <c r="X143" s="459"/>
      <c r="Y143" s="459"/>
      <c r="Z143" s="459"/>
      <c r="AA143" s="459"/>
      <c r="AB143" s="459"/>
      <c r="AC143" s="459"/>
      <c r="AD143" s="459"/>
      <c r="AE143" s="459"/>
      <c r="AF143" s="459"/>
      <c r="AG143" s="459"/>
      <c r="AH143" s="459"/>
      <c r="AI143" s="459"/>
      <c r="AJ143" s="459"/>
      <c r="AK143" s="459"/>
      <c r="AL143" s="459"/>
      <c r="AM143" s="459"/>
      <c r="AN143" s="459"/>
      <c r="AO143" s="459"/>
      <c r="AT143" s="52"/>
      <c r="BA143" s="1"/>
      <c r="BE143" s="1"/>
    </row>
    <row r="144" spans="2:57" x14ac:dyDescent="0.2">
      <c r="B144" s="1"/>
      <c r="D144" s="459"/>
      <c r="E144" s="459"/>
      <c r="F144" s="459"/>
      <c r="G144" s="459"/>
      <c r="H144" s="459"/>
      <c r="I144" s="459"/>
      <c r="J144" s="459"/>
      <c r="K144" s="459"/>
      <c r="L144" s="494"/>
      <c r="M144" s="459"/>
      <c r="N144" s="460"/>
      <c r="O144" s="459"/>
      <c r="P144" s="459"/>
      <c r="Q144" s="459"/>
      <c r="R144" s="459"/>
      <c r="S144" s="459"/>
      <c r="T144" s="459"/>
      <c r="U144" s="459"/>
      <c r="V144" s="459"/>
      <c r="W144" s="459"/>
      <c r="X144" s="459"/>
      <c r="Y144" s="459"/>
      <c r="Z144" s="459"/>
      <c r="AA144" s="459"/>
      <c r="AB144" s="459"/>
      <c r="AC144" s="459"/>
      <c r="AD144" s="459"/>
      <c r="AE144" s="459"/>
      <c r="AF144" s="459"/>
      <c r="AG144" s="459"/>
      <c r="AH144" s="459"/>
      <c r="AI144" s="459"/>
      <c r="AJ144" s="459"/>
      <c r="AK144" s="459"/>
      <c r="AL144" s="459"/>
      <c r="AM144" s="459"/>
      <c r="AN144" s="459"/>
      <c r="AO144" s="459"/>
      <c r="AT144" s="52"/>
      <c r="BA144" s="1"/>
      <c r="BE144" s="1"/>
    </row>
    <row r="145" spans="2:57" x14ac:dyDescent="0.2">
      <c r="B145" s="1"/>
      <c r="D145" s="459"/>
      <c r="E145" s="459"/>
      <c r="F145" s="459"/>
      <c r="G145" s="459"/>
      <c r="H145" s="459"/>
      <c r="I145" s="459"/>
      <c r="J145" s="459"/>
      <c r="K145" s="459"/>
      <c r="L145" s="494"/>
      <c r="M145" s="459"/>
      <c r="N145" s="460"/>
      <c r="O145" s="459"/>
      <c r="P145" s="459"/>
      <c r="Q145" s="459"/>
      <c r="R145" s="459"/>
      <c r="S145" s="459"/>
      <c r="T145" s="459"/>
      <c r="U145" s="459"/>
      <c r="V145" s="459"/>
      <c r="W145" s="459"/>
      <c r="X145" s="459"/>
      <c r="Y145" s="459"/>
      <c r="Z145" s="459"/>
      <c r="AA145" s="459"/>
      <c r="AB145" s="459"/>
      <c r="AC145" s="459"/>
      <c r="AD145" s="459"/>
      <c r="AE145" s="459"/>
      <c r="AF145" s="459"/>
      <c r="AG145" s="459"/>
      <c r="AH145" s="459"/>
      <c r="AI145" s="459"/>
      <c r="AJ145" s="459"/>
      <c r="AK145" s="459"/>
      <c r="AL145" s="459"/>
      <c r="AM145" s="459"/>
      <c r="AN145" s="459"/>
      <c r="AO145" s="459"/>
      <c r="AT145" s="52"/>
      <c r="BA145" s="1"/>
      <c r="BE145" s="1"/>
    </row>
    <row r="146" spans="2:57" x14ac:dyDescent="0.2">
      <c r="B146" s="1"/>
      <c r="D146" s="459"/>
      <c r="E146" s="459"/>
      <c r="F146" s="459"/>
      <c r="G146" s="459"/>
      <c r="H146" s="459"/>
      <c r="I146" s="459"/>
      <c r="J146" s="459"/>
      <c r="K146" s="459"/>
      <c r="L146" s="494"/>
      <c r="M146" s="459"/>
      <c r="N146" s="460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  <c r="AA146" s="459"/>
      <c r="AB146" s="459"/>
      <c r="AC146" s="459"/>
      <c r="AD146" s="459"/>
      <c r="AE146" s="459"/>
      <c r="AF146" s="459"/>
      <c r="AG146" s="459"/>
      <c r="AH146" s="459"/>
      <c r="AI146" s="459"/>
      <c r="AJ146" s="459"/>
      <c r="AK146" s="459"/>
      <c r="AL146" s="459"/>
      <c r="AM146" s="459"/>
      <c r="AN146" s="459"/>
      <c r="AO146" s="459"/>
      <c r="AT146" s="52"/>
      <c r="BA146" s="1"/>
      <c r="BE146" s="1"/>
    </row>
    <row r="147" spans="2:57" x14ac:dyDescent="0.2">
      <c r="B147" s="1"/>
      <c r="D147" s="459"/>
      <c r="E147" s="459"/>
      <c r="F147" s="459"/>
      <c r="G147" s="459"/>
      <c r="H147" s="459"/>
      <c r="I147" s="459"/>
      <c r="J147" s="459"/>
      <c r="K147" s="459"/>
      <c r="L147" s="494"/>
      <c r="M147" s="459"/>
      <c r="N147" s="460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  <c r="AM147" s="459"/>
      <c r="AN147" s="459"/>
      <c r="AO147" s="459"/>
      <c r="AT147" s="52"/>
      <c r="BA147" s="1"/>
      <c r="BE147" s="1"/>
    </row>
    <row r="148" spans="2:57" x14ac:dyDescent="0.2">
      <c r="B148" s="1"/>
      <c r="D148" s="459"/>
      <c r="E148" s="459"/>
      <c r="F148" s="459"/>
      <c r="G148" s="459"/>
      <c r="H148" s="459"/>
      <c r="I148" s="459"/>
      <c r="J148" s="459"/>
      <c r="K148" s="459"/>
      <c r="L148" s="494"/>
      <c r="M148" s="459"/>
      <c r="N148" s="460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  <c r="AM148" s="459"/>
      <c r="AN148" s="459"/>
      <c r="AO148" s="459"/>
      <c r="AT148" s="52"/>
      <c r="BA148" s="1"/>
      <c r="BE148" s="1"/>
    </row>
    <row r="149" spans="2:57" x14ac:dyDescent="0.2">
      <c r="B149" s="1"/>
      <c r="D149" s="459"/>
      <c r="E149" s="459"/>
      <c r="F149" s="459"/>
      <c r="G149" s="459"/>
      <c r="H149" s="459"/>
      <c r="I149" s="459"/>
      <c r="J149" s="459"/>
      <c r="K149" s="459"/>
      <c r="L149" s="494"/>
      <c r="M149" s="459"/>
      <c r="N149" s="460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  <c r="AM149" s="459"/>
      <c r="AN149" s="459"/>
      <c r="AO149" s="459"/>
      <c r="AT149" s="52"/>
      <c r="BA149" s="1"/>
      <c r="BE149" s="1"/>
    </row>
    <row r="150" spans="2:57" x14ac:dyDescent="0.2">
      <c r="B150" s="1"/>
      <c r="D150" s="459"/>
      <c r="E150" s="459"/>
      <c r="F150" s="459"/>
      <c r="G150" s="459"/>
      <c r="H150" s="459"/>
      <c r="I150" s="459"/>
      <c r="J150" s="459"/>
      <c r="K150" s="459"/>
      <c r="L150" s="494"/>
      <c r="M150" s="459"/>
      <c r="N150" s="460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  <c r="AM150" s="459"/>
      <c r="AN150" s="459"/>
      <c r="AO150" s="459"/>
      <c r="AT150" s="52"/>
      <c r="BA150" s="1"/>
      <c r="BE150" s="1"/>
    </row>
    <row r="151" spans="2:57" x14ac:dyDescent="0.2">
      <c r="B151" s="1"/>
      <c r="D151" s="459"/>
      <c r="E151" s="459"/>
      <c r="F151" s="459"/>
      <c r="G151" s="459"/>
      <c r="H151" s="459"/>
      <c r="I151" s="459"/>
      <c r="J151" s="459"/>
      <c r="K151" s="459"/>
      <c r="L151" s="494"/>
      <c r="M151" s="459"/>
      <c r="N151" s="460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  <c r="AM151" s="459"/>
      <c r="AN151" s="459"/>
      <c r="AO151" s="459"/>
      <c r="AT151" s="52"/>
      <c r="BA151" s="1"/>
      <c r="BE151" s="1"/>
    </row>
    <row r="152" spans="2:57" x14ac:dyDescent="0.2">
      <c r="B152" s="1"/>
      <c r="D152" s="459"/>
      <c r="E152" s="459"/>
      <c r="F152" s="459"/>
      <c r="G152" s="459"/>
      <c r="H152" s="459"/>
      <c r="I152" s="459"/>
      <c r="J152" s="459"/>
      <c r="K152" s="459"/>
      <c r="L152" s="494"/>
      <c r="M152" s="459"/>
      <c r="N152" s="460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459"/>
      <c r="AJ152" s="459"/>
      <c r="AK152" s="459"/>
      <c r="AL152" s="459"/>
      <c r="AM152" s="459"/>
      <c r="AN152" s="459"/>
      <c r="AO152" s="459"/>
      <c r="AT152" s="52"/>
      <c r="BA152" s="1"/>
      <c r="BE152" s="1"/>
    </row>
    <row r="153" spans="2:57" x14ac:dyDescent="0.2">
      <c r="B153" s="1"/>
      <c r="D153" s="459"/>
      <c r="E153" s="459"/>
      <c r="F153" s="459"/>
      <c r="G153" s="459"/>
      <c r="H153" s="459"/>
      <c r="I153" s="459"/>
      <c r="J153" s="459"/>
      <c r="K153" s="459"/>
      <c r="L153" s="494"/>
      <c r="M153" s="459"/>
      <c r="N153" s="460"/>
      <c r="O153" s="459"/>
      <c r="P153" s="459"/>
      <c r="Q153" s="459"/>
      <c r="R153" s="459"/>
      <c r="S153" s="459"/>
      <c r="T153" s="459"/>
      <c r="U153" s="459"/>
      <c r="V153" s="459"/>
      <c r="W153" s="459"/>
      <c r="X153" s="459"/>
      <c r="Y153" s="459"/>
      <c r="Z153" s="459"/>
      <c r="AA153" s="459"/>
      <c r="AB153" s="459"/>
      <c r="AC153" s="459"/>
      <c r="AD153" s="459"/>
      <c r="AE153" s="459"/>
      <c r="AF153" s="459"/>
      <c r="AG153" s="459"/>
      <c r="AH153" s="459"/>
      <c r="AI153" s="459"/>
      <c r="AJ153" s="459"/>
      <c r="AK153" s="459"/>
      <c r="AL153" s="459"/>
      <c r="AM153" s="459"/>
      <c r="AN153" s="459"/>
      <c r="AO153" s="459"/>
      <c r="AT153" s="52"/>
      <c r="BA153" s="1"/>
      <c r="BE153" s="1"/>
    </row>
    <row r="154" spans="2:57" x14ac:dyDescent="0.2">
      <c r="B154" s="1"/>
      <c r="D154" s="459"/>
      <c r="E154" s="459"/>
      <c r="F154" s="459"/>
      <c r="G154" s="459"/>
      <c r="H154" s="459"/>
      <c r="I154" s="459"/>
      <c r="J154" s="459"/>
      <c r="K154" s="459"/>
      <c r="L154" s="494"/>
      <c r="M154" s="459"/>
      <c r="N154" s="460"/>
      <c r="O154" s="459"/>
      <c r="P154" s="459"/>
      <c r="Q154" s="459"/>
      <c r="R154" s="459"/>
      <c r="S154" s="459"/>
      <c r="T154" s="459"/>
      <c r="U154" s="459"/>
      <c r="V154" s="459"/>
      <c r="W154" s="459"/>
      <c r="X154" s="459"/>
      <c r="Y154" s="459"/>
      <c r="Z154" s="459"/>
      <c r="AA154" s="459"/>
      <c r="AB154" s="459"/>
      <c r="AC154" s="459"/>
      <c r="AD154" s="459"/>
      <c r="AE154" s="459"/>
      <c r="AF154" s="459"/>
      <c r="AG154" s="459"/>
      <c r="AH154" s="459"/>
      <c r="AI154" s="459"/>
      <c r="AJ154" s="459"/>
      <c r="AK154" s="459"/>
      <c r="AL154" s="459"/>
      <c r="AM154" s="459"/>
      <c r="AN154" s="459"/>
      <c r="AO154" s="459"/>
      <c r="AT154" s="52"/>
      <c r="BA154" s="1"/>
      <c r="BE154" s="1"/>
    </row>
    <row r="155" spans="2:57" x14ac:dyDescent="0.2">
      <c r="B155" s="1"/>
      <c r="D155" s="459"/>
      <c r="E155" s="459"/>
      <c r="F155" s="459"/>
      <c r="G155" s="459"/>
      <c r="H155" s="459"/>
      <c r="I155" s="459"/>
      <c r="J155" s="459"/>
      <c r="K155" s="459"/>
      <c r="L155" s="494"/>
      <c r="M155" s="459"/>
      <c r="N155" s="460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459"/>
      <c r="Z155" s="459"/>
      <c r="AA155" s="459"/>
      <c r="AB155" s="459"/>
      <c r="AC155" s="459"/>
      <c r="AD155" s="459"/>
      <c r="AE155" s="459"/>
      <c r="AF155" s="459"/>
      <c r="AG155" s="459"/>
      <c r="AH155" s="459"/>
      <c r="AI155" s="459"/>
      <c r="AJ155" s="459"/>
      <c r="AK155" s="459"/>
      <c r="AL155" s="459"/>
      <c r="AM155" s="459"/>
      <c r="AN155" s="459"/>
      <c r="AO155" s="459"/>
      <c r="AT155" s="52"/>
      <c r="BA155" s="1"/>
      <c r="BE155" s="1"/>
    </row>
    <row r="156" spans="2:57" x14ac:dyDescent="0.2">
      <c r="B156" s="1"/>
      <c r="D156" s="459"/>
      <c r="E156" s="459"/>
      <c r="F156" s="459"/>
      <c r="G156" s="459"/>
      <c r="H156" s="459"/>
      <c r="I156" s="459"/>
      <c r="J156" s="459"/>
      <c r="K156" s="459"/>
      <c r="L156" s="494"/>
      <c r="M156" s="459"/>
      <c r="N156" s="460"/>
      <c r="O156" s="459"/>
      <c r="P156" s="459"/>
      <c r="Q156" s="459"/>
      <c r="R156" s="459"/>
      <c r="S156" s="459"/>
      <c r="T156" s="459"/>
      <c r="U156" s="459"/>
      <c r="V156" s="459"/>
      <c r="W156" s="459"/>
      <c r="X156" s="459"/>
      <c r="Y156" s="459"/>
      <c r="Z156" s="459"/>
      <c r="AA156" s="459"/>
      <c r="AB156" s="459"/>
      <c r="AC156" s="459"/>
      <c r="AD156" s="459"/>
      <c r="AE156" s="459"/>
      <c r="AF156" s="459"/>
      <c r="AG156" s="459"/>
      <c r="AH156" s="459"/>
      <c r="AI156" s="459"/>
      <c r="AJ156" s="459"/>
      <c r="AK156" s="459"/>
      <c r="AL156" s="459"/>
      <c r="AM156" s="459"/>
      <c r="AN156" s="459"/>
      <c r="AO156" s="459"/>
      <c r="AT156" s="52"/>
      <c r="BA156" s="1"/>
      <c r="BE156" s="1"/>
    </row>
    <row r="157" spans="2:57" x14ac:dyDescent="0.2">
      <c r="B157" s="1"/>
      <c r="D157" s="459"/>
      <c r="E157" s="459"/>
      <c r="F157" s="459"/>
      <c r="G157" s="459"/>
      <c r="H157" s="459"/>
      <c r="I157" s="459"/>
      <c r="J157" s="459"/>
      <c r="K157" s="459"/>
      <c r="L157" s="494"/>
      <c r="M157" s="459"/>
      <c r="N157" s="460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459"/>
      <c r="AJ157" s="459"/>
      <c r="AK157" s="459"/>
      <c r="AL157" s="459"/>
      <c r="AM157" s="459"/>
      <c r="AN157" s="459"/>
      <c r="AO157" s="459"/>
      <c r="AT157" s="52"/>
      <c r="BA157" s="1"/>
      <c r="BE157" s="1"/>
    </row>
    <row r="158" spans="2:57" x14ac:dyDescent="0.2">
      <c r="B158" s="1"/>
      <c r="D158" s="459"/>
      <c r="E158" s="459"/>
      <c r="F158" s="459"/>
      <c r="G158" s="459"/>
      <c r="H158" s="459"/>
      <c r="I158" s="459"/>
      <c r="J158" s="459"/>
      <c r="K158" s="459"/>
      <c r="L158" s="494"/>
      <c r="M158" s="459"/>
      <c r="N158" s="460"/>
      <c r="O158" s="459"/>
      <c r="P158" s="459"/>
      <c r="Q158" s="459"/>
      <c r="R158" s="459"/>
      <c r="S158" s="459"/>
      <c r="T158" s="459"/>
      <c r="U158" s="459"/>
      <c r="V158" s="459"/>
      <c r="W158" s="459"/>
      <c r="X158" s="459"/>
      <c r="Y158" s="459"/>
      <c r="Z158" s="459"/>
      <c r="AA158" s="459"/>
      <c r="AB158" s="459"/>
      <c r="AC158" s="459"/>
      <c r="AD158" s="459"/>
      <c r="AE158" s="459"/>
      <c r="AF158" s="459"/>
      <c r="AG158" s="459"/>
      <c r="AH158" s="459"/>
      <c r="AI158" s="459"/>
      <c r="AJ158" s="459"/>
      <c r="AK158" s="459"/>
      <c r="AL158" s="459"/>
      <c r="AM158" s="459"/>
      <c r="AN158" s="459"/>
      <c r="AO158" s="459"/>
      <c r="AT158" s="52"/>
      <c r="BA158" s="1"/>
      <c r="BE158" s="1"/>
    </row>
    <row r="159" spans="2:57" x14ac:dyDescent="0.2">
      <c r="B159" s="1"/>
      <c r="D159" s="459"/>
      <c r="E159" s="459"/>
      <c r="F159" s="459"/>
      <c r="G159" s="459"/>
      <c r="H159" s="459"/>
      <c r="I159" s="459"/>
      <c r="J159" s="459"/>
      <c r="K159" s="459"/>
      <c r="L159" s="494"/>
      <c r="M159" s="459"/>
      <c r="N159" s="460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  <c r="AM159" s="459"/>
      <c r="AN159" s="459"/>
      <c r="AO159" s="459"/>
      <c r="AT159" s="52"/>
      <c r="BA159" s="1"/>
      <c r="BE159" s="1"/>
    </row>
    <row r="160" spans="2:57" x14ac:dyDescent="0.2">
      <c r="B160" s="1"/>
      <c r="D160" s="459"/>
      <c r="E160" s="459"/>
      <c r="F160" s="459"/>
      <c r="G160" s="459"/>
      <c r="H160" s="459"/>
      <c r="I160" s="459"/>
      <c r="J160" s="459"/>
      <c r="K160" s="459"/>
      <c r="L160" s="494"/>
      <c r="M160" s="459"/>
      <c r="N160" s="460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  <c r="AA160" s="459"/>
      <c r="AB160" s="459"/>
      <c r="AC160" s="459"/>
      <c r="AD160" s="459"/>
      <c r="AE160" s="459"/>
      <c r="AF160" s="459"/>
      <c r="AG160" s="459"/>
      <c r="AH160" s="459"/>
      <c r="AI160" s="459"/>
      <c r="AJ160" s="459"/>
      <c r="AK160" s="459"/>
      <c r="AL160" s="459"/>
      <c r="AM160" s="459"/>
      <c r="AN160" s="459"/>
      <c r="AO160" s="459"/>
      <c r="AT160" s="52"/>
      <c r="BA160" s="1"/>
      <c r="BE160" s="1"/>
    </row>
    <row r="161" spans="2:57" x14ac:dyDescent="0.2">
      <c r="B161" s="1"/>
      <c r="D161" s="459"/>
      <c r="E161" s="459"/>
      <c r="F161" s="459"/>
      <c r="G161" s="459"/>
      <c r="H161" s="459"/>
      <c r="I161" s="459"/>
      <c r="J161" s="459"/>
      <c r="K161" s="459"/>
      <c r="L161" s="494"/>
      <c r="M161" s="459"/>
      <c r="N161" s="460"/>
      <c r="O161" s="459"/>
      <c r="P161" s="459"/>
      <c r="Q161" s="459"/>
      <c r="R161" s="459"/>
      <c r="S161" s="459"/>
      <c r="T161" s="459"/>
      <c r="U161" s="459"/>
      <c r="V161" s="459"/>
      <c r="W161" s="459"/>
      <c r="X161" s="459"/>
      <c r="Y161" s="459"/>
      <c r="Z161" s="459"/>
      <c r="AA161" s="459"/>
      <c r="AB161" s="459"/>
      <c r="AC161" s="459"/>
      <c r="AD161" s="459"/>
      <c r="AE161" s="459"/>
      <c r="AF161" s="459"/>
      <c r="AG161" s="459"/>
      <c r="AH161" s="459"/>
      <c r="AI161" s="459"/>
      <c r="AJ161" s="459"/>
      <c r="AK161" s="459"/>
      <c r="AL161" s="459"/>
      <c r="AM161" s="459"/>
      <c r="AN161" s="459"/>
      <c r="AO161" s="459"/>
      <c r="AT161" s="52"/>
      <c r="BA161" s="1"/>
      <c r="BE161" s="1"/>
    </row>
    <row r="162" spans="2:57" x14ac:dyDescent="0.2">
      <c r="B162" s="1"/>
      <c r="D162" s="459"/>
      <c r="E162" s="459"/>
      <c r="F162" s="459"/>
      <c r="G162" s="459"/>
      <c r="H162" s="459"/>
      <c r="I162" s="459"/>
      <c r="J162" s="459"/>
      <c r="K162" s="459"/>
      <c r="L162" s="494"/>
      <c r="M162" s="459"/>
      <c r="N162" s="460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459"/>
      <c r="AL162" s="459"/>
      <c r="AM162" s="459"/>
      <c r="AN162" s="459"/>
      <c r="AO162" s="459"/>
      <c r="AT162" s="52"/>
      <c r="BA162" s="1"/>
      <c r="BE162" s="1"/>
    </row>
    <row r="163" spans="2:57" x14ac:dyDescent="0.2">
      <c r="B163" s="1"/>
      <c r="D163" s="459"/>
      <c r="E163" s="459"/>
      <c r="F163" s="459"/>
      <c r="G163" s="459"/>
      <c r="H163" s="459"/>
      <c r="I163" s="459"/>
      <c r="J163" s="459"/>
      <c r="K163" s="459"/>
      <c r="L163" s="494"/>
      <c r="M163" s="459"/>
      <c r="N163" s="460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459"/>
      <c r="AL163" s="459"/>
      <c r="AM163" s="459"/>
      <c r="AN163" s="459"/>
      <c r="AO163" s="459"/>
      <c r="AT163" s="52"/>
      <c r="BA163" s="1"/>
      <c r="BE163" s="1"/>
    </row>
    <row r="164" spans="2:57" x14ac:dyDescent="0.2">
      <c r="B164" s="1"/>
      <c r="D164" s="459"/>
      <c r="E164" s="459"/>
      <c r="F164" s="459"/>
      <c r="G164" s="459"/>
      <c r="H164" s="459"/>
      <c r="I164" s="459"/>
      <c r="J164" s="459"/>
      <c r="K164" s="459"/>
      <c r="L164" s="494"/>
      <c r="M164" s="459"/>
      <c r="N164" s="460"/>
      <c r="O164" s="459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  <c r="AM164" s="459"/>
      <c r="AN164" s="459"/>
      <c r="AO164" s="459"/>
      <c r="AT164" s="52"/>
      <c r="BA164" s="1"/>
      <c r="BE164" s="1"/>
    </row>
    <row r="165" spans="2:57" x14ac:dyDescent="0.2">
      <c r="B165" s="1"/>
      <c r="D165" s="459"/>
      <c r="E165" s="459"/>
      <c r="F165" s="459"/>
      <c r="G165" s="459"/>
      <c r="H165" s="459"/>
      <c r="I165" s="459"/>
      <c r="J165" s="459"/>
      <c r="K165" s="459"/>
      <c r="L165" s="494"/>
      <c r="M165" s="459"/>
      <c r="N165" s="460"/>
      <c r="O165" s="459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59"/>
      <c r="AJ165" s="459"/>
      <c r="AK165" s="459"/>
      <c r="AL165" s="459"/>
      <c r="AM165" s="459"/>
      <c r="AN165" s="459"/>
      <c r="AO165" s="459"/>
      <c r="AT165" s="52"/>
      <c r="BA165" s="1"/>
      <c r="BE165" s="1"/>
    </row>
    <row r="166" spans="2:57" x14ac:dyDescent="0.2">
      <c r="B166" s="1"/>
      <c r="D166" s="459"/>
      <c r="E166" s="459"/>
      <c r="F166" s="459"/>
      <c r="G166" s="459"/>
      <c r="H166" s="459"/>
      <c r="I166" s="459"/>
      <c r="J166" s="459"/>
      <c r="K166" s="459"/>
      <c r="L166" s="494"/>
      <c r="M166" s="459"/>
      <c r="N166" s="460"/>
      <c r="O166" s="459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59"/>
      <c r="AJ166" s="459"/>
      <c r="AK166" s="459"/>
      <c r="AL166" s="459"/>
      <c r="AM166" s="459"/>
      <c r="AN166" s="459"/>
      <c r="AO166" s="459"/>
      <c r="AT166" s="52"/>
      <c r="BA166" s="1"/>
      <c r="BE166" s="1"/>
    </row>
    <row r="167" spans="2:57" x14ac:dyDescent="0.2">
      <c r="B167" s="1"/>
      <c r="D167" s="459"/>
      <c r="E167" s="459"/>
      <c r="F167" s="459"/>
      <c r="G167" s="459"/>
      <c r="H167" s="459"/>
      <c r="I167" s="459"/>
      <c r="J167" s="459"/>
      <c r="K167" s="459"/>
      <c r="L167" s="494"/>
      <c r="M167" s="459"/>
      <c r="N167" s="460"/>
      <c r="O167" s="459"/>
      <c r="P167" s="459"/>
      <c r="Q167" s="459"/>
      <c r="R167" s="459"/>
      <c r="S167" s="459"/>
      <c r="T167" s="459"/>
      <c r="U167" s="459"/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459"/>
      <c r="AJ167" s="459"/>
      <c r="AK167" s="459"/>
      <c r="AL167" s="459"/>
      <c r="AM167" s="459"/>
      <c r="AN167" s="459"/>
      <c r="AO167" s="459"/>
      <c r="AT167" s="52"/>
      <c r="BA167" s="1"/>
      <c r="BE167" s="1"/>
    </row>
    <row r="168" spans="2:57" x14ac:dyDescent="0.2">
      <c r="B168" s="1"/>
      <c r="D168" s="459"/>
      <c r="E168" s="459"/>
      <c r="F168" s="459"/>
      <c r="G168" s="459"/>
      <c r="H168" s="459"/>
      <c r="I168" s="459"/>
      <c r="J168" s="459"/>
      <c r="K168" s="459"/>
      <c r="L168" s="494"/>
      <c r="M168" s="459"/>
      <c r="N168" s="460"/>
      <c r="O168" s="459"/>
      <c r="P168" s="459"/>
      <c r="Q168" s="459"/>
      <c r="R168" s="459"/>
      <c r="S168" s="459"/>
      <c r="T168" s="459"/>
      <c r="U168" s="459"/>
      <c r="V168" s="459"/>
      <c r="W168" s="459"/>
      <c r="X168" s="459"/>
      <c r="Y168" s="459"/>
      <c r="Z168" s="459"/>
      <c r="AA168" s="459"/>
      <c r="AB168" s="459"/>
      <c r="AC168" s="459"/>
      <c r="AD168" s="459"/>
      <c r="AE168" s="459"/>
      <c r="AF168" s="459"/>
      <c r="AG168" s="459"/>
      <c r="AH168" s="459"/>
      <c r="AI168" s="459"/>
      <c r="AJ168" s="459"/>
      <c r="AK168" s="459"/>
      <c r="AL168" s="459"/>
      <c r="AM168" s="459"/>
      <c r="AN168" s="459"/>
      <c r="AO168" s="459"/>
      <c r="AT168" s="52"/>
      <c r="BA168" s="1"/>
      <c r="BE168" s="1"/>
    </row>
    <row r="169" spans="2:57" x14ac:dyDescent="0.2">
      <c r="B169" s="1"/>
      <c r="D169" s="459"/>
      <c r="E169" s="459"/>
      <c r="F169" s="459"/>
      <c r="G169" s="459"/>
      <c r="H169" s="459"/>
      <c r="I169" s="459"/>
      <c r="J169" s="459"/>
      <c r="K169" s="459"/>
      <c r="L169" s="494"/>
      <c r="M169" s="459"/>
      <c r="N169" s="460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  <c r="AM169" s="459"/>
      <c r="AN169" s="459"/>
      <c r="AO169" s="459"/>
      <c r="AT169" s="52"/>
      <c r="BA169" s="1"/>
      <c r="BE169" s="1"/>
    </row>
    <row r="170" spans="2:57" x14ac:dyDescent="0.2">
      <c r="B170" s="1"/>
      <c r="D170" s="459"/>
      <c r="E170" s="459"/>
      <c r="F170" s="459"/>
      <c r="G170" s="459"/>
      <c r="H170" s="459"/>
      <c r="I170" s="459"/>
      <c r="J170" s="459"/>
      <c r="K170" s="459"/>
      <c r="L170" s="494"/>
      <c r="M170" s="459"/>
      <c r="N170" s="460"/>
      <c r="O170" s="459"/>
      <c r="P170" s="459"/>
      <c r="Q170" s="459"/>
      <c r="R170" s="459"/>
      <c r="S170" s="459"/>
      <c r="T170" s="459"/>
      <c r="U170" s="459"/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459"/>
      <c r="AJ170" s="459"/>
      <c r="AK170" s="459"/>
      <c r="AL170" s="459"/>
      <c r="AM170" s="459"/>
      <c r="AN170" s="459"/>
      <c r="AO170" s="459"/>
      <c r="AT170" s="52"/>
      <c r="BA170" s="1"/>
      <c r="BE170" s="1"/>
    </row>
    <row r="171" spans="2:57" x14ac:dyDescent="0.2">
      <c r="B171" s="1"/>
      <c r="D171" s="459"/>
      <c r="E171" s="459"/>
      <c r="F171" s="459"/>
      <c r="G171" s="459"/>
      <c r="H171" s="459"/>
      <c r="I171" s="459"/>
      <c r="J171" s="459"/>
      <c r="K171" s="459"/>
      <c r="L171" s="494"/>
      <c r="M171" s="459"/>
      <c r="N171" s="460"/>
      <c r="O171" s="459"/>
      <c r="P171" s="459"/>
      <c r="Q171" s="459"/>
      <c r="R171" s="459"/>
      <c r="S171" s="459"/>
      <c r="T171" s="459"/>
      <c r="U171" s="459"/>
      <c r="V171" s="459"/>
      <c r="W171" s="459"/>
      <c r="X171" s="459"/>
      <c r="Y171" s="459"/>
      <c r="Z171" s="459"/>
      <c r="AA171" s="459"/>
      <c r="AB171" s="459"/>
      <c r="AC171" s="459"/>
      <c r="AD171" s="459"/>
      <c r="AE171" s="459"/>
      <c r="AF171" s="459"/>
      <c r="AG171" s="459"/>
      <c r="AH171" s="459"/>
      <c r="AI171" s="459"/>
      <c r="AJ171" s="459"/>
      <c r="AK171" s="459"/>
      <c r="AL171" s="459"/>
      <c r="AM171" s="459"/>
      <c r="AN171" s="459"/>
      <c r="AO171" s="459"/>
      <c r="AT171" s="52"/>
      <c r="BA171" s="1"/>
      <c r="BE171" s="1"/>
    </row>
    <row r="172" spans="2:57" x14ac:dyDescent="0.2">
      <c r="B172" s="1"/>
      <c r="D172" s="459"/>
      <c r="E172" s="459"/>
      <c r="F172" s="459"/>
      <c r="G172" s="459"/>
      <c r="H172" s="459"/>
      <c r="I172" s="459"/>
      <c r="J172" s="459"/>
      <c r="K172" s="459"/>
      <c r="L172" s="494"/>
      <c r="M172" s="459"/>
      <c r="N172" s="460"/>
      <c r="O172" s="45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59"/>
      <c r="AA172" s="459"/>
      <c r="AB172" s="459"/>
      <c r="AC172" s="459"/>
      <c r="AD172" s="459"/>
      <c r="AE172" s="459"/>
      <c r="AF172" s="459"/>
      <c r="AG172" s="459"/>
      <c r="AH172" s="459"/>
      <c r="AI172" s="459"/>
      <c r="AJ172" s="459"/>
      <c r="AK172" s="459"/>
      <c r="AL172" s="459"/>
      <c r="AM172" s="459"/>
      <c r="AN172" s="459"/>
      <c r="AO172" s="459"/>
      <c r="AT172" s="52"/>
      <c r="BA172" s="1"/>
      <c r="BE172" s="1"/>
    </row>
    <row r="173" spans="2:57" ht="12.75" customHeight="1" x14ac:dyDescent="0.2">
      <c r="B173" s="1"/>
      <c r="D173" s="459"/>
      <c r="E173" s="459"/>
      <c r="F173" s="459"/>
      <c r="G173" s="459"/>
      <c r="H173" s="459"/>
      <c r="I173" s="459"/>
      <c r="J173" s="459"/>
      <c r="K173" s="459"/>
      <c r="L173" s="494"/>
      <c r="M173" s="459"/>
      <c r="N173" s="460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59"/>
      <c r="AH173" s="459"/>
      <c r="AI173" s="459"/>
      <c r="AJ173" s="459"/>
      <c r="AK173" s="459"/>
      <c r="AL173" s="459"/>
      <c r="AM173" s="459"/>
      <c r="AN173" s="459"/>
      <c r="AO173" s="459"/>
      <c r="AT173" s="52"/>
      <c r="BA173" s="1"/>
      <c r="BE173" s="1"/>
    </row>
    <row r="174" spans="2:57" x14ac:dyDescent="0.2">
      <c r="B174" s="1"/>
      <c r="D174" s="459"/>
      <c r="E174" s="459"/>
      <c r="F174" s="459"/>
      <c r="G174" s="459"/>
      <c r="H174" s="459"/>
      <c r="I174" s="459"/>
      <c r="J174" s="459"/>
      <c r="K174" s="459"/>
      <c r="L174" s="494"/>
      <c r="M174" s="459"/>
      <c r="N174" s="460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59"/>
      <c r="Z174" s="459"/>
      <c r="AA174" s="459"/>
      <c r="AB174" s="459"/>
      <c r="AC174" s="459"/>
      <c r="AD174" s="459"/>
      <c r="AE174" s="459"/>
      <c r="AF174" s="459"/>
      <c r="AG174" s="459"/>
      <c r="AH174" s="459"/>
      <c r="AI174" s="459"/>
      <c r="AJ174" s="459"/>
      <c r="AK174" s="459"/>
      <c r="AL174" s="459"/>
      <c r="AM174" s="459"/>
      <c r="AN174" s="459"/>
      <c r="AO174" s="459"/>
      <c r="AT174" s="52"/>
      <c r="BA174" s="1"/>
      <c r="BE174" s="1"/>
    </row>
    <row r="175" spans="2:57" x14ac:dyDescent="0.2">
      <c r="B175" s="1"/>
      <c r="D175" s="459"/>
      <c r="E175" s="459"/>
      <c r="F175" s="459"/>
      <c r="G175" s="459"/>
      <c r="H175" s="459"/>
      <c r="I175" s="459"/>
      <c r="J175" s="459"/>
      <c r="K175" s="459"/>
      <c r="L175" s="494"/>
      <c r="M175" s="459"/>
      <c r="N175" s="460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  <c r="AE175" s="459"/>
      <c r="AF175" s="459"/>
      <c r="AG175" s="459"/>
      <c r="AH175" s="459"/>
      <c r="AI175" s="459"/>
      <c r="AJ175" s="459"/>
      <c r="AK175" s="459"/>
      <c r="AL175" s="459"/>
      <c r="AM175" s="459"/>
      <c r="AN175" s="459"/>
      <c r="AO175" s="459"/>
      <c r="AT175" s="52"/>
      <c r="BA175" s="1"/>
      <c r="BE175" s="1"/>
    </row>
    <row r="176" spans="2:57" x14ac:dyDescent="0.2">
      <c r="B176" s="1"/>
      <c r="D176" s="459"/>
      <c r="E176" s="459"/>
      <c r="F176" s="459"/>
      <c r="G176" s="459"/>
      <c r="H176" s="459"/>
      <c r="I176" s="459"/>
      <c r="J176" s="459"/>
      <c r="K176" s="459"/>
      <c r="L176" s="494"/>
      <c r="M176" s="459"/>
      <c r="N176" s="460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  <c r="AA176" s="459"/>
      <c r="AB176" s="459"/>
      <c r="AC176" s="459"/>
      <c r="AD176" s="459"/>
      <c r="AE176" s="459"/>
      <c r="AF176" s="459"/>
      <c r="AG176" s="459"/>
      <c r="AH176" s="459"/>
      <c r="AI176" s="459"/>
      <c r="AJ176" s="459"/>
      <c r="AK176" s="459"/>
      <c r="AL176" s="459"/>
      <c r="AM176" s="459"/>
      <c r="AN176" s="459"/>
      <c r="AO176" s="459"/>
      <c r="BA176" s="1"/>
      <c r="BE176" s="1"/>
    </row>
    <row r="177" spans="2:57" ht="12.75" customHeight="1" x14ac:dyDescent="0.2">
      <c r="B177" s="1"/>
      <c r="D177" s="459"/>
      <c r="E177" s="459"/>
      <c r="F177" s="459"/>
      <c r="G177" s="459"/>
      <c r="H177" s="459"/>
      <c r="I177" s="459"/>
      <c r="J177" s="459"/>
      <c r="K177" s="459"/>
      <c r="L177" s="494"/>
      <c r="M177" s="459"/>
      <c r="N177" s="460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  <c r="AA177" s="459"/>
      <c r="AB177" s="459"/>
      <c r="AC177" s="459"/>
      <c r="AD177" s="459"/>
      <c r="AE177" s="459"/>
      <c r="AF177" s="459"/>
      <c r="AG177" s="459"/>
      <c r="AH177" s="459"/>
      <c r="AI177" s="459"/>
      <c r="AJ177" s="459"/>
      <c r="AK177" s="459"/>
      <c r="AL177" s="459"/>
      <c r="AM177" s="459"/>
      <c r="AN177" s="459"/>
      <c r="AO177" s="459"/>
      <c r="BA177" s="1"/>
      <c r="BE177" s="1"/>
    </row>
  </sheetData>
  <sheetProtection selectLockedCells="1" selectUnlockedCells="1"/>
  <sortState ref="B85:BG89">
    <sortCondition ref="C85:C89"/>
  </sortState>
  <mergeCells count="103">
    <mergeCell ref="AN5:AO5"/>
    <mergeCell ref="AP5:AQ5"/>
    <mergeCell ref="AH5:AI5"/>
    <mergeCell ref="AP6:AQ6"/>
    <mergeCell ref="J91:K91"/>
    <mergeCell ref="AD6:AE6"/>
    <mergeCell ref="AF6:AG6"/>
    <mergeCell ref="AH6:AI6"/>
    <mergeCell ref="AJ6:AK6"/>
    <mergeCell ref="AN6:AO6"/>
    <mergeCell ref="R6:S6"/>
    <mergeCell ref="T6:U6"/>
    <mergeCell ref="V6:W6"/>
    <mergeCell ref="X6:Y6"/>
    <mergeCell ref="Z6:AA6"/>
    <mergeCell ref="AB6:AC6"/>
    <mergeCell ref="AL5:AM5"/>
    <mergeCell ref="AL6:AM6"/>
    <mergeCell ref="AJ5:AK5"/>
    <mergeCell ref="D6:E6"/>
    <mergeCell ref="H6:I6"/>
    <mergeCell ref="J6:K6"/>
    <mergeCell ref="N6:O6"/>
    <mergeCell ref="P6:Q6"/>
    <mergeCell ref="AB5:AC5"/>
    <mergeCell ref="AD5:AE5"/>
    <mergeCell ref="AF5:AG5"/>
    <mergeCell ref="L5: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N5:O5"/>
    <mergeCell ref="L6:M6"/>
    <mergeCell ref="AY4:BG4"/>
    <mergeCell ref="AB4:AC4"/>
    <mergeCell ref="AD4:AE4"/>
    <mergeCell ref="AF4:AG4"/>
    <mergeCell ref="AH4:AI4"/>
    <mergeCell ref="AJ4:AK4"/>
    <mergeCell ref="AL4:AM4"/>
    <mergeCell ref="AN4:AO4"/>
    <mergeCell ref="AP4:AQ4"/>
    <mergeCell ref="AU4:AX4"/>
    <mergeCell ref="N2:O2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N3:O3"/>
    <mergeCell ref="AB2:AC2"/>
    <mergeCell ref="AD1:AE1"/>
    <mergeCell ref="AD2:AE2"/>
    <mergeCell ref="AF2:AG2"/>
    <mergeCell ref="P2:Q2"/>
    <mergeCell ref="R2:S2"/>
    <mergeCell ref="T2:U2"/>
    <mergeCell ref="V2:W2"/>
    <mergeCell ref="X2:Y2"/>
    <mergeCell ref="Z2:AA2"/>
    <mergeCell ref="D3:E3"/>
    <mergeCell ref="D2:E2"/>
    <mergeCell ref="F2:G2"/>
    <mergeCell ref="L2:M2"/>
    <mergeCell ref="H2:I2"/>
    <mergeCell ref="J2:K2"/>
    <mergeCell ref="D4:E4"/>
    <mergeCell ref="F4:G4"/>
    <mergeCell ref="H4:I4"/>
    <mergeCell ref="J4:K4"/>
    <mergeCell ref="F3:G3"/>
    <mergeCell ref="H3:I3"/>
    <mergeCell ref="J3:K3"/>
    <mergeCell ref="V4:W4"/>
    <mergeCell ref="X4:Y4"/>
    <mergeCell ref="Z4:AA4"/>
    <mergeCell ref="L3:M3"/>
    <mergeCell ref="L4:M4"/>
    <mergeCell ref="N4:O4"/>
    <mergeCell ref="P4:Q4"/>
    <mergeCell ref="R4:S4"/>
    <mergeCell ref="T4:U4"/>
    <mergeCell ref="AP2:AQ2"/>
    <mergeCell ref="AH2:AI2"/>
    <mergeCell ref="AJ2:AK2"/>
    <mergeCell ref="AL2:AM2"/>
    <mergeCell ref="AN3:AO3"/>
    <mergeCell ref="AP3:AQ3"/>
    <mergeCell ref="AH3:AI3"/>
    <mergeCell ref="AJ3:AK3"/>
    <mergeCell ref="AL3:AM3"/>
    <mergeCell ref="AN2:AO2"/>
  </mergeCells>
  <conditionalFormatting sqref="AY6:BB6">
    <cfRule type="cellIs" priority="201" stopIfTrue="1" operator="equal">
      <formula>"04"</formula>
    </cfRule>
  </conditionalFormatting>
  <conditionalFormatting sqref="AY8:BG9 AY11:BG11 AY50:BG51 AY13:BG13 AY47:AZ47 AY37:BC37 AY41:BC41 AY68:BG68 AY70:BG70 AY72:BG73 AY82:BG83 AY85:BG87 AY89:BG89 AY75:BG77 AY79:BG80 AY32:BD32 BF32 BF33:BG33">
    <cfRule type="cellIs" dxfId="466" priority="203" stopIfTrue="1" operator="greaterThan">
      <formula>0</formula>
    </cfRule>
  </conditionalFormatting>
  <conditionalFormatting sqref="AY91">
    <cfRule type="cellIs" priority="204" stopIfTrue="1" operator="equal">
      <formula>"04"</formula>
    </cfRule>
    <cfRule type="cellIs" priority="205" stopIfTrue="1" operator="equal">
      <formula>"04"</formula>
    </cfRule>
  </conditionalFormatting>
  <conditionalFormatting sqref="BC6:BF6">
    <cfRule type="cellIs" priority="206" stopIfTrue="1" operator="equal">
      <formula>"04"</formula>
    </cfRule>
  </conditionalFormatting>
  <conditionalFormatting sqref="BC91">
    <cfRule type="cellIs" priority="207" stopIfTrue="1" operator="equal">
      <formula>"04"</formula>
    </cfRule>
    <cfRule type="cellIs" priority="208" stopIfTrue="1" operator="equal">
      <formula>"04"</formula>
    </cfRule>
  </conditionalFormatting>
  <conditionalFormatting sqref="BG6">
    <cfRule type="cellIs" priority="209" stopIfTrue="1" operator="equal">
      <formula>"04"</formula>
    </cfRule>
  </conditionalFormatting>
  <conditionalFormatting sqref="AY16:BG17">
    <cfRule type="cellIs" dxfId="465" priority="94" stopIfTrue="1" operator="greaterThan">
      <formula>0</formula>
    </cfRule>
  </conditionalFormatting>
  <conditionalFormatting sqref="BA15:BG15">
    <cfRule type="cellIs" dxfId="464" priority="92" stopIfTrue="1" operator="greaterThan">
      <formula>0</formula>
    </cfRule>
  </conditionalFormatting>
  <conditionalFormatting sqref="AY19:BG19">
    <cfRule type="cellIs" dxfId="463" priority="90" stopIfTrue="1" operator="greaterThan">
      <formula>0</formula>
    </cfRule>
  </conditionalFormatting>
  <conditionalFormatting sqref="AY21:BG21">
    <cfRule type="cellIs" dxfId="462" priority="88" stopIfTrue="1" operator="greaterThan">
      <formula>0</formula>
    </cfRule>
  </conditionalFormatting>
  <conditionalFormatting sqref="AY22:BG22">
    <cfRule type="cellIs" dxfId="461" priority="86" stopIfTrue="1" operator="greaterThan">
      <formula>0</formula>
    </cfRule>
  </conditionalFormatting>
  <conditionalFormatting sqref="AY24:BG24">
    <cfRule type="cellIs" dxfId="460" priority="84" stopIfTrue="1" operator="greaterThan">
      <formula>0</formula>
    </cfRule>
  </conditionalFormatting>
  <conditionalFormatting sqref="AY25:BG25">
    <cfRule type="cellIs" dxfId="459" priority="82" stopIfTrue="1" operator="greaterThan">
      <formula>0</formula>
    </cfRule>
  </conditionalFormatting>
  <conditionalFormatting sqref="AY27:BG27">
    <cfRule type="cellIs" dxfId="458" priority="80" stopIfTrue="1" operator="greaterThan">
      <formula>0</formula>
    </cfRule>
  </conditionalFormatting>
  <conditionalFormatting sqref="AY28:BG28">
    <cfRule type="cellIs" dxfId="457" priority="78" stopIfTrue="1" operator="greaterThan">
      <formula>0</formula>
    </cfRule>
  </conditionalFormatting>
  <conditionalFormatting sqref="AY30:BG30">
    <cfRule type="cellIs" dxfId="456" priority="76" stopIfTrue="1" operator="greaterThan">
      <formula>0</formula>
    </cfRule>
  </conditionalFormatting>
  <conditionalFormatting sqref="AZ35:BG35 AZ33:BD33">
    <cfRule type="cellIs" dxfId="455" priority="74" stopIfTrue="1" operator="greaterThan">
      <formula>0</formula>
    </cfRule>
  </conditionalFormatting>
  <conditionalFormatting sqref="BD37:BG37">
    <cfRule type="cellIs" dxfId="454" priority="72" stopIfTrue="1" operator="greaterThan">
      <formula>0</formula>
    </cfRule>
  </conditionalFormatting>
  <conditionalFormatting sqref="BD41:BG41">
    <cfRule type="cellIs" dxfId="453" priority="70" stopIfTrue="1" operator="greaterThan">
      <formula>0</formula>
    </cfRule>
  </conditionalFormatting>
  <conditionalFormatting sqref="AY39:BG39">
    <cfRule type="cellIs" dxfId="452" priority="68" stopIfTrue="1" operator="greaterThan">
      <formula>0</formula>
    </cfRule>
  </conditionalFormatting>
  <conditionalFormatting sqref="AZ38:BG38">
    <cfRule type="cellIs" dxfId="451" priority="66" stopIfTrue="1" operator="greaterThan">
      <formula>0</formula>
    </cfRule>
  </conditionalFormatting>
  <conditionalFormatting sqref="AY43:BG45">
    <cfRule type="cellIs" dxfId="450" priority="62" stopIfTrue="1" operator="greaterThan">
      <formula>0</formula>
    </cfRule>
  </conditionalFormatting>
  <conditionalFormatting sqref="AY48:BG48">
    <cfRule type="cellIs" dxfId="449" priority="60" stopIfTrue="1" operator="greaterThan">
      <formula>0</formula>
    </cfRule>
  </conditionalFormatting>
  <conditionalFormatting sqref="BA47:BG47">
    <cfRule type="cellIs" dxfId="448" priority="58" stopIfTrue="1" operator="greaterThan">
      <formula>0</formula>
    </cfRule>
  </conditionalFormatting>
  <conditionalFormatting sqref="AY53:BG53">
    <cfRule type="cellIs" dxfId="447" priority="56" stopIfTrue="1" operator="greaterThan">
      <formula>0</formula>
    </cfRule>
  </conditionalFormatting>
  <conditionalFormatting sqref="AY54:BG54">
    <cfRule type="cellIs" dxfId="446" priority="54" stopIfTrue="1" operator="greaterThan">
      <formula>0</formula>
    </cfRule>
  </conditionalFormatting>
  <conditionalFormatting sqref="AZ57:BG57">
    <cfRule type="cellIs" dxfId="445" priority="52" stopIfTrue="1" operator="greaterThan">
      <formula>0</formula>
    </cfRule>
  </conditionalFormatting>
  <conditionalFormatting sqref="AY59:BG64">
    <cfRule type="cellIs" dxfId="444" priority="50" stopIfTrue="1" operator="greaterThan">
      <formula>0</formula>
    </cfRule>
  </conditionalFormatting>
  <conditionalFormatting sqref="AY38">
    <cfRule type="cellIs" dxfId="443" priority="44" stopIfTrue="1" operator="greaterThan">
      <formula>0</formula>
    </cfRule>
  </conditionalFormatting>
  <conditionalFormatting sqref="AY55:BG55">
    <cfRule type="cellIs" dxfId="442" priority="39" stopIfTrue="1" operator="greaterThan">
      <formula>0</formula>
    </cfRule>
  </conditionalFormatting>
  <conditionalFormatting sqref="AY57">
    <cfRule type="cellIs" dxfId="441" priority="37" stopIfTrue="1" operator="greaterThan">
      <formula>0</formula>
    </cfRule>
  </conditionalFormatting>
  <conditionalFormatting sqref="AY15:AZ15">
    <cfRule type="cellIs" dxfId="440" priority="35" stopIfTrue="1" operator="greaterThan">
      <formula>0</formula>
    </cfRule>
  </conditionalFormatting>
  <conditionalFormatting sqref="AY35">
    <cfRule type="cellIs" dxfId="439" priority="33" stopIfTrue="1" operator="greaterThan">
      <formula>0</formula>
    </cfRule>
  </conditionalFormatting>
  <conditionalFormatting sqref="AY88:BG88">
    <cfRule type="cellIs" dxfId="438" priority="28" stopIfTrue="1" operator="greaterThan">
      <formula>0</formula>
    </cfRule>
  </conditionalFormatting>
  <conditionalFormatting sqref="AY33">
    <cfRule type="cellIs" dxfId="437" priority="26" stopIfTrue="1" operator="greaterThan">
      <formula>0</formula>
    </cfRule>
  </conditionalFormatting>
  <conditionalFormatting sqref="BE32:BE33">
    <cfRule type="cellIs" dxfId="436" priority="24" stopIfTrue="1" operator="greaterThan">
      <formula>0</formula>
    </cfRule>
  </conditionalFormatting>
  <conditionalFormatting sqref="AZ34:BG34">
    <cfRule type="cellIs" dxfId="435" priority="16" stopIfTrue="1" operator="greaterThan">
      <formula>0</formula>
    </cfRule>
  </conditionalFormatting>
  <conditionalFormatting sqref="AY34">
    <cfRule type="cellIs" dxfId="434" priority="14" stopIfTrue="1" operator="greaterThan">
      <formula>0</formula>
    </cfRule>
  </conditionalFormatting>
  <conditionalFormatting sqref="AY40:BG40">
    <cfRule type="cellIs" dxfId="433" priority="9" stopIfTrue="1" operator="greaterThan">
      <formula>0</formula>
    </cfRule>
  </conditionalFormatting>
  <conditionalFormatting sqref="AZ56:BG56">
    <cfRule type="cellIs" dxfId="432" priority="4" stopIfTrue="1" operator="greaterThan">
      <formula>0</formula>
    </cfRule>
  </conditionalFormatting>
  <conditionalFormatting sqref="AY56">
    <cfRule type="cellIs" dxfId="431" priority="2" stopIfTrue="1" operator="greaterThan">
      <formula>0</formula>
    </cfRule>
  </conditionalFormatting>
  <pageMargins left="0.15763888888888888" right="0.2298611111111111" top="0.31527777777777777" bottom="0.27013888888888887" header="0.51180555555555551" footer="0.51180555555555551"/>
  <pageSetup paperSize="9" scale="64" firstPageNumber="0" fitToWidth="2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2" stopIfTrue="1" operator="equal" id="{D645A272-6906-4299-8D8F-F0930A04C1D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AY8:BG9 AY11:BG11 AY50:BG51 AY13:BG13 AY47:AZ47 AY37:BC37 AY41:BC41 AY68:BG68 AY70:BG70 AY72:BG73 AY82:BG83 AY85:BG87 AY89:BG89 AY75:BG77 AY79:BG80 AY32:BD32 BF32 BF33:BG33</xm:sqref>
        </x14:conditionalFormatting>
        <x14:conditionalFormatting xmlns:xm="http://schemas.microsoft.com/office/excel/2006/main">
          <x14:cfRule type="cellIs" priority="210" stopIfTrue="1" operator="equal" id="{A872215E-5772-4664-8885-65678F22E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1" stopIfTrue="1" operator="equal" id="{6066318C-1FF8-4E46-82DE-00437C5779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2" stopIfTrue="1" operator="equal" id="{AC4A866E-63E8-435C-BADE-A215F31595A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E8:E9 E11 E13 E19 E27:E28 E30 E43:E45 E47:E48 E50:E51 E68 E70 E72:E73 E82:E83 G8:G9 G11 G13 G19 G27:G28 G30 G43:G45 G47:G48 G50:G51 G68 G70 G72:G73 G82:G83 I8:I9 I11 I13 I19 I27:I28 I30 I43:I45 I47:I48 I50:I51 I68 I70 I72:I73 I82:I83 K8:M9 K11:M11 K13:M13 K19:M19 K27:M28 K30:M30 K43:M45 K47:M48 K50:M51 K68:M68 K70:M70 K72:M73 K82:M83 O8:O9 O11 O13 O19 O27:O28 O30 O43:O45 O47:O48 O50:O51 O68 O70 O72:O73 O82:O83 Q85:Q86 O63:O64 K63:M64 I63:I64 G63:G64 E63:E64 E59:E61 G59:G61 I59:I61 K59:M61 O59:O61 Q59:Q61 S59:S61 U59:U61 W59:W61 Y59:Y61 AA59:AA61 AC59:AC61 AE59:AE61 AG59:AG61 AI59:AI61 AK59:AK61 AM59:AM61 AO59:AO61 AQ59:AQ61 O79:O80 K79:M80 I79:I80 G79:G80 E79:E80 AQ79:AQ80 AO79:AO80 AM79:AM80 AK79:AK80 AI79:AI80 AG79:AG80 AE79:AE80 AC79:AC80 AA79:AA80 Y79:Y80 W79:W80 U79:U80 S79:S80 Q79:Q80 E16:E17 I17 G16:G17 K17:M17 I16:K16 M16 O16:O17 Q16:Q17 S16:S17 U16:U17 W16:W17 Y16:Y17 AA16:AA17 AC16:AC17 AE16:AE17 AG16:AG17 AI16:AI17 AK16:AK17 AM16:AM17 AQ17 AO16:AO17 E53 G53 I53 K53:M53 O53 Q53 S53 U53 W53 Y53 AA53 AC53 AE53 AG53 AI53 AK53 AM53 AO53 AQ53 E37:E39 G37:G39 I37:I39 K37:M39 O37:O39 Q37:Q39 S37:S39 U37:U39 W37:W39 Y37:Y39 AA37:AA39 AC37:AC39 AE37:AE39 AG37:AG39 AI37:AI39 AK37:AK39 AM37:AM39 AO37:AO39 AQ37:AQ39 E85:E87 G85:G87 I85:I87 K85:M87 O85:O87 Q89 S85:S87 U85:U87 W85:W87 Y85:Y87 AA85:AA87 AC85:AC87 AE85:AE87 AG85:AG87 AI85:AI87 AK85:AK87 AM85:AM87 AO85:AO87 AQ85:AQ87 E75:E77 G75:G77 I75:I77 K75:M77 O75:O77 Q75:Q77 S75:S77 U75:U77 W75:W77 Y75:Y77 AA75:AA77 AC75:AC77 AE75:AE77 AG75:AG77 AI75:AI77 AK75:AK77 AM75:AM77 AO75:AO77 AQ75:AQ77 AQ89 AO89 AM89 AK89 AI89 AG89 AE89 AC89 AA89 Y89 W89 U89 S89 O89 K89:M89 I89 G89 E89 AQ41 AO41 AM41 AK41 AI41 AG41 AE41 AC41 AA41 Y41 W41 U41 S41 Q41 O41 K41:M41 I41 G41 E41</xm:sqref>
        </x14:conditionalFormatting>
        <x14:conditionalFormatting xmlns:xm="http://schemas.microsoft.com/office/excel/2006/main">
          <x14:cfRule type="cellIs" priority="213" stopIfTrue="1" operator="equal" id="{CDEE1D4B-82CE-436E-B793-A5B7E46E97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4" stopIfTrue="1" operator="equal" id="{90DB9AA0-4196-4D94-96B4-757B324934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5" stopIfTrue="1" operator="equal" id="{99819E7F-2D64-4740-88A2-9D980616CD1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Q8:Q9 Q11 Q13 Q19 Q27:Q28 Q30 Q43:Q45 Q47:Q48 Q50:Q51 Q68 Q70 Q72:Q73 Q82:Q83 S8:S9 S11 S13 S19 S27:S28 S30 S43:S45 S47:S48 S50:S51 S68 S70 S72:S73 S82:S83 U8:U9 U11 U13 U19 U27:U28 U30 U43:U45 U47:U48 U50:U51 U68 U70 U72:U73 U82:U83 W8:W9 W11 W13 W19 W27:W28 W30 W43:W45 W47:W48 W50:W51 W68 W70 W72:W73 W82:W83 Y8:Y9 Y11 Y13 Y19 Y27:Y28 Y30 Y43:Y45 Y47:Y48 Y50:Y51 Y68 Y70 Y72:Y73 Y82:Y83 AA8:AA9 AA11 AA13 AA19 AA27:AA28 AA30 AA43:AA45 AA47:AA48 AA50:AA51 AA68 AA70 AA72:AA73 AA82:AA83 AC8:AC9 AC11 AC13 AC19 AC27:AC28 AC30 AC43:AC45 AC47:AC48 AC50:AC51 AC68 AC70 AC72:AC73 AC82:AC83 AE8:AE9 AE11 AE13 AE19 AE27:AE28 AE30 AE43:AE45 AE47:AE48 AE50:AE51 AE68 AE70 AE72:AE73 AE82:AE83 AG8:AG9 AG11 AG13 AG19 AG27:AG28 AG30 AG43:AG45 AG47:AG48 AG50:AG51 AG68 AG70 AG72:AG73 AG82:AG83 AI8:AI9 AI11 AI13 AI19 AI27:AI28 AI30 AI43:AI45 AI47:AI48 AI50:AI51 AI68 AI70 AI72:AI73 AI82:AI83 AK8:AK9 AK11 AK13 AK19 AK27:AK28 AK30 AK43:AK45 AK47:AK48 AK50:AK51 AK68 AK70 AK72:AK73 AK82:AK83 AM8:AM9 AM11 AM13 AM19 AM27:AM28 AM30 AM43:AM45 AM47:AM48 AM50:AM51 AM68 AM70 AM72:AM73 AM82:AM83 AO8:AO9 AO11 AO13 AO19 AO27:AO28 AO30 AO43:AO45 AO47:AO48 AO50:AO51 AO68 AO70 AO72:AO73 AO82:AO83 AQ8:AQ9 AQ11 AQ13 AQ19 AQ27:AQ28 AQ30 AQ43:AQ45 AQ47:AQ48 AQ50:AQ51 AQ68 AQ70 AQ72:AQ73 AQ82:AQ83 AQ63:AQ64 AO63:AO64 AM63:AM64 AK63:AK64 AI63:AI64 AG63:AG64 AE63:AE64 AC63:AC64 AA63:AA64 Y63:Y64 W63:W64 U63:U64 S63:S64 Q63:Q64</xm:sqref>
        </x14:conditionalFormatting>
        <x14:conditionalFormatting xmlns:xm="http://schemas.microsoft.com/office/excel/2006/main">
          <x14:cfRule type="cellIs" priority="179" stopIfTrue="1" operator="equal" id="{0EA1BD0D-54A5-43CD-82EC-FA06AAB9C75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0" stopIfTrue="1" operator="equal" id="{A6CEA152-4A67-4577-87C7-953FD19182A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1" stopIfTrue="1" operator="equal" id="{75EADC3A-BD62-4B16-AD56-9BC00F07F07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I15:K15 M15</xm:sqref>
        </x14:conditionalFormatting>
        <x14:conditionalFormatting xmlns:xm="http://schemas.microsoft.com/office/excel/2006/main">
          <x14:cfRule type="cellIs" priority="182" stopIfTrue="1" operator="equal" id="{D960BAA1-A210-43C0-ABC6-658FC9C1F01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3" stopIfTrue="1" operator="equal" id="{A0243559-3B99-43D7-B4F4-92BE708FF24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4" stopIfTrue="1" operator="equal" id="{FBE3472A-86B9-4393-AD03-CD38BC4A9D2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O15 Q15 S15 U15 W15 Y15 AA15 AC15 AE15 AG15 AI15 AK15 AM15 AO15</xm:sqref>
        </x14:conditionalFormatting>
        <x14:conditionalFormatting xmlns:xm="http://schemas.microsoft.com/office/excel/2006/main">
          <x14:cfRule type="cellIs" priority="171" stopIfTrue="1" operator="equal" id="{64C40683-2235-4331-9091-38E28C2F8D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2" stopIfTrue="1" operator="equal" id="{9BB52C68-682F-42A7-9655-A0FE8697F10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3" stopIfTrue="1" operator="equal" id="{3F1B67ED-8B9A-4400-BF7E-77B3AD4CF15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E22 G22 I22 K22:M22 O22</xm:sqref>
        </x14:conditionalFormatting>
        <x14:conditionalFormatting xmlns:xm="http://schemas.microsoft.com/office/excel/2006/main">
          <x14:cfRule type="cellIs" priority="174" stopIfTrue="1" operator="equal" id="{978F87CE-1B43-4FCE-AAAC-B769BDB04CD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5" stopIfTrue="1" operator="equal" id="{4E78CB73-717B-4FA3-8416-3CE05248459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6" stopIfTrue="1" operator="equal" id="{0663A49E-8787-4A60-872D-223F90FE461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Q22 S22 U22 W22 Y22 AA22 AC22 AE22 AG22 AI22 AK22 AM22 AO22 AQ22</xm:sqref>
        </x14:conditionalFormatting>
        <x14:conditionalFormatting xmlns:xm="http://schemas.microsoft.com/office/excel/2006/main">
          <x14:cfRule type="cellIs" priority="163" stopIfTrue="1" operator="equal" id="{214C743F-86B8-4944-B603-05761EB20EA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4" stopIfTrue="1" operator="equal" id="{7B4E8129-2F2A-4DC9-B592-FD1B991CC8D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5" stopIfTrue="1" operator="equal" id="{747B3FE4-0ABF-4CB6-9E3D-864F4459549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E21 G21 I21 K21:M21 O21</xm:sqref>
        </x14:conditionalFormatting>
        <x14:conditionalFormatting xmlns:xm="http://schemas.microsoft.com/office/excel/2006/main">
          <x14:cfRule type="cellIs" priority="166" stopIfTrue="1" operator="equal" id="{D57772F0-C250-4DD7-949D-A0F50F20540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7" stopIfTrue="1" operator="equal" id="{266D59E6-FEE9-49E8-824A-8017C577A7D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8" stopIfTrue="1" operator="equal" id="{E31F0EA4-C645-4B99-84C1-C16845E521A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Q21 S21 U21 W21 Y21 AA21 AC21 AE21 AG21 AI21 AK21 AM21 AO21 AQ21</xm:sqref>
        </x14:conditionalFormatting>
        <x14:conditionalFormatting xmlns:xm="http://schemas.microsoft.com/office/excel/2006/main">
          <x14:cfRule type="cellIs" priority="153" stopIfTrue="1" operator="equal" id="{78887984-3034-47BB-A590-FB56FD76770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4" stopIfTrue="1" operator="equal" id="{6FA32494-1CFE-4C29-90BA-6F8DC1AFA41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5" stopIfTrue="1" operator="equal" id="{F4417DD3-BA82-494D-9961-E02A02031C2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E24 G24 I24 K24:M24 O24</xm:sqref>
        </x14:conditionalFormatting>
        <x14:conditionalFormatting xmlns:xm="http://schemas.microsoft.com/office/excel/2006/main">
          <x14:cfRule type="cellIs" priority="156" stopIfTrue="1" operator="equal" id="{7EE002E4-991F-4CFA-9E4F-7ECD6687C2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7" stopIfTrue="1" operator="equal" id="{88D1C7C9-4BF9-4132-A8F2-3AA2270892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8" stopIfTrue="1" operator="equal" id="{C3DB32FB-F8A3-4C21-A66E-ED8524CF67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Q24 S24 U24 W24 Y24 AA24 AC24 AE24 AG24 AI24 AK24 AM24 AO24 AQ24</xm:sqref>
        </x14:conditionalFormatting>
        <x14:conditionalFormatting xmlns:xm="http://schemas.microsoft.com/office/excel/2006/main">
          <x14:cfRule type="cellIs" priority="143" stopIfTrue="1" operator="equal" id="{C6B83EBF-72BE-4C87-859F-63011C43AF7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4" stopIfTrue="1" operator="equal" id="{86C164A9-4B55-4B48-9A06-9391AFD0C52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5" stopIfTrue="1" operator="equal" id="{4890D528-60D0-46A9-9C04-AFB2A66D4BF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E25 G25 I25 K25:M25 O25</xm:sqref>
        </x14:conditionalFormatting>
        <x14:conditionalFormatting xmlns:xm="http://schemas.microsoft.com/office/excel/2006/main">
          <x14:cfRule type="cellIs" priority="146" stopIfTrue="1" operator="equal" id="{97D77CD1-37C3-4B6C-BC10-EACDEEA2809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7" stopIfTrue="1" operator="equal" id="{36556331-3BB2-43D7-A956-1FF00B431E9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8" stopIfTrue="1" operator="equal" id="{73C5A9EC-DBC6-4431-8874-189AD684852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Q25 S25 U25 W25 Y25 AA25 AC25 AE25 AG25 AI25 AK25 AM25 AO25 AQ25</xm:sqref>
        </x14:conditionalFormatting>
        <x14:conditionalFormatting xmlns:xm="http://schemas.microsoft.com/office/excel/2006/main">
          <x14:cfRule type="cellIs" priority="125" stopIfTrue="1" operator="equal" id="{E6C47D25-22A2-49CE-AA7A-08A7CD66EDF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6" stopIfTrue="1" operator="equal" id="{30CED81B-8BB1-4A40-9FCC-4020209C33C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7" stopIfTrue="1" operator="equal" id="{CC64AC2F-64BA-4A60-AF23-4C19323E991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O54 K54:M54 I54 G54 E54</xm:sqref>
        </x14:conditionalFormatting>
        <x14:conditionalFormatting xmlns:xm="http://schemas.microsoft.com/office/excel/2006/main">
          <x14:cfRule type="cellIs" priority="128" stopIfTrue="1" operator="equal" id="{A3767693-0A30-408F-8E17-68939237DA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9" stopIfTrue="1" operator="equal" id="{3657E496-E53F-404A-8AEC-39F4AFD6C14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0" stopIfTrue="1" operator="equal" id="{C15A81C5-CB85-4F5B-AF1A-9BE59A99EE3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AQ54 AO54 AM54 AK54 AI54 AG54 AE54 AC54 AA54 Y54 W54 U54 S54 Q54</xm:sqref>
        </x14:conditionalFormatting>
        <x14:conditionalFormatting xmlns:xm="http://schemas.microsoft.com/office/excel/2006/main">
          <x14:cfRule type="cellIs" priority="120" stopIfTrue="1" operator="equal" id="{CDC25198-F8F5-4989-9C7F-52FB2FD5D6C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1" stopIfTrue="1" operator="equal" id="{04DE0285-126F-4B1C-BE09-F9BF985A97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2" stopIfTrue="1" operator="equal" id="{BD864E6E-4608-4477-A01D-BE4C3A2F79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E57 G57 I57 K57:M57 O57 Q57 S57 U57 W57 Y57 AA57 AC57 AE57 AG57 AI57 AK57 AM57 AO57 AQ57</xm:sqref>
        </x14:conditionalFormatting>
        <x14:conditionalFormatting xmlns:xm="http://schemas.microsoft.com/office/excel/2006/main">
          <x14:cfRule type="cellIs" priority="112" stopIfTrue="1" operator="equal" id="{3744D27D-F200-4086-90E6-C409328DB38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3" stopIfTrue="1" operator="equal" id="{C24BEF61-F063-4957-AF8E-AC1417B1389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4" stopIfTrue="1" operator="equal" id="{6F373C29-2050-4E3D-B8C9-768778E3240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O62 K62:M62 I62 G62 E62</xm:sqref>
        </x14:conditionalFormatting>
        <x14:conditionalFormatting xmlns:xm="http://schemas.microsoft.com/office/excel/2006/main">
          <x14:cfRule type="cellIs" priority="115" stopIfTrue="1" operator="equal" id="{0DD16236-AFAC-43F5-9350-2E0D4E8C60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6" stopIfTrue="1" operator="equal" id="{E8D8CACC-D2FB-49DF-AA05-B902859BEA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7" stopIfTrue="1" operator="equal" id="{D92DDC09-5855-4767-A925-C2E5643686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AQ62 AO62 AM62 AK62 AI62 AG62 AE62 AC62 AA62 Y62 W62 U62 S62 Q62</xm:sqref>
        </x14:conditionalFormatting>
        <x14:conditionalFormatting xmlns:xm="http://schemas.microsoft.com/office/excel/2006/main">
          <x14:cfRule type="cellIs" priority="107" stopIfTrue="1" operator="equal" id="{B6E3ED70-1F8B-426E-BC89-ECA6CC8AE6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8" stopIfTrue="1" operator="equal" id="{090E997A-4521-484F-BF9D-AD839C7454B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9" stopIfTrue="1" operator="equal" id="{9FB4E3BD-2626-471A-A6D5-126C9A315EC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Q87</xm:sqref>
        </x14:conditionalFormatting>
        <x14:conditionalFormatting xmlns:xm="http://schemas.microsoft.com/office/excel/2006/main">
          <x14:cfRule type="cellIs" priority="101" stopIfTrue="1" operator="equal" id="{7FBD9985-DCC3-4DAF-AE28-84F9CC177CF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2" stopIfTrue="1" operator="equal" id="{1F6E6B3B-B464-479C-9FBB-4721865E431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3" stopIfTrue="1" operator="equal" id="{E46B676F-9DCE-4D33-A161-330004A7BD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E32:E33 G32:G33 I32:I33 K32:M33 O32:O33 O35 K35:M35 I35 G35 E35</xm:sqref>
        </x14:conditionalFormatting>
        <x14:conditionalFormatting xmlns:xm="http://schemas.microsoft.com/office/excel/2006/main">
          <x14:cfRule type="cellIs" priority="104" stopIfTrue="1" operator="equal" id="{44705800-7A3B-4C9C-A85B-8CA7CF11CD0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5" stopIfTrue="1" operator="equal" id="{8367634E-FC57-4734-B3C5-E071D4F45E4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6" stopIfTrue="1" operator="equal" id="{933CFB94-1ABA-44C3-A750-5236B1C1102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Q32:Q33 S32:S33 U32:U33 W32:W33 Y32:Y33 AA32:AA33 AC32:AC33 AE32:AE33 AG32:AG33 AI32:AI33 AK32:AK33 AM32:AM33 AO32:AO33 AQ32:AQ33 AQ35 AO35 AM35 AK35 AI35 AG35 AE35 AC35 AA35 Y35 W35 U35 S35 Q35</xm:sqref>
        </x14:conditionalFormatting>
        <x14:conditionalFormatting xmlns:xm="http://schemas.microsoft.com/office/excel/2006/main">
          <x14:cfRule type="cellIs" priority="93" stopIfTrue="1" operator="equal" id="{99097BA6-7236-4718-AF7B-9E5F92A754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AY16:BG17</xm:sqref>
        </x14:conditionalFormatting>
        <x14:conditionalFormatting xmlns:xm="http://schemas.microsoft.com/office/excel/2006/main">
          <x14:cfRule type="cellIs" priority="91" stopIfTrue="1" operator="equal" id="{B2832EF2-B1BA-47DF-ACF9-E81BA1A19F9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BA15:BG15</xm:sqref>
        </x14:conditionalFormatting>
        <x14:conditionalFormatting xmlns:xm="http://schemas.microsoft.com/office/excel/2006/main">
          <x14:cfRule type="cellIs" priority="89" stopIfTrue="1" operator="equal" id="{D3483F16-3FC1-421F-8022-61B02B9E8E9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AY19:BG19</xm:sqref>
        </x14:conditionalFormatting>
        <x14:conditionalFormatting xmlns:xm="http://schemas.microsoft.com/office/excel/2006/main">
          <x14:cfRule type="cellIs" priority="87" stopIfTrue="1" operator="equal" id="{97C40399-5C16-4CDA-8A77-A6063951B0E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AY21:BG21</xm:sqref>
        </x14:conditionalFormatting>
        <x14:conditionalFormatting xmlns:xm="http://schemas.microsoft.com/office/excel/2006/main">
          <x14:cfRule type="cellIs" priority="85" stopIfTrue="1" operator="equal" id="{D5E0D4DD-E409-45CB-8A1A-6D09C71CC76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AY22:BG22</xm:sqref>
        </x14:conditionalFormatting>
        <x14:conditionalFormatting xmlns:xm="http://schemas.microsoft.com/office/excel/2006/main">
          <x14:cfRule type="cellIs" priority="83" stopIfTrue="1" operator="equal" id="{19E7663D-10D5-43D5-8774-578452B7C96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AY24:BG24</xm:sqref>
        </x14:conditionalFormatting>
        <x14:conditionalFormatting xmlns:xm="http://schemas.microsoft.com/office/excel/2006/main">
          <x14:cfRule type="cellIs" priority="81" stopIfTrue="1" operator="equal" id="{073D277B-43E6-4931-83B7-83339CB22E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AY25:BG25</xm:sqref>
        </x14:conditionalFormatting>
        <x14:conditionalFormatting xmlns:xm="http://schemas.microsoft.com/office/excel/2006/main">
          <x14:cfRule type="cellIs" priority="79" stopIfTrue="1" operator="equal" id="{4E01CCC4-8C71-4CA8-9001-B78C19FB03E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AY27:BG27</xm:sqref>
        </x14:conditionalFormatting>
        <x14:conditionalFormatting xmlns:xm="http://schemas.microsoft.com/office/excel/2006/main">
          <x14:cfRule type="cellIs" priority="77" stopIfTrue="1" operator="equal" id="{57B03B3D-2D13-4806-A58C-4A45BBC8A3A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AY28:BG28</xm:sqref>
        </x14:conditionalFormatting>
        <x14:conditionalFormatting xmlns:xm="http://schemas.microsoft.com/office/excel/2006/main">
          <x14:cfRule type="cellIs" priority="75" stopIfTrue="1" operator="equal" id="{4051D2AA-2A92-459A-8E72-CFB576C9648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AY30:BG30</xm:sqref>
        </x14:conditionalFormatting>
        <x14:conditionalFormatting xmlns:xm="http://schemas.microsoft.com/office/excel/2006/main">
          <x14:cfRule type="cellIs" priority="73" stopIfTrue="1" operator="equal" id="{448BD1BF-023C-4A42-8900-140045EC4CF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AZ35:BG35 AZ33:BD33</xm:sqref>
        </x14:conditionalFormatting>
        <x14:conditionalFormatting xmlns:xm="http://schemas.microsoft.com/office/excel/2006/main">
          <x14:cfRule type="cellIs" priority="71" stopIfTrue="1" operator="equal" id="{5DA2C0CD-7A0E-476F-84BE-C2AE4E8FC91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BD37:BG37</xm:sqref>
        </x14:conditionalFormatting>
        <x14:conditionalFormatting xmlns:xm="http://schemas.microsoft.com/office/excel/2006/main">
          <x14:cfRule type="cellIs" priority="69" stopIfTrue="1" operator="equal" id="{A54866CE-27A2-4CAE-ABD5-256FE98F354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BD41:BG41</xm:sqref>
        </x14:conditionalFormatting>
        <x14:conditionalFormatting xmlns:xm="http://schemas.microsoft.com/office/excel/2006/main">
          <x14:cfRule type="cellIs" priority="67" stopIfTrue="1" operator="equal" id="{CC8C119C-186A-4943-8888-B1C4F9632EF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AY39:BG39</xm:sqref>
        </x14:conditionalFormatting>
        <x14:conditionalFormatting xmlns:xm="http://schemas.microsoft.com/office/excel/2006/main">
          <x14:cfRule type="cellIs" priority="65" stopIfTrue="1" operator="equal" id="{C8AD8472-1C4E-42CE-8A4C-3C38F816697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AZ38:BG38</xm:sqref>
        </x14:conditionalFormatting>
        <x14:conditionalFormatting xmlns:xm="http://schemas.microsoft.com/office/excel/2006/main">
          <x14:cfRule type="cellIs" priority="61" stopIfTrue="1" operator="equal" id="{85D8675F-6417-4275-862C-21F4B804D71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AY43:BG45</xm:sqref>
        </x14:conditionalFormatting>
        <x14:conditionalFormatting xmlns:xm="http://schemas.microsoft.com/office/excel/2006/main">
          <x14:cfRule type="cellIs" priority="59" stopIfTrue="1" operator="equal" id="{F13246D8-A2B1-4033-A63B-426F0965FE6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AY48:BG48</xm:sqref>
        </x14:conditionalFormatting>
        <x14:conditionalFormatting xmlns:xm="http://schemas.microsoft.com/office/excel/2006/main">
          <x14:cfRule type="cellIs" priority="57" stopIfTrue="1" operator="equal" id="{A441BFAE-21C5-4E64-B2A8-76F23DC355F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BA47:BG47</xm:sqref>
        </x14:conditionalFormatting>
        <x14:conditionalFormatting xmlns:xm="http://schemas.microsoft.com/office/excel/2006/main">
          <x14:cfRule type="cellIs" priority="55" stopIfTrue="1" operator="equal" id="{F01EB949-4B4F-4724-A950-72569C2DDE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AY53:BG53</xm:sqref>
        </x14:conditionalFormatting>
        <x14:conditionalFormatting xmlns:xm="http://schemas.microsoft.com/office/excel/2006/main">
          <x14:cfRule type="cellIs" priority="53" stopIfTrue="1" operator="equal" id="{79D6E8BD-D81B-411F-BE9C-63543028BCE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AY54:BG54</xm:sqref>
        </x14:conditionalFormatting>
        <x14:conditionalFormatting xmlns:xm="http://schemas.microsoft.com/office/excel/2006/main">
          <x14:cfRule type="cellIs" priority="51" stopIfTrue="1" operator="equal" id="{7AE4616B-5464-4B5C-839B-1C68698A911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AZ57:BG57</xm:sqref>
        </x14:conditionalFormatting>
        <x14:conditionalFormatting xmlns:xm="http://schemas.microsoft.com/office/excel/2006/main">
          <x14:cfRule type="cellIs" priority="49" stopIfTrue="1" operator="equal" id="{BA083E2B-2D0F-4D90-B9AA-DA458A909E0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AY59:BG64</xm:sqref>
        </x14:conditionalFormatting>
        <x14:conditionalFormatting xmlns:xm="http://schemas.microsoft.com/office/excel/2006/main">
          <x14:cfRule type="cellIs" priority="43" stopIfTrue="1" operator="equal" id="{ADAE53F6-1D76-4B5E-B4CD-7EDA71D6F83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AY38</xm:sqref>
        </x14:conditionalFormatting>
        <x14:conditionalFormatting xmlns:xm="http://schemas.microsoft.com/office/excel/2006/main">
          <x14:cfRule type="cellIs" priority="40" stopIfTrue="1" operator="equal" id="{F6B06341-6DD4-4228-95A4-CC29AD2FD7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1" stopIfTrue="1" operator="equal" id="{0B21D575-CF3A-4C21-9316-BFDC31F9F2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4E68D958-B1BC-41C8-8041-CBCB50DB5BE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E55 G55 I55 K55:M55 O55 Q55 S55 U55 W55 Y55 AA55 AC55 AE55 AG55 AI55 AK55 AM55 AO55 AQ55</xm:sqref>
        </x14:conditionalFormatting>
        <x14:conditionalFormatting xmlns:xm="http://schemas.microsoft.com/office/excel/2006/main">
          <x14:cfRule type="cellIs" priority="38" stopIfTrue="1" operator="equal" id="{081AC53E-6F08-4EE9-A708-49553BC1FFD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AY55:BG55</xm:sqref>
        </x14:conditionalFormatting>
        <x14:conditionalFormatting xmlns:xm="http://schemas.microsoft.com/office/excel/2006/main">
          <x14:cfRule type="cellIs" priority="36" stopIfTrue="1" operator="equal" id="{890DFF49-23F9-4AA3-BAFB-9606482F109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AY57</xm:sqref>
        </x14:conditionalFormatting>
        <x14:conditionalFormatting xmlns:xm="http://schemas.microsoft.com/office/excel/2006/main">
          <x14:cfRule type="cellIs" priority="34" stopIfTrue="1" operator="equal" id="{1A7C7136-586F-4691-99D3-6DD20CB1D7A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AY15:AZ15</xm:sqref>
        </x14:conditionalFormatting>
        <x14:conditionalFormatting xmlns:xm="http://schemas.microsoft.com/office/excel/2006/main">
          <x14:cfRule type="cellIs" priority="32" stopIfTrue="1" operator="equal" id="{A97A3C0C-85B6-4387-8CCA-3858D7C0C41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AY35</xm:sqref>
        </x14:conditionalFormatting>
        <x14:conditionalFormatting xmlns:xm="http://schemas.microsoft.com/office/excel/2006/main">
          <x14:cfRule type="cellIs" priority="27" stopIfTrue="1" operator="equal" id="{BAD09822-2348-4770-B0AC-95164C4DE79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AY88:BG88</xm:sqref>
        </x14:conditionalFormatting>
        <x14:conditionalFormatting xmlns:xm="http://schemas.microsoft.com/office/excel/2006/main">
          <x14:cfRule type="cellIs" priority="29" stopIfTrue="1" operator="equal" id="{BDE75A82-3800-4199-8D28-62605E3C62B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0" stopIfTrue="1" operator="equal" id="{C1BB6C30-F71E-4666-98A5-09E60FBAE50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1" stopIfTrue="1" operator="equal" id="{993764AB-4CD5-4362-9830-E0D5768FE1E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O88 K88:M88 I88 G88 E88 AQ88 AO88 AM88 AK88 AI88 AG88 AE88 AC88 AA88 Y88 W88 U88 S88 Q88</xm:sqref>
        </x14:conditionalFormatting>
        <x14:conditionalFormatting xmlns:xm="http://schemas.microsoft.com/office/excel/2006/main">
          <x14:cfRule type="cellIs" priority="25" stopIfTrue="1" operator="equal" id="{82F8EA4A-4260-48C0-A2B0-2DB2D35FA07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AY33</xm:sqref>
        </x14:conditionalFormatting>
        <x14:conditionalFormatting xmlns:xm="http://schemas.microsoft.com/office/excel/2006/main">
          <x14:cfRule type="cellIs" priority="23" stopIfTrue="1" operator="equal" id="{1553BF2C-2701-470A-BD11-8751D2DEA76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BE32:BE33</xm:sqref>
        </x14:conditionalFormatting>
        <x14:conditionalFormatting xmlns:xm="http://schemas.microsoft.com/office/excel/2006/main">
          <x14:cfRule type="cellIs" priority="17" stopIfTrue="1" operator="equal" id="{CA4C8DDA-CB0C-488B-B775-6AF008EEA42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48593E07-147D-4CCD-9C31-91A90DDF996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CA0FE4FD-62E8-45B9-8561-D4C960F9CB3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O34 K34:M34 I34 G34 E34</xm:sqref>
        </x14:conditionalFormatting>
        <x14:conditionalFormatting xmlns:xm="http://schemas.microsoft.com/office/excel/2006/main">
          <x14:cfRule type="cellIs" priority="20" stopIfTrue="1" operator="equal" id="{04B0A0C1-C23E-4F36-998D-EC4ED61A631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0D9A6E78-8364-4298-ADBC-D785A43215A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CBA60606-DE61-425A-BAAE-7610EDCED53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AQ34 AO34 AM34 AK34 AI34 AG34 AE34 AC34 AA34 Y34 W34 U34 S34 Q34</xm:sqref>
        </x14:conditionalFormatting>
        <x14:conditionalFormatting xmlns:xm="http://schemas.microsoft.com/office/excel/2006/main">
          <x14:cfRule type="cellIs" priority="15" stopIfTrue="1" operator="equal" id="{63A22492-A8AD-4657-AF48-88BEA5B5B3F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AZ34:BG34</xm:sqref>
        </x14:conditionalFormatting>
        <x14:conditionalFormatting xmlns:xm="http://schemas.microsoft.com/office/excel/2006/main">
          <x14:cfRule type="cellIs" priority="13" stopIfTrue="1" operator="equal" id="{10925C5C-1D9E-4AB0-A627-29258E19343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AY34</xm:sqref>
        </x14:conditionalFormatting>
        <x14:conditionalFormatting xmlns:xm="http://schemas.microsoft.com/office/excel/2006/main">
          <x14:cfRule type="cellIs" priority="10" stopIfTrue="1" operator="equal" id="{90FA1042-F6C6-4A7F-8BD8-508A05ED958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494D70EF-3EF2-4152-80D1-A79CDE0A44A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42D67092-9DE9-4483-B858-C389B48C271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E40 G40 I40 K40:M40 O40 Q40 S40 U40 W40 Y40 AA40 AC40 AE40 AG40 AI40 AK40 AM40 AO40 AQ40</xm:sqref>
        </x14:conditionalFormatting>
        <x14:conditionalFormatting xmlns:xm="http://schemas.microsoft.com/office/excel/2006/main">
          <x14:cfRule type="cellIs" priority="8" stopIfTrue="1" operator="equal" id="{18CC213F-0884-4767-8C18-929BE3BC7A9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AY40:BG40</xm:sqref>
        </x14:conditionalFormatting>
        <x14:conditionalFormatting xmlns:xm="http://schemas.microsoft.com/office/excel/2006/main">
          <x14:cfRule type="cellIs" priority="5" stopIfTrue="1" operator="equal" id="{A9FF72DA-88F5-4B9C-B13D-89BBD884832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" stopIfTrue="1" operator="equal" id="{66AD494B-D398-40A9-9CCC-8C173A86DB2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741E7D2A-D4E4-4CB0-9B51-F310E34DE8D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E56 G56 I56 K56:M56 O56 Q56 S56 U56 W56 Y56 AA56 AC56 AE56 AG56 AI56 AK56 AM56 AO56 AQ56</xm:sqref>
        </x14:conditionalFormatting>
        <x14:conditionalFormatting xmlns:xm="http://schemas.microsoft.com/office/excel/2006/main">
          <x14:cfRule type="cellIs" priority="3" stopIfTrue="1" operator="equal" id="{4B3A7BA4-D644-4306-809B-49231B1BDA9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AZ56:BG56</xm:sqref>
        </x14:conditionalFormatting>
        <x14:conditionalFormatting xmlns:xm="http://schemas.microsoft.com/office/excel/2006/main">
          <x14:cfRule type="cellIs" priority="1" stopIfTrue="1" operator="equal" id="{0F4236D3-9D36-4712-A0DD-8B50ABE5DA7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zoomScale="85" zoomScaleNormal="85" workbookViewId="0">
      <selection activeCell="C15" sqref="C15"/>
    </sheetView>
  </sheetViews>
  <sheetFormatPr baseColWidth="10" defaultColWidth="11.5703125" defaultRowHeight="12.75" x14ac:dyDescent="0.2"/>
  <cols>
    <col min="1" max="1" width="17.42578125" customWidth="1"/>
    <col min="2" max="2" width="6.28515625" customWidth="1"/>
  </cols>
  <sheetData>
    <row r="1" spans="1:2" x14ac:dyDescent="0.2">
      <c r="A1" s="305" t="s">
        <v>239</v>
      </c>
    </row>
    <row r="4" spans="1:2" x14ac:dyDescent="0.2">
      <c r="A4" t="s">
        <v>240</v>
      </c>
      <c r="B4" s="310">
        <v>24</v>
      </c>
    </row>
    <row r="5" spans="1:2" x14ac:dyDescent="0.2">
      <c r="A5" t="s">
        <v>241</v>
      </c>
      <c r="B5" s="306" t="s">
        <v>13</v>
      </c>
    </row>
    <row r="6" spans="1:2" x14ac:dyDescent="0.2">
      <c r="A6" t="s">
        <v>242</v>
      </c>
      <c r="B6" s="307" t="s">
        <v>14</v>
      </c>
    </row>
    <row r="7" spans="1:2" x14ac:dyDescent="0.2">
      <c r="A7" t="s">
        <v>243</v>
      </c>
      <c r="B7" s="680" t="s">
        <v>15</v>
      </c>
    </row>
    <row r="8" spans="1:2" x14ac:dyDescent="0.2">
      <c r="A8" t="s">
        <v>244</v>
      </c>
      <c r="B8" s="308" t="s">
        <v>245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142"/>
  <sheetViews>
    <sheetView tabSelected="1" zoomScale="85" zoomScaleNormal="85" workbookViewId="0">
      <pane ySplit="6" topLeftCell="A39" activePane="bottomLeft" state="frozen"/>
      <selection pane="bottomLeft" activeCell="AN42" sqref="AN42"/>
    </sheetView>
  </sheetViews>
  <sheetFormatPr baseColWidth="10" defaultRowHeight="12.75" x14ac:dyDescent="0.2"/>
  <cols>
    <col min="1" max="1" width="2" style="9" customWidth="1"/>
    <col min="2" max="2" width="2.85546875" style="40" customWidth="1"/>
    <col min="3" max="3" width="26.5703125" style="9" customWidth="1"/>
    <col min="4" max="27" width="5" style="447" customWidth="1"/>
    <col min="28" max="28" width="5.140625" style="9" customWidth="1"/>
    <col min="29" max="29" width="5.85546875" style="99" customWidth="1"/>
    <col min="30" max="30" width="2.85546875" style="9" customWidth="1"/>
    <col min="31" max="31" width="3.140625" style="9" customWidth="1"/>
    <col min="32" max="32" width="2.85546875" style="9" customWidth="1"/>
    <col min="33" max="33" width="3.5703125" style="9" customWidth="1"/>
    <col min="34" max="41" width="4.7109375" style="9" customWidth="1"/>
    <col min="42" max="16384" width="11.42578125" style="9"/>
  </cols>
  <sheetData>
    <row r="1" spans="2:41" ht="12.75" customHeight="1" x14ac:dyDescent="0.2">
      <c r="B1" s="65"/>
      <c r="C1" s="65"/>
    </row>
    <row r="2" spans="2:41" ht="12.75" customHeight="1" x14ac:dyDescent="0.2">
      <c r="B2" s="66"/>
      <c r="C2" s="65"/>
      <c r="D2" s="734" t="s">
        <v>431</v>
      </c>
      <c r="E2" s="735"/>
      <c r="F2" s="734" t="s">
        <v>433</v>
      </c>
      <c r="G2" s="735"/>
      <c r="H2" s="734" t="s">
        <v>433</v>
      </c>
      <c r="I2" s="735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34"/>
      <c r="U2" s="735"/>
      <c r="V2" s="734"/>
      <c r="W2" s="735"/>
      <c r="X2" s="734"/>
      <c r="Y2" s="735"/>
      <c r="Z2" s="735"/>
      <c r="AA2" s="735"/>
      <c r="AI2" s="742"/>
      <c r="AJ2" s="742"/>
      <c r="AK2" s="742"/>
      <c r="AL2" s="742"/>
    </row>
    <row r="3" spans="2:41" ht="13.5" customHeight="1" x14ac:dyDescent="0.2">
      <c r="B3" s="67"/>
      <c r="C3" s="65"/>
      <c r="D3" s="736">
        <v>5</v>
      </c>
      <c r="E3" s="737"/>
      <c r="F3" s="736">
        <v>12</v>
      </c>
      <c r="G3" s="737"/>
      <c r="H3" s="736">
        <v>12</v>
      </c>
      <c r="I3" s="737"/>
      <c r="J3" s="739"/>
      <c r="K3" s="706"/>
      <c r="L3" s="739"/>
      <c r="M3" s="706"/>
      <c r="N3" s="739"/>
      <c r="O3" s="706"/>
      <c r="P3" s="739"/>
      <c r="Q3" s="706"/>
      <c r="R3" s="706"/>
      <c r="S3" s="706"/>
      <c r="T3" s="736"/>
      <c r="U3" s="713"/>
      <c r="V3" s="712"/>
      <c r="W3" s="713"/>
      <c r="X3" s="736"/>
      <c r="Y3" s="713"/>
      <c r="Z3" s="713"/>
      <c r="AA3" s="713"/>
    </row>
    <row r="4" spans="2:41" ht="12.75" customHeight="1" x14ac:dyDescent="0.2">
      <c r="B4" s="68"/>
      <c r="C4" s="65"/>
      <c r="D4" s="712" t="s">
        <v>432</v>
      </c>
      <c r="E4" s="713"/>
      <c r="F4" s="712" t="s">
        <v>432</v>
      </c>
      <c r="G4" s="713"/>
      <c r="H4" s="712" t="s">
        <v>432</v>
      </c>
      <c r="I4" s="713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12"/>
      <c r="U4" s="713"/>
      <c r="V4" s="712"/>
      <c r="W4" s="713"/>
      <c r="X4" s="712"/>
      <c r="Y4" s="713"/>
      <c r="Z4" s="713"/>
      <c r="AA4" s="713"/>
      <c r="AB4" s="55" t="s">
        <v>1</v>
      </c>
      <c r="AC4" s="108" t="s">
        <v>1</v>
      </c>
      <c r="AD4" s="741" t="s">
        <v>2</v>
      </c>
      <c r="AE4" s="741"/>
      <c r="AF4" s="741"/>
      <c r="AG4" s="741"/>
      <c r="AH4" s="740" t="s">
        <v>3</v>
      </c>
      <c r="AI4" s="740"/>
      <c r="AJ4" s="740"/>
      <c r="AK4" s="740"/>
      <c r="AL4" s="740"/>
      <c r="AM4" s="740"/>
      <c r="AN4" s="740"/>
      <c r="AO4" s="740"/>
    </row>
    <row r="5" spans="2:41" ht="12.75" customHeight="1" x14ac:dyDescent="0.2">
      <c r="B5" s="68"/>
      <c r="C5" s="65"/>
      <c r="D5" s="712">
        <v>2024</v>
      </c>
      <c r="E5" s="713"/>
      <c r="F5" s="712">
        <v>2024</v>
      </c>
      <c r="G5" s="713"/>
      <c r="H5" s="712">
        <v>2024</v>
      </c>
      <c r="I5" s="713"/>
      <c r="J5" s="712"/>
      <c r="K5" s="713"/>
      <c r="L5" s="639"/>
      <c r="M5" s="640"/>
      <c r="N5" s="639"/>
      <c r="O5" s="640"/>
      <c r="P5" s="639"/>
      <c r="Q5" s="640"/>
      <c r="R5" s="639"/>
      <c r="S5" s="640"/>
      <c r="T5" s="639"/>
      <c r="U5" s="640"/>
      <c r="V5" s="582"/>
      <c r="W5" s="583"/>
      <c r="X5" s="582"/>
      <c r="Y5" s="583"/>
      <c r="Z5" s="455"/>
      <c r="AA5" s="583"/>
      <c r="AB5" s="55"/>
      <c r="AC5" s="108"/>
      <c r="AD5" s="605"/>
      <c r="AE5" s="605"/>
      <c r="AF5" s="605"/>
      <c r="AG5" s="585"/>
      <c r="AH5" s="584"/>
      <c r="AI5" s="584"/>
      <c r="AJ5" s="584"/>
      <c r="AK5" s="584"/>
      <c r="AL5" s="584"/>
      <c r="AM5" s="584"/>
      <c r="AN5" s="584"/>
      <c r="AO5" s="584"/>
    </row>
    <row r="6" spans="2:41" ht="12.75" customHeight="1" x14ac:dyDescent="0.2">
      <c r="B6" s="68"/>
      <c r="C6" s="69"/>
      <c r="D6" s="712"/>
      <c r="E6" s="713"/>
      <c r="F6" s="712"/>
      <c r="G6" s="713"/>
      <c r="H6" s="858" t="s">
        <v>363</v>
      </c>
      <c r="I6" s="713"/>
      <c r="J6" s="712"/>
      <c r="K6" s="713"/>
      <c r="L6" s="706"/>
      <c r="M6" s="706"/>
      <c r="N6" s="706"/>
      <c r="O6" s="706"/>
      <c r="P6" s="706"/>
      <c r="Q6" s="706"/>
      <c r="R6" s="706"/>
      <c r="S6" s="706"/>
      <c r="T6" s="712"/>
      <c r="U6" s="713"/>
      <c r="V6" s="712"/>
      <c r="W6" s="713"/>
      <c r="X6" s="712"/>
      <c r="Y6" s="713"/>
      <c r="Z6" s="713"/>
      <c r="AA6" s="713"/>
      <c r="AB6" s="17" t="s">
        <v>4</v>
      </c>
      <c r="AC6" s="108" t="s">
        <v>4</v>
      </c>
      <c r="AD6" s="19" t="s">
        <v>5</v>
      </c>
      <c r="AE6" s="47" t="s">
        <v>6</v>
      </c>
      <c r="AF6" s="48" t="s">
        <v>7</v>
      </c>
      <c r="AG6" s="35" t="s">
        <v>8</v>
      </c>
      <c r="AH6" s="70">
        <v>480</v>
      </c>
      <c r="AI6" s="70">
        <v>510</v>
      </c>
      <c r="AJ6" s="70">
        <v>535</v>
      </c>
      <c r="AK6" s="70">
        <v>560</v>
      </c>
      <c r="AL6" s="70">
        <v>585</v>
      </c>
      <c r="AM6" s="70">
        <v>605</v>
      </c>
      <c r="AN6" s="70">
        <v>625</v>
      </c>
      <c r="AO6" s="70">
        <v>645</v>
      </c>
    </row>
    <row r="7" spans="2:41" ht="13.5" customHeight="1" x14ac:dyDescent="0.2">
      <c r="B7" s="67"/>
      <c r="C7" s="67"/>
      <c r="D7" s="760"/>
      <c r="E7" s="761"/>
      <c r="F7" s="726"/>
      <c r="G7" s="727"/>
      <c r="H7" s="762"/>
      <c r="I7" s="763"/>
      <c r="J7" s="730"/>
      <c r="K7" s="729"/>
      <c r="L7" s="762"/>
      <c r="M7" s="763"/>
      <c r="N7" s="745"/>
      <c r="O7" s="745"/>
      <c r="P7" s="746"/>
      <c r="Q7" s="747"/>
      <c r="R7" s="745"/>
      <c r="S7" s="745"/>
      <c r="T7" s="748"/>
      <c r="U7" s="744"/>
      <c r="V7" s="748"/>
      <c r="W7" s="744"/>
      <c r="X7" s="446"/>
      <c r="Y7" s="445"/>
      <c r="Z7" s="744"/>
      <c r="AA7" s="744"/>
      <c r="AB7" s="17"/>
      <c r="AC7" s="108"/>
      <c r="AD7"/>
      <c r="AE7"/>
      <c r="AF7"/>
      <c r="AG7"/>
      <c r="AH7"/>
      <c r="AI7"/>
      <c r="AJ7"/>
      <c r="AK7"/>
      <c r="AL7"/>
      <c r="AM7"/>
      <c r="AN7"/>
      <c r="AO7"/>
    </row>
    <row r="8" spans="2:41" ht="13.5" customHeight="1" thickBot="1" x14ac:dyDescent="0.25">
      <c r="B8" s="557"/>
      <c r="C8" s="557"/>
      <c r="D8" s="455"/>
      <c r="E8" s="455"/>
      <c r="F8" s="543"/>
      <c r="G8" s="543"/>
      <c r="H8" s="455"/>
      <c r="I8" s="455"/>
      <c r="J8" s="544"/>
      <c r="K8" s="455"/>
      <c r="L8" s="543"/>
      <c r="M8" s="543"/>
      <c r="N8" s="543"/>
      <c r="O8" s="543"/>
      <c r="P8" s="544"/>
      <c r="Q8" s="455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17"/>
      <c r="AC8" s="108"/>
      <c r="AD8"/>
      <c r="AE8"/>
      <c r="AF8"/>
      <c r="AG8"/>
      <c r="AH8"/>
      <c r="AI8"/>
      <c r="AJ8"/>
      <c r="AK8"/>
      <c r="AL8"/>
      <c r="AM8"/>
      <c r="AN8"/>
      <c r="AO8"/>
    </row>
    <row r="9" spans="2:41" s="12" customFormat="1" ht="22.7" customHeight="1" thickBot="1" x14ac:dyDescent="0.25">
      <c r="B9" s="96"/>
      <c r="D9" s="553"/>
      <c r="E9" s="544"/>
      <c r="F9" s="553"/>
      <c r="G9" s="544"/>
      <c r="H9" s="544"/>
      <c r="I9" s="544"/>
      <c r="J9" s="544"/>
      <c r="K9" s="554"/>
      <c r="L9" s="749" t="s">
        <v>349</v>
      </c>
      <c r="M9" s="750"/>
      <c r="N9" s="750"/>
      <c r="O9" s="750"/>
      <c r="P9" s="750"/>
      <c r="Q9" s="750"/>
      <c r="R9" s="750"/>
      <c r="S9" s="751"/>
      <c r="T9" s="555"/>
      <c r="U9" s="544"/>
      <c r="V9" s="544"/>
      <c r="W9" s="544"/>
      <c r="X9" s="544"/>
      <c r="Y9" s="544"/>
      <c r="Z9" s="544"/>
      <c r="AA9" s="544"/>
      <c r="AB9" s="73"/>
      <c r="AC9" s="130"/>
      <c r="AD9" s="26"/>
      <c r="AE9" s="26"/>
      <c r="AF9" s="26"/>
      <c r="AG9" s="26"/>
      <c r="AH9"/>
      <c r="AI9"/>
      <c r="AJ9"/>
      <c r="AK9"/>
      <c r="AL9"/>
      <c r="AM9"/>
      <c r="AN9"/>
      <c r="AO9"/>
    </row>
    <row r="10" spans="2:41" s="12" customFormat="1" ht="22.7" customHeight="1" x14ac:dyDescent="0.2">
      <c r="B10" s="90"/>
      <c r="C10" s="551" t="s">
        <v>311</v>
      </c>
      <c r="D10" s="552"/>
      <c r="E10" s="542"/>
      <c r="F10" s="552"/>
      <c r="G10" s="542"/>
      <c r="H10" s="542"/>
      <c r="I10" s="542"/>
      <c r="J10" s="542"/>
      <c r="K10" s="542"/>
      <c r="L10" s="545"/>
      <c r="M10" s="546"/>
      <c r="N10" s="546"/>
      <c r="O10" s="546"/>
      <c r="P10" s="546"/>
      <c r="Q10" s="546"/>
      <c r="R10" s="546"/>
      <c r="S10" s="546"/>
      <c r="T10" s="542"/>
      <c r="U10" s="542"/>
      <c r="V10" s="542"/>
      <c r="W10" s="542"/>
      <c r="X10" s="544"/>
      <c r="Y10" s="544"/>
      <c r="Z10" s="542"/>
      <c r="AA10" s="542"/>
      <c r="AB10" s="73"/>
      <c r="AC10" s="130"/>
      <c r="AD10" s="74"/>
      <c r="AE10" s="74"/>
      <c r="AF10" s="74"/>
      <c r="AG10" s="74"/>
      <c r="AH10"/>
      <c r="AI10"/>
      <c r="AJ10"/>
      <c r="AK10"/>
      <c r="AL10"/>
      <c r="AM10"/>
      <c r="AN10"/>
      <c r="AO10"/>
    </row>
    <row r="11" spans="2:41" x14ac:dyDescent="0.2">
      <c r="B11" s="311"/>
      <c r="C11" s="31"/>
      <c r="D11" s="416"/>
      <c r="E11" s="417"/>
      <c r="F11" s="416"/>
      <c r="G11" s="417"/>
      <c r="H11" s="416"/>
      <c r="I11" s="417"/>
      <c r="J11" s="416"/>
      <c r="K11" s="420"/>
      <c r="L11" s="547"/>
      <c r="M11" s="548"/>
      <c r="N11" s="549"/>
      <c r="O11" s="548"/>
      <c r="P11" s="549"/>
      <c r="Q11" s="548"/>
      <c r="R11" s="549"/>
      <c r="S11" s="517"/>
      <c r="T11" s="507"/>
      <c r="U11" s="432"/>
      <c r="V11" s="516"/>
      <c r="W11" s="517"/>
      <c r="X11" s="550"/>
      <c r="Y11" s="517"/>
      <c r="Z11" s="423"/>
      <c r="AA11" s="417"/>
      <c r="AB11" s="108">
        <f>COUNT(D11:AA11)</f>
        <v>0</v>
      </c>
      <c r="AC11" s="130" t="str">
        <f>IF(AB11&lt;3," ",(LARGE(C11:AA11,1)+LARGE(C11:AA11,2)+LARGE(C11:AA11,3))/3)</f>
        <v xml:space="preserve"> </v>
      </c>
      <c r="AD11" s="348" t="str">
        <f>IF(COUNTIF(D11:AA11,"(1)")=0," ",COUNTIF(D11:AA11,"(1)"))</f>
        <v xml:space="preserve"> </v>
      </c>
      <c r="AE11" s="348" t="str">
        <f>IF(COUNTIF(D11:AA11,"(2)")=0," ",COUNTIF(D11:AA11,"(2)"))</f>
        <v xml:space="preserve"> </v>
      </c>
      <c r="AF11" s="348" t="str">
        <f>IF(COUNTIF(D11:AA11,"(3)")=0," ",COUNTIF(D11:AA11,"(3)"))</f>
        <v xml:space="preserve"> </v>
      </c>
      <c r="AG11" s="35" t="str">
        <f>IF(SUM(AD11:AF11)=0," ",SUM(AD11:AF11))</f>
        <v xml:space="preserve"> </v>
      </c>
      <c r="AH11" s="36" t="str">
        <f>IF(AB11=0,Var!$B$8,IF(LARGE(D11:AA11,1)&gt;=480,Var!$B$4," "))</f>
        <v>---</v>
      </c>
      <c r="AI11" s="36" t="str">
        <f>IF(AB11=0,Var!$B$8,IF(LARGE(D11:AA11,1)&gt;=510,Var!$B$4," "))</f>
        <v>---</v>
      </c>
      <c r="AJ11" s="36" t="str">
        <f>IF(AB11=0,Var!$B$8,IF(LARGE(D11:AA11,1)&gt;=535,Var!$B$4," "))</f>
        <v>---</v>
      </c>
      <c r="AK11" s="36" t="str">
        <f>IF(AB11=0,Var!$B$8,IF(LARGE(D11:AA11,1)&gt;=560,Var!$B$4," "))</f>
        <v>---</v>
      </c>
      <c r="AL11" s="36" t="str">
        <f>IF(AB11=0,Var!$B$8,IF(LARGE(D11:AA11,1)&gt;=585,Var!$B$4," "))</f>
        <v>---</v>
      </c>
      <c r="AM11" s="36" t="str">
        <f>IF(AB11=0,Var!$B$8,IF(LARGE(D11:AA11,1)&gt;=605,Var!$B$4," "))</f>
        <v>---</v>
      </c>
      <c r="AN11" s="36" t="str">
        <f>IF(AB11=0,Var!$B$8,IF(LARGE(D11:AA11,1)&gt;=625,Var!$B$4," "))</f>
        <v>---</v>
      </c>
      <c r="AO11" s="36" t="str">
        <f>IF(AB11=0,Var!$B$8,IF(LARGE(D11:AA11,1)&gt;=645,Var!$B$4," "))</f>
        <v>---</v>
      </c>
    </row>
    <row r="12" spans="2:41" s="12" customFormat="1" ht="22.7" customHeight="1" x14ac:dyDescent="0.2">
      <c r="B12" s="71"/>
      <c r="C12" s="72" t="s">
        <v>312</v>
      </c>
      <c r="D12" s="428"/>
      <c r="E12" s="429"/>
      <c r="F12" s="428"/>
      <c r="G12" s="429"/>
      <c r="H12" s="429"/>
      <c r="I12" s="429"/>
      <c r="J12" s="429"/>
      <c r="K12" s="429"/>
      <c r="L12" s="433"/>
      <c r="M12" s="433"/>
      <c r="N12" s="433"/>
      <c r="O12" s="433"/>
      <c r="P12" s="433"/>
      <c r="Q12" s="433"/>
      <c r="R12" s="433"/>
      <c r="S12" s="433"/>
      <c r="T12" s="429"/>
      <c r="U12" s="429"/>
      <c r="V12" s="429"/>
      <c r="W12" s="429"/>
      <c r="X12" s="489"/>
      <c r="Y12" s="490"/>
      <c r="Z12" s="429"/>
      <c r="AA12" s="429"/>
      <c r="AB12" s="108"/>
      <c r="AC12" s="130" t="str">
        <f>IF(AB12&lt;3," ",(LARGE(C12:AA12,1)+LARGE(C12:AA12,2)+LARGE(C12:AA12,3))/3)</f>
        <v xml:space="preserve"> </v>
      </c>
      <c r="AD12" s="74"/>
      <c r="AE12" s="74"/>
      <c r="AF12" s="74"/>
      <c r="AG12" s="74"/>
      <c r="AH12"/>
      <c r="AI12" s="556"/>
      <c r="AJ12" s="556"/>
      <c r="AK12" s="556"/>
      <c r="AL12" s="556"/>
      <c r="AM12" s="556"/>
      <c r="AN12" s="556"/>
      <c r="AO12" s="556"/>
    </row>
    <row r="13" spans="2:41" x14ac:dyDescent="0.2">
      <c r="B13" s="311"/>
      <c r="C13" s="31"/>
      <c r="D13" s="416"/>
      <c r="E13" s="417"/>
      <c r="F13" s="416"/>
      <c r="G13" s="417"/>
      <c r="H13" s="416"/>
      <c r="I13" s="417"/>
      <c r="J13" s="416"/>
      <c r="K13" s="417"/>
      <c r="L13" s="416"/>
      <c r="M13" s="417"/>
      <c r="N13" s="416"/>
      <c r="O13" s="417"/>
      <c r="P13" s="416"/>
      <c r="Q13" s="417"/>
      <c r="R13" s="416"/>
      <c r="S13" s="417"/>
      <c r="T13" s="431"/>
      <c r="U13" s="432"/>
      <c r="V13" s="516"/>
      <c r="W13" s="517"/>
      <c r="X13" s="420"/>
      <c r="Y13" s="420"/>
      <c r="Z13" s="416"/>
      <c r="AA13" s="417"/>
      <c r="AB13" s="108">
        <f>COUNT(D13:AA13)</f>
        <v>0</v>
      </c>
      <c r="AC13" s="130" t="str">
        <f>IF(AB13&lt;3," ",(LARGE(C13:AA13,1)+LARGE(C13:AA13,2)+LARGE(C13:AA13,3))/3)</f>
        <v xml:space="preserve"> </v>
      </c>
      <c r="AD13" s="348" t="str">
        <f>IF(COUNTIF(D13:AA13,"(1)")=0," ",COUNTIF(D13:AA13,"(1)"))</f>
        <v xml:space="preserve"> </v>
      </c>
      <c r="AE13" s="348" t="str">
        <f>IF(COUNTIF(D13:AA13,"(2)")=0," ",COUNTIF(D13:AA13,"(2)"))</f>
        <v xml:space="preserve"> </v>
      </c>
      <c r="AF13" s="348" t="str">
        <f>IF(COUNTIF(D13:AA13,"(3)")=0," ",COUNTIF(D13:AA13,"(3)"))</f>
        <v xml:space="preserve"> </v>
      </c>
      <c r="AG13" s="35" t="str">
        <f>IF(SUM(AD13:AF13)=0," ",SUM(AD13:AF13))</f>
        <v xml:space="preserve"> </v>
      </c>
      <c r="AH13" s="36" t="str">
        <f>IF(AB13=0,Var!$B$8,IF(LARGE(D13:AA13,1)&gt;=480,Var!$B$4," "))</f>
        <v>---</v>
      </c>
      <c r="AI13" s="36" t="str">
        <f>IF(AB13=0,Var!$B$8,IF(LARGE(D13:AA13,1)&gt;=510,Var!$B$4," "))</f>
        <v>---</v>
      </c>
      <c r="AJ13" s="36" t="str">
        <f>IF(AB13=0,Var!$B$8,IF(LARGE(D13:AA13,1)&gt;=535,Var!$B$4," "))</f>
        <v>---</v>
      </c>
      <c r="AK13" s="36" t="str">
        <f>IF(AB13=0,Var!$B$8,IF(LARGE(D13:AA13,1)&gt;=560,Var!$B$4," "))</f>
        <v>---</v>
      </c>
      <c r="AL13" s="36" t="str">
        <f>IF(AB13=0,Var!$B$8,IF(LARGE(D13:AA13,1)&gt;=585,Var!$B$4," "))</f>
        <v>---</v>
      </c>
      <c r="AM13" s="36" t="str">
        <f>IF(AB13=0,Var!$B$8,IF(LARGE(D13:AA13,1)&gt;=605,Var!$B$4," "))</f>
        <v>---</v>
      </c>
      <c r="AN13" s="36" t="str">
        <f>IF(AB13=0,Var!$B$8,IF(LARGE(D13:AA13,1)&gt;=625,Var!$B$4," "))</f>
        <v>---</v>
      </c>
      <c r="AO13" s="36" t="str">
        <f>IF(AB13=0,Var!$B$8,IF(LARGE(D13:AA13,1)&gt;=645,Var!$B$4," "))</f>
        <v>---</v>
      </c>
    </row>
    <row r="14" spans="2:41" s="12" customFormat="1" ht="24" customHeight="1" x14ac:dyDescent="0.2">
      <c r="B14" s="71"/>
      <c r="C14" s="72" t="s">
        <v>308</v>
      </c>
      <c r="D14" s="428"/>
      <c r="E14" s="429"/>
      <c r="F14" s="428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90"/>
      <c r="Y14" s="490"/>
      <c r="Z14" s="429"/>
      <c r="AA14" s="429"/>
      <c r="AB14" s="108"/>
      <c r="AC14" s="309"/>
      <c r="AD14" s="74"/>
      <c r="AE14" s="74"/>
      <c r="AF14" s="74"/>
      <c r="AG14" s="74"/>
      <c r="AH14" s="556"/>
      <c r="AI14" s="556"/>
      <c r="AJ14" s="556"/>
      <c r="AK14" s="556"/>
      <c r="AL14" s="556"/>
      <c r="AM14" s="556"/>
      <c r="AN14" s="556"/>
      <c r="AO14" s="556"/>
    </row>
    <row r="15" spans="2:41" x14ac:dyDescent="0.2">
      <c r="B15" s="311"/>
      <c r="C15" s="31"/>
      <c r="D15" s="416"/>
      <c r="E15" s="417"/>
      <c r="F15" s="416"/>
      <c r="G15" s="417"/>
      <c r="H15" s="416"/>
      <c r="I15" s="417"/>
      <c r="J15" s="416"/>
      <c r="K15" s="417"/>
      <c r="L15" s="416"/>
      <c r="M15" s="417"/>
      <c r="N15" s="416"/>
      <c r="O15" s="417"/>
      <c r="P15" s="416"/>
      <c r="Q15" s="417"/>
      <c r="R15" s="416"/>
      <c r="S15" s="417"/>
      <c r="T15" s="431"/>
      <c r="U15" s="432"/>
      <c r="V15" s="516"/>
      <c r="W15" s="517"/>
      <c r="X15" s="516"/>
      <c r="Y15" s="517"/>
      <c r="Z15" s="423"/>
      <c r="AA15" s="417"/>
      <c r="AB15" s="108">
        <f>COUNT(D15:AA15)</f>
        <v>0</v>
      </c>
      <c r="AC15" s="130" t="str">
        <f>IF(AB15&lt;3," ",(LARGE(C15:AA15,1)+LARGE(C15:AA15,2)+LARGE(C15:AA15,3))/3)</f>
        <v xml:space="preserve"> </v>
      </c>
      <c r="AD15" s="348" t="str">
        <f>IF(COUNTIF(D15:AA15,"(1)")=0," ",COUNTIF(D15:AA15,"(1)"))</f>
        <v xml:space="preserve"> </v>
      </c>
      <c r="AE15" s="348" t="str">
        <f>IF(COUNTIF(D15:AA15,"(2)")=0," ",COUNTIF(D15:AA15,"(2)"))</f>
        <v xml:space="preserve"> </v>
      </c>
      <c r="AF15" s="348" t="str">
        <f>IF(COUNTIF(D15:AA15,"(3)")=0," ",COUNTIF(D15:AA15,"(3)"))</f>
        <v xml:space="preserve"> </v>
      </c>
      <c r="AG15" s="35" t="str">
        <f>IF(SUM(AD15:AF15)=0," ",SUM(AD15:AF15))</f>
        <v xml:space="preserve"> </v>
      </c>
      <c r="AH15" s="36" t="str">
        <f>IF(AB15=0,Var!$B$8,IF(LARGE(D15:AA15,1)&gt;=480,Var!$B$4," "))</f>
        <v>---</v>
      </c>
      <c r="AI15" s="36" t="str">
        <f>IF(AB15=0,Var!$B$8,IF(LARGE(D15:AA15,1)&gt;=510,Var!$B$4," "))</f>
        <v>---</v>
      </c>
      <c r="AJ15" s="36" t="str">
        <f>IF(AB15=0,Var!$B$8,IF(LARGE(D15:AA15,1)&gt;=535,Var!$B$4," "))</f>
        <v>---</v>
      </c>
      <c r="AK15" s="36" t="str">
        <f>IF(AB15=0,Var!$B$8,IF(LARGE(D15:AA15,1)&gt;=560,Var!$B$4," "))</f>
        <v>---</v>
      </c>
      <c r="AL15" s="36" t="str">
        <f>IF(AB15=0,Var!$B$8,IF(LARGE(D15:AA15,1)&gt;=585,Var!$B$4," "))</f>
        <v>---</v>
      </c>
      <c r="AM15" s="36" t="str">
        <f>IF(AB15=0,Var!$B$8,IF(LARGE(D15:AA15,1)&gt;=605,Var!$B$4," "))</f>
        <v>---</v>
      </c>
      <c r="AN15" s="36" t="str">
        <f>IF(AB15=0,Var!$B$8,IF(LARGE(D15:AA15,1)&gt;=625,Var!$B$4," "))</f>
        <v>---</v>
      </c>
      <c r="AO15" s="36" t="str">
        <f>IF(AB15=0,Var!$B$8,IF(LARGE(D15:AA15,1)&gt;=645,Var!$B$4," "))</f>
        <v>---</v>
      </c>
    </row>
    <row r="16" spans="2:41" s="12" customFormat="1" ht="22.7" customHeight="1" x14ac:dyDescent="0.2">
      <c r="B16" s="71"/>
      <c r="C16" s="72" t="s">
        <v>307</v>
      </c>
      <c r="D16" s="428"/>
      <c r="E16" s="429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4"/>
      <c r="W16" s="434"/>
      <c r="X16" s="433"/>
      <c r="Y16" s="433"/>
      <c r="Z16" s="429"/>
      <c r="AA16" s="429"/>
      <c r="AB16" s="108"/>
      <c r="AC16" s="309"/>
      <c r="AD16" s="74"/>
      <c r="AE16" s="74"/>
      <c r="AF16" s="74"/>
      <c r="AG16" s="74"/>
      <c r="AH16" s="556"/>
      <c r="AI16" s="556"/>
      <c r="AJ16" s="556"/>
      <c r="AK16" s="556"/>
      <c r="AL16" s="556"/>
      <c r="AM16" s="556"/>
      <c r="AN16" s="556"/>
      <c r="AO16" s="556"/>
    </row>
    <row r="17" spans="2:41" x14ac:dyDescent="0.2">
      <c r="B17" s="14"/>
      <c r="C17" s="31"/>
      <c r="D17" s="416"/>
      <c r="E17" s="417"/>
      <c r="F17" s="416"/>
      <c r="G17" s="417"/>
      <c r="H17" s="416"/>
      <c r="I17" s="417"/>
      <c r="J17" s="416"/>
      <c r="K17" s="417"/>
      <c r="L17" s="416"/>
      <c r="M17" s="417"/>
      <c r="N17" s="416"/>
      <c r="O17" s="417"/>
      <c r="P17" s="416"/>
      <c r="Q17" s="417"/>
      <c r="R17" s="416"/>
      <c r="S17" s="417"/>
      <c r="T17" s="431"/>
      <c r="U17" s="432"/>
      <c r="V17" s="516"/>
      <c r="W17" s="517"/>
      <c r="X17" s="420"/>
      <c r="Y17" s="420"/>
      <c r="Z17" s="416"/>
      <c r="AA17" s="417"/>
      <c r="AB17" s="108">
        <f>COUNT(D17:AA17)</f>
        <v>0</v>
      </c>
      <c r="AC17" s="130" t="str">
        <f>IF(AB17&lt;3," ",(LARGE(C17:AA17,1)+LARGE(C17:AA17,2)+LARGE(C17:AA17,3))/3)</f>
        <v xml:space="preserve"> </v>
      </c>
      <c r="AD17" s="34" t="str">
        <f>IF(COUNTIF(D17:AA17,"(1)")=0," ",COUNTIF(D17:AA17,"(1)"))</f>
        <v xml:space="preserve"> </v>
      </c>
      <c r="AE17" s="34" t="str">
        <f>IF(COUNTIF(D17:AA17,"(2)")=0," ",COUNTIF(D17:AA17,"(2)"))</f>
        <v xml:space="preserve"> </v>
      </c>
      <c r="AF17" s="34" t="str">
        <f>IF(COUNTIF(D17:AA17,"(3)")=0," ",COUNTIF(D17:AA17,"(3)"))</f>
        <v xml:space="preserve"> </v>
      </c>
      <c r="AG17" s="35" t="str">
        <f>IF(SUM(AD17:AF17)=0," ",SUM(AD17:AF17))</f>
        <v xml:space="preserve"> </v>
      </c>
      <c r="AH17" s="36" t="str">
        <f>IF(AB17=0,Var!$B$8,IF(LARGE(D17:AA17,1)&gt;=480,Var!$B$4," "))</f>
        <v>---</v>
      </c>
      <c r="AI17" s="36" t="str">
        <f>IF(AB17=0,Var!$B$8,IF(LARGE(D17:AA17,1)&gt;=510,Var!$B$4," "))</f>
        <v>---</v>
      </c>
      <c r="AJ17" s="36" t="str">
        <f>IF(AB17=0,Var!$B$8,IF(LARGE(D17:AA17,1)&gt;=535,Var!$B$4," "))</f>
        <v>---</v>
      </c>
      <c r="AK17" s="36" t="str">
        <f>IF(AB17=0,Var!$B$8,IF(LARGE(D17:AA17,1)&gt;=560,Var!$B$4," "))</f>
        <v>---</v>
      </c>
      <c r="AL17" s="36" t="str">
        <f>IF(AB17=0,Var!$B$8,IF(LARGE(D17:AA17,1)&gt;=585,Var!$B$4," "))</f>
        <v>---</v>
      </c>
      <c r="AM17" s="36" t="str">
        <f>IF(AB17=0,Var!$B$8,IF(LARGE(D17:AA17,1)&gt;=605,Var!$B$4," "))</f>
        <v>---</v>
      </c>
      <c r="AN17" s="36" t="str">
        <f>IF(AB17=0,Var!$B$8,IF(LARGE(D17:AA17,1)&gt;=625,Var!$B$4," "))</f>
        <v>---</v>
      </c>
      <c r="AO17" s="36" t="str">
        <f>IF(AB17=0,Var!$B$8,IF(LARGE(D17:AA17,1)&gt;=645,Var!$B$4," "))</f>
        <v>---</v>
      </c>
    </row>
    <row r="18" spans="2:41" s="12" customFormat="1" ht="22.7" customHeight="1" x14ac:dyDescent="0.2">
      <c r="B18" s="71"/>
      <c r="C18" s="72" t="s">
        <v>309</v>
      </c>
      <c r="D18" s="428"/>
      <c r="E18" s="429"/>
      <c r="F18" s="428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3"/>
      <c r="W18" s="433"/>
      <c r="X18" s="434"/>
      <c r="Y18" s="434"/>
      <c r="Z18" s="429"/>
      <c r="AA18" s="429"/>
      <c r="AB18" s="108"/>
      <c r="AC18" s="130" t="str">
        <f>IF(AB18&lt;3," ",(LARGE(C18:AA18,1)+LARGE(C18:AA18,2)+LARGE(C18:AA18,3))/3)</f>
        <v xml:space="preserve"> </v>
      </c>
      <c r="AD18" s="74"/>
      <c r="AE18" s="74"/>
      <c r="AF18" s="74"/>
      <c r="AG18" s="74"/>
      <c r="AH18" s="556"/>
      <c r="AI18" s="556"/>
      <c r="AJ18" s="556"/>
      <c r="AK18" s="556"/>
      <c r="AL18" s="556"/>
      <c r="AM18" s="556"/>
      <c r="AN18" s="556"/>
      <c r="AO18" s="556"/>
    </row>
    <row r="19" spans="2:41" x14ac:dyDescent="0.2">
      <c r="B19" s="14"/>
      <c r="C19" s="31"/>
      <c r="D19" s="416"/>
      <c r="E19" s="417"/>
      <c r="F19" s="416"/>
      <c r="G19" s="417"/>
      <c r="H19" s="416"/>
      <c r="I19" s="417"/>
      <c r="J19" s="416"/>
      <c r="K19" s="417"/>
      <c r="L19" s="416"/>
      <c r="M19" s="417"/>
      <c r="N19" s="416"/>
      <c r="O19" s="417"/>
      <c r="P19" s="416"/>
      <c r="Q19" s="417"/>
      <c r="R19" s="416"/>
      <c r="S19" s="417"/>
      <c r="T19" s="418"/>
      <c r="U19" s="419"/>
      <c r="V19" s="420"/>
      <c r="W19" s="420"/>
      <c r="X19" s="421"/>
      <c r="Y19" s="422"/>
      <c r="Z19" s="423"/>
      <c r="AA19" s="417"/>
      <c r="AB19" s="108">
        <f>COUNT(D19:AA19)</f>
        <v>0</v>
      </c>
      <c r="AC19" s="309"/>
      <c r="AD19" s="34" t="str">
        <f>IF(COUNTIF(D19:AA19,"(1)")=0," ",COUNTIF(D19:AA19,"(1)"))</f>
        <v xml:space="preserve"> </v>
      </c>
      <c r="AE19" s="34" t="str">
        <f>IF(COUNTIF(D19:AA19,"(2)")=0," ",COUNTIF(D19:AA19,"(2)"))</f>
        <v xml:space="preserve"> </v>
      </c>
      <c r="AF19" s="34" t="str">
        <f>IF(COUNTIF(D19:AA19,"(3)")=0," ",COUNTIF(D19:AA19,"(3)"))</f>
        <v xml:space="preserve"> </v>
      </c>
      <c r="AG19" s="35" t="str">
        <f>IF(SUM(AD19:AF19)=0," ",SUM(AD19:AF19))</f>
        <v xml:space="preserve"> </v>
      </c>
      <c r="AH19" s="36" t="str">
        <f>IF(AB19=0,Var!$B$8,IF(LARGE(D19:AA19,1)&gt;=480,Var!$B$4," "))</f>
        <v>---</v>
      </c>
      <c r="AI19" s="36" t="str">
        <f>IF(AB19=0,Var!$B$8,IF(LARGE(D19:AA19,1)&gt;=510,Var!$B$4," "))</f>
        <v>---</v>
      </c>
      <c r="AJ19" s="36" t="str">
        <f>IF(AB19=0,Var!$B$8,IF(LARGE(D19:AA19,1)&gt;=535,Var!$B$4," "))</f>
        <v>---</v>
      </c>
      <c r="AK19" s="36" t="str">
        <f>IF(AB19=0,Var!$B$8,IF(LARGE(D19:AA19,1)&gt;=560,Var!$B$4," "))</f>
        <v>---</v>
      </c>
      <c r="AL19" s="36" t="str">
        <f>IF(AB19=0,Var!$B$8,IF(LARGE(D19:AA19,1)&gt;=585,Var!$B$4," "))</f>
        <v>---</v>
      </c>
      <c r="AM19" s="36" t="str">
        <f>IF(AB19=0,Var!$B$8,IF(LARGE(D19:AA19,1)&gt;=605,Var!$B$4," "))</f>
        <v>---</v>
      </c>
      <c r="AN19" s="36" t="str">
        <f>IF(AB19=0,Var!$B$8,IF(LARGE(D19:AA19,1)&gt;=625,Var!$B$4," "))</f>
        <v>---</v>
      </c>
      <c r="AO19" s="36" t="str">
        <f>IF(AB19=0,Var!$B$8,IF(LARGE(D19:AA19,1)&gt;=645,Var!$B$4," "))</f>
        <v>---</v>
      </c>
    </row>
    <row r="20" spans="2:41" x14ac:dyDescent="0.2">
      <c r="B20" s="14"/>
      <c r="C20" s="31"/>
      <c r="D20" s="416"/>
      <c r="E20" s="417"/>
      <c r="F20" s="416"/>
      <c r="G20" s="417"/>
      <c r="H20" s="416"/>
      <c r="I20" s="417"/>
      <c r="J20" s="416"/>
      <c r="K20" s="417"/>
      <c r="L20" s="416"/>
      <c r="M20" s="417"/>
      <c r="N20" s="416"/>
      <c r="O20" s="417"/>
      <c r="P20" s="416"/>
      <c r="Q20" s="417"/>
      <c r="R20" s="416"/>
      <c r="S20" s="417"/>
      <c r="T20" s="424"/>
      <c r="U20" s="425"/>
      <c r="V20" s="420"/>
      <c r="W20" s="420"/>
      <c r="X20" s="426"/>
      <c r="Y20" s="427"/>
      <c r="Z20" s="423"/>
      <c r="AA20" s="417"/>
      <c r="AB20" s="108">
        <f>COUNT(D20:AA20)</f>
        <v>0</v>
      </c>
      <c r="AC20" s="309"/>
      <c r="AD20" s="34" t="str">
        <f>IF(COUNTIF(D20:AA20,"(1)")=0," ",COUNTIF(D20:AA20,"(1)"))</f>
        <v xml:space="preserve"> </v>
      </c>
      <c r="AE20" s="34" t="str">
        <f>IF(COUNTIF(D20:AA20,"(2)")=0," ",COUNTIF(D20:AA20,"(2)"))</f>
        <v xml:space="preserve"> </v>
      </c>
      <c r="AF20" s="34" t="str">
        <f>IF(COUNTIF(D20:AA20,"(3)")=0," ",COUNTIF(D20:AA20,"(3)"))</f>
        <v xml:space="preserve"> </v>
      </c>
      <c r="AG20" s="35" t="str">
        <f>IF(SUM(AD20:AF20)=0," ",SUM(AD20:AF20))</f>
        <v xml:space="preserve"> </v>
      </c>
      <c r="AH20" s="36" t="str">
        <f>IF(AB20=0,Var!$B$8,IF(LARGE(D20:AA20,1)&gt;=480,Var!$B$4," "))</f>
        <v>---</v>
      </c>
      <c r="AI20" s="36" t="str">
        <f>IF(AB20=0,Var!$B$8,IF(LARGE(D20:AA20,1)&gt;=510,Var!$B$4," "))</f>
        <v>---</v>
      </c>
      <c r="AJ20" s="36" t="str">
        <f>IF(AB20=0,Var!$B$8,IF(LARGE(D20:AA20,1)&gt;=535,Var!$B$4," "))</f>
        <v>---</v>
      </c>
      <c r="AK20" s="36" t="str">
        <f>IF(AB20=0,Var!$B$8,IF(LARGE(D20:AA20,1)&gt;=560,Var!$B$4," "))</f>
        <v>---</v>
      </c>
      <c r="AL20" s="36" t="str">
        <f>IF(AB20=0,Var!$B$8,IF(LARGE(D20:AA20,1)&gt;=585,Var!$B$4," "))</f>
        <v>---</v>
      </c>
      <c r="AM20" s="36" t="str">
        <f>IF(AB20=0,Var!$B$8,IF(LARGE(D20:AA20,1)&gt;=605,Var!$B$4," "))</f>
        <v>---</v>
      </c>
      <c r="AN20" s="36" t="str">
        <f>IF(AB20=0,Var!$B$8,IF(LARGE(D20:AA20,1)&gt;=625,Var!$B$4," "))</f>
        <v>---</v>
      </c>
      <c r="AO20" s="36" t="str">
        <f>IF(AB20=0,Var!$B$8,IF(LARGE(D20:AA20,1)&gt;=645,Var!$B$4," "))</f>
        <v>---</v>
      </c>
    </row>
    <row r="21" spans="2:41" s="12" customFormat="1" ht="22.7" customHeight="1" x14ac:dyDescent="0.2">
      <c r="B21" s="71"/>
      <c r="C21" s="72" t="s">
        <v>305</v>
      </c>
      <c r="D21" s="428"/>
      <c r="E21" s="429"/>
      <c r="F21" s="428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  <c r="Y21" s="430"/>
      <c r="Z21" s="429"/>
      <c r="AA21" s="429"/>
      <c r="AB21" s="108"/>
      <c r="AC21" s="130" t="str">
        <f>IF(AB21&lt;3," ",(LARGE(C21:AA21,1)+LARGE(C21:AA21,2)+LARGE(C21:AA21,3))/3)</f>
        <v xml:space="preserve"> </v>
      </c>
      <c r="AD21" s="74"/>
      <c r="AE21" s="74"/>
      <c r="AF21" s="74"/>
      <c r="AG21" s="74"/>
      <c r="AH21" s="556"/>
      <c r="AI21" s="556"/>
      <c r="AJ21" s="556"/>
      <c r="AK21" s="556"/>
      <c r="AL21" s="556"/>
      <c r="AM21" s="556"/>
      <c r="AN21" s="556"/>
      <c r="AO21" s="556"/>
    </row>
    <row r="22" spans="2:41" x14ac:dyDescent="0.2">
      <c r="B22" s="14"/>
      <c r="C22" s="31" t="s">
        <v>299</v>
      </c>
      <c r="D22" s="416"/>
      <c r="E22" s="417"/>
      <c r="F22" s="416"/>
      <c r="G22" s="417"/>
      <c r="H22" s="416"/>
      <c r="I22" s="417"/>
      <c r="J22" s="416"/>
      <c r="K22" s="417"/>
      <c r="L22" s="416"/>
      <c r="M22" s="417"/>
      <c r="N22" s="416"/>
      <c r="O22" s="417"/>
      <c r="P22" s="416"/>
      <c r="Q22" s="417"/>
      <c r="R22" s="416"/>
      <c r="S22" s="417"/>
      <c r="T22" s="418"/>
      <c r="U22" s="419"/>
      <c r="V22" s="420"/>
      <c r="W22" s="420"/>
      <c r="X22" s="421"/>
      <c r="Y22" s="422"/>
      <c r="Z22" s="423"/>
      <c r="AA22" s="417"/>
      <c r="AB22" s="108">
        <f>COUNT(D22:AA22)</f>
        <v>0</v>
      </c>
      <c r="AC22" s="130" t="str">
        <f>IF(AB22&lt;3," ",(LARGE(C22:AA22,1)+LARGE(C22:AA22,2)+LARGE(C22:AA22,3))/3)</f>
        <v xml:space="preserve"> </v>
      </c>
      <c r="AD22" s="34" t="str">
        <f>IF(COUNTIF(D22:AA22,"(1)")=0," ",COUNTIF(D22:AA22,"(1)"))</f>
        <v xml:space="preserve"> </v>
      </c>
      <c r="AE22" s="34" t="str">
        <f>IF(COUNTIF(D22:AA22,"(2)")=0," ",COUNTIF(D22:AA22,"(2)"))</f>
        <v xml:space="preserve"> </v>
      </c>
      <c r="AF22" s="34" t="str">
        <f>IF(COUNTIF(D22:AA22,"(3)")=0," ",COUNTIF(D22:AA22,"(3)"))</f>
        <v xml:space="preserve"> </v>
      </c>
      <c r="AG22" s="35" t="str">
        <f>IF(SUM(AD22:AF22)=0," ",SUM(AD22:AF22))</f>
        <v xml:space="preserve"> </v>
      </c>
      <c r="AH22" s="36" t="str">
        <f>IF(AB22=0,Var!$B$8,IF(LARGE(D22:AA22,1)&gt;=480,Var!$B$4," "))</f>
        <v>---</v>
      </c>
      <c r="AI22" s="36" t="str">
        <f>IF(AB22=0,Var!$B$8,IF(LARGE(D22:AA22,1)&gt;=510,Var!$B$4," "))</f>
        <v>---</v>
      </c>
      <c r="AJ22" s="36" t="str">
        <f>IF(AB22=0,Var!$B$8,IF(LARGE(D22:AA22,1)&gt;=535,Var!$B$4," "))</f>
        <v>---</v>
      </c>
      <c r="AK22" s="36" t="str">
        <f>IF(AB22=0,Var!$B$8,IF(LARGE(D22:AA22,1)&gt;=560,Var!$B$4," "))</f>
        <v>---</v>
      </c>
      <c r="AL22" s="36" t="str">
        <f>IF(AB22=0,Var!$B$8,IF(LARGE(D22:AA22,1)&gt;=585,Var!$B$4," "))</f>
        <v>---</v>
      </c>
      <c r="AM22" s="36" t="str">
        <f>IF(AB22=0,Var!$B$8,IF(LARGE(D22:AA22,1)&gt;=605,Var!$B$4," "))</f>
        <v>---</v>
      </c>
      <c r="AN22" s="36" t="str">
        <f>IF(AB22=0,Var!$B$8,IF(LARGE(D22:AA22,1)&gt;=625,Var!$B$4," "))</f>
        <v>---</v>
      </c>
      <c r="AO22" s="36" t="str">
        <f>IF(AB22=0,Var!$B$8,IF(LARGE(D22:AA22,1)&gt;=645,Var!$B$4," "))</f>
        <v>---</v>
      </c>
    </row>
    <row r="23" spans="2:41" x14ac:dyDescent="0.2">
      <c r="B23" s="14"/>
      <c r="C23" s="31"/>
      <c r="D23" s="416"/>
      <c r="E23" s="417"/>
      <c r="F23" s="416"/>
      <c r="G23" s="417"/>
      <c r="H23" s="416"/>
      <c r="I23" s="417"/>
      <c r="J23" s="416"/>
      <c r="K23" s="417"/>
      <c r="L23" s="416"/>
      <c r="M23" s="417"/>
      <c r="N23" s="416"/>
      <c r="O23" s="417"/>
      <c r="P23" s="416"/>
      <c r="Q23" s="417"/>
      <c r="R23" s="416"/>
      <c r="S23" s="417"/>
      <c r="T23" s="424"/>
      <c r="U23" s="425"/>
      <c r="V23" s="420"/>
      <c r="W23" s="420"/>
      <c r="X23" s="426"/>
      <c r="Y23" s="427"/>
      <c r="Z23" s="423"/>
      <c r="AA23" s="417"/>
      <c r="AB23" s="108">
        <f>COUNT(D23:AA23)</f>
        <v>0</v>
      </c>
      <c r="AC23" s="309"/>
      <c r="AD23" s="34" t="str">
        <f>IF(COUNTIF(D23:AA23,"(1)")=0," ",COUNTIF(D23:AA23,"(1)"))</f>
        <v xml:space="preserve"> </v>
      </c>
      <c r="AE23" s="34" t="str">
        <f>IF(COUNTIF(D23:AA23,"(2)")=0," ",COUNTIF(D23:AA23,"(2)"))</f>
        <v xml:space="preserve"> </v>
      </c>
      <c r="AF23" s="34" t="str">
        <f>IF(COUNTIF(D23:AA23,"(3)")=0," ",COUNTIF(D23:AA23,"(3)"))</f>
        <v xml:space="preserve"> </v>
      </c>
      <c r="AG23" s="35" t="str">
        <f>IF(SUM(AD23:AF23)=0," ",SUM(AD23:AF23))</f>
        <v xml:space="preserve"> </v>
      </c>
      <c r="AH23" s="36" t="str">
        <f>IF(AB23=0,Var!$B$8,IF(LARGE(D23:AA23,1)&gt;=480,Var!$B$4," "))</f>
        <v>---</v>
      </c>
      <c r="AI23" s="36" t="str">
        <f>IF(AB23=0,Var!$B$8,IF(LARGE(D23:AA23,1)&gt;=510,Var!$B$4," "))</f>
        <v>---</v>
      </c>
      <c r="AJ23" s="36" t="str">
        <f>IF(AB23=0,Var!$B$8,IF(LARGE(D23:AA23,1)&gt;=535,Var!$B$4," "))</f>
        <v>---</v>
      </c>
      <c r="AK23" s="36" t="str">
        <f>IF(AB23=0,Var!$B$8,IF(LARGE(D23:AA23,1)&gt;=560,Var!$B$4," "))</f>
        <v>---</v>
      </c>
      <c r="AL23" s="36" t="str">
        <f>IF(AB23=0,Var!$B$8,IF(LARGE(D23:AA23,1)&gt;=585,Var!$B$4," "))</f>
        <v>---</v>
      </c>
      <c r="AM23" s="36" t="str">
        <f>IF(AB23=0,Var!$B$8,IF(LARGE(D23:AA23,1)&gt;=605,Var!$B$4," "))</f>
        <v>---</v>
      </c>
      <c r="AN23" s="36" t="str">
        <f>IF(AB23=0,Var!$B$8,IF(LARGE(D23:AA23,1)&gt;=625,Var!$B$4," "))</f>
        <v>---</v>
      </c>
      <c r="AO23" s="36" t="str">
        <f>IF(AB23=0,Var!$B$8,IF(LARGE(D23:AA23,1)&gt;=645,Var!$B$4," "))</f>
        <v>---</v>
      </c>
    </row>
    <row r="24" spans="2:41" s="12" customFormat="1" ht="22.7" customHeight="1" x14ac:dyDescent="0.2">
      <c r="B24" s="71"/>
      <c r="C24" s="72" t="s">
        <v>310</v>
      </c>
      <c r="D24" s="428"/>
      <c r="E24" s="429"/>
      <c r="F24" s="428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  <c r="Y24" s="430"/>
      <c r="Z24" s="429"/>
      <c r="AA24" s="429"/>
      <c r="AB24" s="108"/>
      <c r="AC24" s="130" t="str">
        <f>IF(AB24&lt;3," ",(LARGE(C24:AA24,1)+LARGE(C24:AA24,2)+LARGE(C24:AA24,3))/3)</f>
        <v xml:space="preserve"> </v>
      </c>
      <c r="AD24" s="74"/>
      <c r="AE24" s="74"/>
      <c r="AF24" s="74"/>
      <c r="AG24" s="74"/>
      <c r="AH24" s="556"/>
      <c r="AI24" s="556"/>
      <c r="AJ24" s="556"/>
      <c r="AK24" s="556"/>
      <c r="AL24" s="556"/>
      <c r="AM24" s="556"/>
      <c r="AN24" s="556"/>
      <c r="AO24" s="556"/>
    </row>
    <row r="25" spans="2:41" x14ac:dyDescent="0.2">
      <c r="B25" s="14"/>
      <c r="C25" s="31"/>
      <c r="D25" s="416"/>
      <c r="E25" s="417"/>
      <c r="F25" s="416"/>
      <c r="G25" s="417"/>
      <c r="H25" s="416"/>
      <c r="I25" s="417"/>
      <c r="J25" s="416"/>
      <c r="K25" s="417"/>
      <c r="L25" s="416"/>
      <c r="M25" s="417"/>
      <c r="N25" s="416"/>
      <c r="O25" s="417"/>
      <c r="P25" s="416"/>
      <c r="Q25" s="417"/>
      <c r="R25" s="416"/>
      <c r="S25" s="417"/>
      <c r="T25" s="418"/>
      <c r="U25" s="419"/>
      <c r="V25" s="420"/>
      <c r="W25" s="420"/>
      <c r="X25" s="421"/>
      <c r="Y25" s="422"/>
      <c r="Z25" s="423"/>
      <c r="AA25" s="417"/>
      <c r="AB25" s="108">
        <f>COUNT(D25:AA25)</f>
        <v>0</v>
      </c>
      <c r="AC25" s="130" t="str">
        <f>IF(AB25&lt;3," ",(LARGE(C25:AA25,1)+LARGE(C25:AA25,2)+LARGE(C25:AA25,3))/3)</f>
        <v xml:space="preserve"> </v>
      </c>
      <c r="AD25" s="34" t="str">
        <f>IF(COUNTIF(D25:AA25,"(1)")=0," ",COUNTIF(D25:AA25,"(1)"))</f>
        <v xml:space="preserve"> </v>
      </c>
      <c r="AE25" s="34" t="str">
        <f>IF(COUNTIF(D25:AA25,"(2)")=0," ",COUNTIF(D25:AA25,"(2)"))</f>
        <v xml:space="preserve"> </v>
      </c>
      <c r="AF25" s="34" t="str">
        <f>IF(COUNTIF(D25:AA25,"(3)")=0," ",COUNTIF(D25:AA25,"(3)"))</f>
        <v xml:space="preserve"> </v>
      </c>
      <c r="AG25" s="35" t="str">
        <f>IF(SUM(AD25:AF25)=0," ",SUM(AD25:AF25))</f>
        <v xml:space="preserve"> </v>
      </c>
      <c r="AH25" s="36" t="str">
        <f>IF(AB25=0,Var!$B$8,IF(LARGE(D25:AA25,1)&gt;=480,Var!$B$4," "))</f>
        <v>---</v>
      </c>
      <c r="AI25" s="36" t="str">
        <f>IF(AB25=0,Var!$B$8,IF(LARGE(D25:AA25,1)&gt;=510,Var!$B$4," "))</f>
        <v>---</v>
      </c>
      <c r="AJ25" s="36" t="str">
        <f>IF(AB25=0,Var!$B$8,IF(LARGE(D25:AA25,1)&gt;=535,Var!$B$4," "))</f>
        <v>---</v>
      </c>
      <c r="AK25" s="36" t="str">
        <f>IF(AB25=0,Var!$B$8,IF(LARGE(D25:AA25,1)&gt;=560,Var!$B$4," "))</f>
        <v>---</v>
      </c>
      <c r="AL25" s="36" t="str">
        <f>IF(AB25=0,Var!$B$8,IF(LARGE(D25:AA25,1)&gt;=585,Var!$B$4," "))</f>
        <v>---</v>
      </c>
      <c r="AM25" s="36" t="str">
        <f>IF(AB25=0,Var!$B$8,IF(LARGE(D25:AA25,1)&gt;=605,Var!$B$4," "))</f>
        <v>---</v>
      </c>
      <c r="AN25" s="36" t="str">
        <f>IF(AB25=0,Var!$B$8,IF(LARGE(D25:AA25,1)&gt;=625,Var!$B$4," "))</f>
        <v>---</v>
      </c>
      <c r="AO25" s="36" t="str">
        <f>IF(AB25=0,Var!$B$8,IF(LARGE(D25:AA25,1)&gt;=645,Var!$B$4," "))</f>
        <v>---</v>
      </c>
    </row>
    <row r="26" spans="2:41" x14ac:dyDescent="0.2">
      <c r="B26" s="14"/>
      <c r="C26" s="31"/>
      <c r="D26" s="416"/>
      <c r="E26" s="417"/>
      <c r="F26" s="416"/>
      <c r="G26" s="417"/>
      <c r="H26" s="416"/>
      <c r="I26" s="417"/>
      <c r="J26" s="416"/>
      <c r="K26" s="417"/>
      <c r="L26" s="416"/>
      <c r="M26" s="417"/>
      <c r="N26" s="416"/>
      <c r="O26" s="417"/>
      <c r="P26" s="416"/>
      <c r="Q26" s="417"/>
      <c r="R26" s="416"/>
      <c r="S26" s="417"/>
      <c r="T26" s="424"/>
      <c r="U26" s="425"/>
      <c r="V26" s="420"/>
      <c r="W26" s="420"/>
      <c r="X26" s="426"/>
      <c r="Y26" s="427"/>
      <c r="Z26" s="423"/>
      <c r="AA26" s="417"/>
      <c r="AB26" s="108">
        <f>COUNT(D26:AA26)</f>
        <v>0</v>
      </c>
      <c r="AC26" s="309"/>
      <c r="AD26" s="34" t="str">
        <f>IF(COUNTIF(D26:AA26,"(1)")=0," ",COUNTIF(D26:AA26,"(1)"))</f>
        <v xml:space="preserve"> </v>
      </c>
      <c r="AE26" s="34" t="str">
        <f>IF(COUNTIF(D26:AA26,"(2)")=0," ",COUNTIF(D26:AA26,"(2)"))</f>
        <v xml:space="preserve"> </v>
      </c>
      <c r="AF26" s="34" t="str">
        <f>IF(COUNTIF(D26:AA26,"(3)")=0," ",COUNTIF(D26:AA26,"(3)"))</f>
        <v xml:space="preserve"> </v>
      </c>
      <c r="AG26" s="35" t="str">
        <f>IF(SUM(AD26:AF26)=0," ",SUM(AD26:AF26))</f>
        <v xml:space="preserve"> </v>
      </c>
      <c r="AH26" s="36" t="str">
        <f>IF(AB26=0,Var!$B$8,IF(LARGE(D26:AA26,1)&gt;=480,Var!$B$4," "))</f>
        <v>---</v>
      </c>
      <c r="AI26" s="36" t="str">
        <f>IF(AB26=0,Var!$B$8,IF(LARGE(D26:AA26,1)&gt;=510,Var!$B$4," "))</f>
        <v>---</v>
      </c>
      <c r="AJ26" s="36" t="str">
        <f>IF(AB26=0,Var!$B$8,IF(LARGE(D26:AA26,1)&gt;=535,Var!$B$4," "))</f>
        <v>---</v>
      </c>
      <c r="AK26" s="36" t="str">
        <f>IF(AB26=0,Var!$B$8,IF(LARGE(D26:AA26,1)&gt;=560,Var!$B$4," "))</f>
        <v>---</v>
      </c>
      <c r="AL26" s="36" t="str">
        <f>IF(AB26=0,Var!$B$8,IF(LARGE(D26:AA26,1)&gt;=585,Var!$B$4," "))</f>
        <v>---</v>
      </c>
      <c r="AM26" s="36" t="str">
        <f>IF(AB26=0,Var!$B$8,IF(LARGE(D26:AA26,1)&gt;=605,Var!$B$4," "))</f>
        <v>---</v>
      </c>
      <c r="AN26" s="36" t="str">
        <f>IF(AB26=0,Var!$B$8,IF(LARGE(D26:AA26,1)&gt;=625,Var!$B$4," "))</f>
        <v>---</v>
      </c>
      <c r="AO26" s="36" t="str">
        <f>IF(AB26=0,Var!$B$8,IF(LARGE(D26:AA26,1)&gt;=645,Var!$B$4," "))</f>
        <v>---</v>
      </c>
    </row>
    <row r="27" spans="2:41" s="12" customFormat="1" ht="22.7" customHeight="1" x14ac:dyDescent="0.2">
      <c r="B27" s="71"/>
      <c r="C27" s="72" t="s">
        <v>306</v>
      </c>
      <c r="D27" s="428"/>
      <c r="E27" s="429"/>
      <c r="F27" s="428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  <c r="Y27" s="430"/>
      <c r="Z27" s="429"/>
      <c r="AA27" s="429"/>
      <c r="AB27" s="108"/>
      <c r="AC27" s="130" t="str">
        <f t="shared" ref="AC27:AC57" si="0">IF(AB27&lt;3," ",(LARGE(C27:AA27,1)+LARGE(C27:AA27,2)+LARGE(C27:AA27,3))/3)</f>
        <v xml:space="preserve"> </v>
      </c>
      <c r="AD27" s="74"/>
      <c r="AE27" s="74"/>
      <c r="AF27" s="74"/>
      <c r="AG27" s="74"/>
      <c r="AH27"/>
      <c r="AI27"/>
      <c r="AJ27"/>
      <c r="AK27"/>
      <c r="AL27"/>
      <c r="AM27" s="556"/>
      <c r="AN27" s="556"/>
      <c r="AO27" s="556"/>
    </row>
    <row r="28" spans="2:41" x14ac:dyDescent="0.2">
      <c r="B28" s="14"/>
      <c r="C28" s="31"/>
      <c r="D28" s="416"/>
      <c r="E28" s="417"/>
      <c r="F28" s="416"/>
      <c r="G28" s="438"/>
      <c r="H28" s="443"/>
      <c r="I28" s="417"/>
      <c r="J28" s="416"/>
      <c r="K28" s="417"/>
      <c r="L28" s="416"/>
      <c r="M28" s="417"/>
      <c r="N28" s="416"/>
      <c r="O28" s="417"/>
      <c r="P28" s="416"/>
      <c r="Q28" s="417"/>
      <c r="R28" s="416"/>
      <c r="S28" s="417"/>
      <c r="T28" s="418"/>
      <c r="U28" s="419"/>
      <c r="V28" s="420"/>
      <c r="W28" s="420"/>
      <c r="X28" s="421"/>
      <c r="Y28" s="422"/>
      <c r="Z28" s="423"/>
      <c r="AA28" s="417"/>
      <c r="AB28" s="108"/>
      <c r="AC28" s="130"/>
      <c r="AD28" s="34"/>
      <c r="AE28" s="34"/>
      <c r="AF28" s="34"/>
      <c r="AG28" s="35"/>
      <c r="AH28" s="36" t="str">
        <f>IF(AB28=0,Var!$B$8,IF(LARGE(D28:AA28,1)&gt;=480,Var!$B$4," "))</f>
        <v>---</v>
      </c>
      <c r="AI28" s="36" t="str">
        <f>IF(AB28=0,Var!$B$8,IF(LARGE(D28:AA28,1)&gt;=510,Var!$B$4," "))</f>
        <v>---</v>
      </c>
      <c r="AJ28" s="36" t="str">
        <f>IF(AB28=0,Var!$B$8,IF(LARGE(D28:AA28,1)&gt;=535,Var!$B$4," "))</f>
        <v>---</v>
      </c>
      <c r="AK28" s="36" t="str">
        <f>IF(AB28=0,Var!$B$8,IF(LARGE(D28:AA28,1)&gt;=560,Var!$B$4," "))</f>
        <v>---</v>
      </c>
      <c r="AL28" s="36" t="str">
        <f>IF(AB28=0,Var!$B$8,IF(LARGE(D28:AA28,1)&gt;=585,Var!$B$4," "))</f>
        <v>---</v>
      </c>
      <c r="AM28" s="36" t="str">
        <f>IF(AB28=0,Var!$B$8,IF(LARGE(D28:AA28,1)&gt;=605,Var!$B$4," "))</f>
        <v>---</v>
      </c>
      <c r="AN28" s="36" t="str">
        <f>IF(AB28=0,Var!$B$8,IF(LARGE(D28:AA28,1)&gt;=625,Var!$B$4," "))</f>
        <v>---</v>
      </c>
      <c r="AO28" s="36" t="str">
        <f>IF(AB28=0,Var!$B$8,IF(LARGE(D28:AA28,1)&gt;=645,Var!$B$4," "))</f>
        <v>---</v>
      </c>
    </row>
    <row r="29" spans="2:41" x14ac:dyDescent="0.2">
      <c r="B29" s="14"/>
      <c r="C29" s="31"/>
      <c r="D29" s="416"/>
      <c r="E29" s="417"/>
      <c r="F29" s="416"/>
      <c r="G29" s="417"/>
      <c r="H29" s="416"/>
      <c r="I29" s="417"/>
      <c r="J29" s="416"/>
      <c r="K29" s="417"/>
      <c r="L29" s="416"/>
      <c r="M29" s="417"/>
      <c r="N29" s="416"/>
      <c r="O29" s="417"/>
      <c r="P29" s="416"/>
      <c r="Q29" s="417"/>
      <c r="R29" s="416"/>
      <c r="S29" s="417"/>
      <c r="T29" s="424"/>
      <c r="U29" s="425"/>
      <c r="V29" s="420"/>
      <c r="W29" s="420"/>
      <c r="X29" s="426"/>
      <c r="Y29" s="427"/>
      <c r="Z29" s="423"/>
      <c r="AA29" s="417"/>
      <c r="AB29" s="108">
        <f>COUNT(D29:AA29)</f>
        <v>0</v>
      </c>
      <c r="AC29" s="130" t="str">
        <f t="shared" si="0"/>
        <v xml:space="preserve"> </v>
      </c>
      <c r="AD29" s="34" t="str">
        <f>IF(COUNTIF(D29:AA29,"(1)")=0," ",COUNTIF(D29:AA29,"(1)"))</f>
        <v xml:space="preserve"> </v>
      </c>
      <c r="AE29" s="34" t="str">
        <f>IF(COUNTIF(D29:AA29,"(2)")=0," ",COUNTIF(D29:AA29,"(2)"))</f>
        <v xml:space="preserve"> </v>
      </c>
      <c r="AF29" s="34" t="str">
        <f>IF(COUNTIF(D29:AA29,"(3)")=0," ",COUNTIF(D29:AA29,"(3)"))</f>
        <v xml:space="preserve"> </v>
      </c>
      <c r="AG29" s="35" t="str">
        <f>IF(SUM(AD29:AF29)=0," ",SUM(AD29:AF29))</f>
        <v xml:space="preserve"> </v>
      </c>
      <c r="AH29" s="36" t="str">
        <f>IF(AB29=0,Var!$B$8,IF(LARGE(D29:AA29,1)&gt;=480,Var!$B$4," "))</f>
        <v>---</v>
      </c>
      <c r="AI29" s="36" t="str">
        <f>IF(AB29=0,Var!$B$8,IF(LARGE(D29:AA29,1)&gt;=510,Var!$B$4," "))</f>
        <v>---</v>
      </c>
      <c r="AJ29" s="36" t="str">
        <f>IF(AB29=0,Var!$B$8,IF(LARGE(D29:AA29,1)&gt;=535,Var!$B$4," "))</f>
        <v>---</v>
      </c>
      <c r="AK29" s="36" t="str">
        <f>IF(AB29=0,Var!$B$8,IF(LARGE(D29:AA29,1)&gt;=560,Var!$B$4," "))</f>
        <v>---</v>
      </c>
      <c r="AL29" s="36" t="str">
        <f>IF(AB29=0,Var!$B$8,IF(LARGE(D29:AA29,1)&gt;=585,Var!$B$4," "))</f>
        <v>---</v>
      </c>
      <c r="AM29" s="36" t="str">
        <f>IF(AB29=0,Var!$B$8,IF(LARGE(D29:AA29,1)&gt;=605,Var!$B$4," "))</f>
        <v>---</v>
      </c>
      <c r="AN29" s="36" t="str">
        <f>IF(AB29=0,Var!$B$8,IF(LARGE(D29:AA29,1)&gt;=625,Var!$B$4," "))</f>
        <v>---</v>
      </c>
      <c r="AO29" s="36" t="str">
        <f>IF(AB29=0,Var!$B$8,IF(LARGE(D29:AA29,1)&gt;=645,Var!$B$4," "))</f>
        <v>---</v>
      </c>
    </row>
    <row r="30" spans="2:41" s="12" customFormat="1" ht="22.7" customHeight="1" x14ac:dyDescent="0.2">
      <c r="B30" s="71"/>
      <c r="C30" s="72" t="s">
        <v>304</v>
      </c>
      <c r="D30" s="428"/>
      <c r="E30" s="429"/>
      <c r="F30" s="428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  <c r="Y30" s="430"/>
      <c r="Z30" s="429"/>
      <c r="AA30" s="429"/>
      <c r="AB30" s="108"/>
      <c r="AC30" s="130" t="str">
        <f t="shared" si="0"/>
        <v xml:space="preserve"> </v>
      </c>
      <c r="AD30" s="74"/>
      <c r="AE30" s="74"/>
      <c r="AF30" s="74"/>
      <c r="AG30" s="74"/>
      <c r="AH30"/>
      <c r="AI30"/>
      <c r="AJ30"/>
      <c r="AK30"/>
      <c r="AL30"/>
      <c r="AM30"/>
      <c r="AN30" s="556"/>
      <c r="AO30" s="556"/>
    </row>
    <row r="31" spans="2:41" x14ac:dyDescent="0.2">
      <c r="B31" s="14"/>
      <c r="C31" s="31" t="s">
        <v>334</v>
      </c>
      <c r="D31" s="416"/>
      <c r="E31" s="417"/>
      <c r="F31" s="416"/>
      <c r="G31" s="417"/>
      <c r="H31" s="416"/>
      <c r="I31" s="438"/>
      <c r="J31" s="416"/>
      <c r="K31" s="417"/>
      <c r="L31" s="416"/>
      <c r="M31" s="417"/>
      <c r="N31" s="416"/>
      <c r="O31" s="417"/>
      <c r="P31" s="416"/>
      <c r="Q31" s="417"/>
      <c r="R31" s="416"/>
      <c r="S31" s="417"/>
      <c r="T31" s="424"/>
      <c r="U31" s="425"/>
      <c r="V31" s="420"/>
      <c r="W31" s="420"/>
      <c r="X31" s="764"/>
      <c r="Y31" s="765"/>
      <c r="Z31" s="423"/>
      <c r="AA31" s="417"/>
      <c r="AB31" s="108">
        <f>COUNT(D31:AA31)</f>
        <v>0</v>
      </c>
      <c r="AC31" s="130" t="str">
        <f t="shared" si="0"/>
        <v xml:space="preserve"> </v>
      </c>
      <c r="AD31" s="34" t="str">
        <f>IF(COUNTIF(D31:AA31,"(1)")=0," ",COUNTIF(D31:AA31,"(1)"))</f>
        <v xml:space="preserve"> </v>
      </c>
      <c r="AE31" s="34" t="str">
        <f>IF(COUNTIF(D31:AA31,"(2)")=0," ",COUNTIF(D31:AA31,"(2)"))</f>
        <v xml:space="preserve"> </v>
      </c>
      <c r="AF31" s="34" t="str">
        <f>IF(COUNTIF(D31:AA31,"(3)")=0," ",COUNTIF(D31:AA31,"(3)"))</f>
        <v xml:space="preserve"> </v>
      </c>
      <c r="AG31" s="35" t="str">
        <f>IF(SUM(AD31:AF31)=0," ",SUM(AD31:AF31))</f>
        <v xml:space="preserve"> </v>
      </c>
      <c r="AH31" s="36" t="str">
        <f>IF(AB31=0,Var!$B$8,IF(LARGE(D31:AA31,1)&gt;=480,Var!$B$4," "))</f>
        <v>---</v>
      </c>
      <c r="AI31" s="36" t="str">
        <f>IF(AB31=0,Var!$B$8,IF(LARGE(D31:AA31,1)&gt;=510,Var!$B$4," "))</f>
        <v>---</v>
      </c>
      <c r="AJ31" s="36" t="str">
        <f>IF(AB31=0,Var!$B$8,IF(LARGE(D31:AA31,1)&gt;=535,Var!$B$4," "))</f>
        <v>---</v>
      </c>
      <c r="AK31" s="36" t="str">
        <f>IF(AB31=0,Var!$B$8,IF(LARGE(D31:AA31,1)&gt;=560,Var!$B$4," "))</f>
        <v>---</v>
      </c>
      <c r="AL31" s="36" t="str">
        <f>IF(AB31=0,Var!$B$8,IF(LARGE(D31:AA31,1)&gt;=585,Var!$B$4," "))</f>
        <v>---</v>
      </c>
      <c r="AM31" s="36" t="str">
        <f>IF(AB31=0,Var!$B$8,IF(LARGE(D31:AA31,1)&gt;=605,Var!$B$4," "))</f>
        <v>---</v>
      </c>
      <c r="AN31" s="36" t="str">
        <f>IF(AB31=0,Var!$B$8,IF(LARGE(D31:AA31,1)&gt;=625,Var!$B$4," "))</f>
        <v>---</v>
      </c>
      <c r="AO31" s="36" t="str">
        <f>IF(AB31=0,Var!$B$8,IF(LARGE(D31:AA31,1)&gt;=645,Var!$B$4," "))</f>
        <v>---</v>
      </c>
    </row>
    <row r="32" spans="2:41" ht="11.45" customHeight="1" x14ac:dyDescent="0.2">
      <c r="B32" s="37"/>
      <c r="C32" s="75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  <c r="Y32" s="440"/>
      <c r="Z32" s="439"/>
      <c r="AA32" s="439"/>
      <c r="AB32" s="108"/>
      <c r="AC32" s="130" t="str">
        <f t="shared" si="0"/>
        <v xml:space="preserve"> </v>
      </c>
      <c r="AD32" s="17"/>
      <c r="AE32" s="17"/>
      <c r="AF32" s="17"/>
      <c r="AG32" s="26"/>
      <c r="AH32" s="17"/>
      <c r="AI32" s="17"/>
      <c r="AJ32" s="17"/>
      <c r="AK32" s="17"/>
      <c r="AL32" s="17"/>
      <c r="AM32" s="17"/>
      <c r="AN32" s="17"/>
      <c r="AO32" s="17"/>
    </row>
    <row r="33" spans="2:41" ht="11.45" customHeight="1" x14ac:dyDescent="0.2"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108"/>
      <c r="AC33" s="130" t="str">
        <f t="shared" si="0"/>
        <v xml:space="preserve"> </v>
      </c>
      <c r="AD33" s="57" t="s">
        <v>5</v>
      </c>
      <c r="AE33" s="58" t="s">
        <v>6</v>
      </c>
      <c r="AF33" s="59" t="s">
        <v>7</v>
      </c>
      <c r="AG33" s="60" t="s">
        <v>8</v>
      </c>
      <c r="AH33" s="61">
        <v>620</v>
      </c>
      <c r="AI33" s="61">
        <v>635</v>
      </c>
      <c r="AJ33" s="61">
        <v>645</v>
      </c>
      <c r="AK33" s="61">
        <v>655</v>
      </c>
      <c r="AL33" s="61">
        <v>665</v>
      </c>
      <c r="AM33" s="61">
        <v>675</v>
      </c>
      <c r="AN33" s="61">
        <v>685</v>
      </c>
      <c r="AO33" s="61">
        <v>695</v>
      </c>
    </row>
    <row r="34" spans="2:41" ht="12.75" customHeight="1" x14ac:dyDescent="0.2">
      <c r="B34" s="43"/>
      <c r="C34" s="44" t="s">
        <v>49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91"/>
      <c r="Y34" s="491"/>
      <c r="Z34" s="442"/>
      <c r="AA34" s="441"/>
      <c r="AB34" s="108"/>
      <c r="AC34" s="130" t="str">
        <f t="shared" si="0"/>
        <v xml:space="preserve"> </v>
      </c>
      <c r="AD34" s="17"/>
      <c r="AE34" s="17"/>
      <c r="AF34" s="17"/>
      <c r="AG34" s="26"/>
      <c r="AH34"/>
      <c r="AI34"/>
      <c r="AJ34"/>
      <c r="AK34"/>
      <c r="AL34"/>
      <c r="AM34"/>
      <c r="AN34"/>
      <c r="AO34"/>
    </row>
    <row r="35" spans="2:41" x14ac:dyDescent="0.2">
      <c r="B35" s="311"/>
      <c r="C35" s="31"/>
      <c r="D35" s="416"/>
      <c r="E35" s="417"/>
      <c r="F35" s="416"/>
      <c r="G35" s="417"/>
      <c r="H35" s="416"/>
      <c r="I35" s="417"/>
      <c r="J35" s="416"/>
      <c r="K35" s="417"/>
      <c r="L35" s="416"/>
      <c r="M35" s="417"/>
      <c r="N35" s="416"/>
      <c r="O35" s="417"/>
      <c r="P35" s="416"/>
      <c r="Q35" s="417"/>
      <c r="R35" s="416"/>
      <c r="S35" s="417"/>
      <c r="T35" s="418"/>
      <c r="U35" s="419"/>
      <c r="V35" s="420"/>
      <c r="W35" s="420"/>
      <c r="X35" s="421"/>
      <c r="Y35" s="422"/>
      <c r="Z35" s="423"/>
      <c r="AA35" s="417"/>
      <c r="AB35" s="108">
        <f t="shared" ref="AB35:AB47" si="1">COUNT(D35:AA35)</f>
        <v>0</v>
      </c>
      <c r="AC35" s="130" t="str">
        <f t="shared" si="0"/>
        <v xml:space="preserve"> </v>
      </c>
      <c r="AD35" s="348" t="str">
        <f>IF(COUNTIF(D35:AA35,"(1)")=0," ",COUNTIF(D35:AA35,"(1)"))</f>
        <v xml:space="preserve"> </v>
      </c>
      <c r="AE35" s="348" t="str">
        <f>IF(COUNTIF(D35:AA35,"(2)")=0," ",COUNTIF(D35:AA35,"(2)"))</f>
        <v xml:space="preserve"> </v>
      </c>
      <c r="AF35" s="348" t="str">
        <f>IF(COUNTIF(D35:AA35,"(3)")=0," ",COUNTIF(D35:AA35,"(3)"))</f>
        <v xml:space="preserve"> </v>
      </c>
      <c r="AG35" s="35" t="str">
        <f>IF(SUM(AD35:AF35)=0," ",SUM(AD35:AF35))</f>
        <v xml:space="preserve"> </v>
      </c>
      <c r="AH35" s="36" t="str">
        <f>IF(AB35=0,Var!$B$8,IF(LARGE(D35:AA35,1)&gt;=620,Var!$B$4," "))</f>
        <v>---</v>
      </c>
      <c r="AI35" s="36" t="str">
        <f>IF(AB35=0,Var!$B$8,IF(LARGE(D35:AA35,1)&gt;=635,Var!$B$4," "))</f>
        <v>---</v>
      </c>
      <c r="AJ35" s="36" t="str">
        <f>IF(AB35=0,Var!$B$8,IF(LARGE(D35:AA35,1)&gt;=645,Var!$B$4," "))</f>
        <v>---</v>
      </c>
      <c r="AK35" s="36" t="str">
        <f>IF(AB35=0,Var!$B$8,IF(LARGE(D35:AA35,1)&gt;=655,Var!$B$4," "))</f>
        <v>---</v>
      </c>
      <c r="AL35" s="36" t="str">
        <f>IF(AB35=0,Var!$B$8,IF(LARGE(D35:AA35,1)&gt;=665,Var!$B$4," "))</f>
        <v>---</v>
      </c>
      <c r="AM35" s="36" t="str">
        <f>IF(AB35=0,Var!$B$8,IF(LARGE(D35:AA35,1)&gt;=675,Var!$B$4," "))</f>
        <v>---</v>
      </c>
      <c r="AN35" s="36" t="str">
        <f>IF(AB35=0,Var!$B$8,IF(LARGE(D35:AA35,1)&gt;=685,Var!$B$4," "))</f>
        <v>---</v>
      </c>
      <c r="AO35" s="36" t="str">
        <f>IF(AB35=0,Var!$B$8,IF(LARGE(D35:AA35,1)&gt;=695,Var!$B$4," "))</f>
        <v>---</v>
      </c>
    </row>
    <row r="36" spans="2:41" x14ac:dyDescent="0.2">
      <c r="B36" s="311"/>
      <c r="C36" s="31"/>
      <c r="D36" s="416"/>
      <c r="E36" s="417"/>
      <c r="F36" s="416"/>
      <c r="G36" s="417"/>
      <c r="H36" s="416"/>
      <c r="I36" s="417"/>
      <c r="J36" s="416"/>
      <c r="K36" s="417"/>
      <c r="L36" s="416"/>
      <c r="M36" s="417"/>
      <c r="N36" s="416"/>
      <c r="O36" s="417"/>
      <c r="P36" s="416"/>
      <c r="Q36" s="417"/>
      <c r="R36" s="416"/>
      <c r="S36" s="417"/>
      <c r="T36" s="424"/>
      <c r="U36" s="425"/>
      <c r="V36" s="420"/>
      <c r="W36" s="420"/>
      <c r="X36" s="426"/>
      <c r="Y36" s="427"/>
      <c r="Z36" s="423"/>
      <c r="AA36" s="417"/>
      <c r="AB36" s="108">
        <f t="shared" si="1"/>
        <v>0</v>
      </c>
      <c r="AC36" s="130" t="str">
        <f t="shared" si="0"/>
        <v xml:space="preserve"> </v>
      </c>
      <c r="AD36" s="348" t="str">
        <f>IF(COUNTIF(D36:AA36,"(1)")=0," ",COUNTIF(D36:AA36,"(1)"))</f>
        <v xml:space="preserve"> </v>
      </c>
      <c r="AE36" s="348" t="str">
        <f>IF(COUNTIF(D36:AA36,"(2)")=0," ",COUNTIF(D36:AA36,"(2)"))</f>
        <v xml:space="preserve"> </v>
      </c>
      <c r="AF36" s="348" t="str">
        <f>IF(COUNTIF(D36:AA36,"(3)")=0," ",COUNTIF(D36:AA36,"(3)"))</f>
        <v xml:space="preserve"> </v>
      </c>
      <c r="AG36" s="35" t="str">
        <f>IF(SUM(AD36:AF36)=0," ",SUM(AD36:AF36))</f>
        <v xml:space="preserve"> </v>
      </c>
      <c r="AH36" s="36" t="str">
        <f>IF(AB36=0,Var!$B$8,IF(LARGE(D36:AA36,1)&gt;=620,Var!$B$4," "))</f>
        <v>---</v>
      </c>
      <c r="AI36" s="36" t="str">
        <f>IF(AB36=0,Var!$B$8,IF(LARGE(D36:AA36,1)&gt;=635,Var!$B$4," "))</f>
        <v>---</v>
      </c>
      <c r="AJ36" s="36" t="str">
        <f>IF(AB36=0,Var!$B$8,IF(LARGE(D36:AA36,1)&gt;=645,Var!$B$4," "))</f>
        <v>---</v>
      </c>
      <c r="AK36" s="36" t="str">
        <f>IF(AB36=0,Var!$B$8,IF(LARGE(D36:AA36,1)&gt;=655,Var!$B$4," "))</f>
        <v>---</v>
      </c>
      <c r="AL36" s="36" t="str">
        <f>IF(AB36=0,Var!$B$8,IF(LARGE(D36:AA36,1)&gt;=665,Var!$B$4," "))</f>
        <v>---</v>
      </c>
      <c r="AM36" s="36" t="str">
        <f>IF(AB36=0,Var!$B$8,IF(LARGE(D36:AA36,1)&gt;=675,Var!$B$4," "))</f>
        <v>---</v>
      </c>
      <c r="AN36" s="36" t="str">
        <f>IF(AB36=0,Var!$B$8,IF(LARGE(D36:AA36,1)&gt;=685,Var!$B$4," "))</f>
        <v>---</v>
      </c>
      <c r="AO36" s="36" t="str">
        <f>IF(AB36=0,Var!$B$8,IF(LARGE(D36:AA36,1)&gt;=695,Var!$B$4," "))</f>
        <v>---</v>
      </c>
    </row>
    <row r="37" spans="2:41" s="12" customFormat="1" ht="22.7" customHeight="1" x14ac:dyDescent="0.2">
      <c r="B37" s="71"/>
      <c r="C37" s="72" t="s">
        <v>352</v>
      </c>
      <c r="D37" s="428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  <c r="Y37" s="430"/>
      <c r="Z37" s="429"/>
      <c r="AA37" s="429"/>
      <c r="AB37" s="108">
        <f t="shared" si="1"/>
        <v>0</v>
      </c>
      <c r="AC37" s="130" t="str">
        <f t="shared" si="0"/>
        <v xml:space="preserve"> </v>
      </c>
      <c r="AD37" s="74"/>
      <c r="AE37" s="74"/>
      <c r="AF37" s="74"/>
      <c r="AG37" s="74"/>
      <c r="AH37"/>
      <c r="AI37"/>
      <c r="AJ37"/>
      <c r="AK37"/>
      <c r="AL37"/>
      <c r="AM37"/>
      <c r="AN37"/>
      <c r="AO37"/>
    </row>
    <row r="38" spans="2:41" x14ac:dyDescent="0.2">
      <c r="B38" s="14"/>
      <c r="C38" s="31" t="s">
        <v>22</v>
      </c>
      <c r="D38" s="416"/>
      <c r="E38" s="417"/>
      <c r="F38" s="416"/>
      <c r="G38" s="417"/>
      <c r="H38" s="416"/>
      <c r="I38" s="417"/>
      <c r="J38" s="416"/>
      <c r="K38" s="417"/>
      <c r="L38" s="416"/>
      <c r="M38" s="417"/>
      <c r="N38" s="416"/>
      <c r="O38" s="417"/>
      <c r="P38" s="416"/>
      <c r="Q38" s="417"/>
      <c r="R38" s="416"/>
      <c r="S38" s="417"/>
      <c r="T38" s="435"/>
      <c r="U38" s="436"/>
      <c r="V38" s="420"/>
      <c r="W38" s="420"/>
      <c r="X38" s="421"/>
      <c r="Y38" s="422"/>
      <c r="Z38" s="423"/>
      <c r="AA38" s="417"/>
      <c r="AB38" s="108">
        <f t="shared" si="1"/>
        <v>0</v>
      </c>
      <c r="AC38" s="130" t="str">
        <f t="shared" si="0"/>
        <v xml:space="preserve"> </v>
      </c>
      <c r="AD38" s="34" t="str">
        <f>IF(COUNTIF(D38:AA38,"(1)")=0," ",COUNTIF(D38:AA38,"(1)"))</f>
        <v xml:space="preserve"> </v>
      </c>
      <c r="AE38" s="34" t="str">
        <f>IF(COUNTIF(D38:AA38,"(2)")=0," ",COUNTIF(D38:AA38,"(2)"))</f>
        <v xml:space="preserve"> </v>
      </c>
      <c r="AF38" s="34" t="str">
        <f>IF(COUNTIF(D38:AA38,"(3)")=0," ",COUNTIF(D38:AA38,"(3)"))</f>
        <v xml:space="preserve"> </v>
      </c>
      <c r="AG38" s="35" t="str">
        <f>IF(SUM(AD38:AF38)=0," ",SUM(AD38:AF38))</f>
        <v xml:space="preserve"> </v>
      </c>
      <c r="AH38" s="36">
        <v>4</v>
      </c>
      <c r="AI38" s="36">
        <v>4</v>
      </c>
      <c r="AJ38" s="36">
        <v>5</v>
      </c>
      <c r="AK38" s="36">
        <v>6</v>
      </c>
      <c r="AL38" s="36">
        <v>8</v>
      </c>
      <c r="AM38" s="36">
        <v>8</v>
      </c>
      <c r="AN38" s="36">
        <v>17</v>
      </c>
      <c r="AO38" s="36" t="str">
        <f>IF(AB38=0,Var!$B$8,IF(LARGE(D38:AA38,1)&gt;=695,Var!$B$4," "))</f>
        <v>---</v>
      </c>
    </row>
    <row r="39" spans="2:41" x14ac:dyDescent="0.2">
      <c r="B39" s="311"/>
      <c r="C39" s="31" t="s">
        <v>330</v>
      </c>
      <c r="D39" s="416"/>
      <c r="E39" s="438"/>
      <c r="F39" s="416"/>
      <c r="G39" s="417"/>
      <c r="H39" s="416"/>
      <c r="I39" s="438"/>
      <c r="J39" s="416"/>
      <c r="K39" s="417"/>
      <c r="L39" s="416"/>
      <c r="M39" s="417"/>
      <c r="N39" s="416"/>
      <c r="O39" s="417"/>
      <c r="P39" s="416"/>
      <c r="Q39" s="417"/>
      <c r="R39" s="416"/>
      <c r="S39" s="417"/>
      <c r="T39" s="435"/>
      <c r="U39" s="436"/>
      <c r="V39" s="420"/>
      <c r="W39" s="420"/>
      <c r="X39" s="437"/>
      <c r="Y39" s="436"/>
      <c r="Z39" s="423"/>
      <c r="AA39" s="417"/>
      <c r="AB39" s="108">
        <f t="shared" si="1"/>
        <v>0</v>
      </c>
      <c r="AC39" s="130" t="str">
        <f t="shared" si="0"/>
        <v xml:space="preserve"> </v>
      </c>
      <c r="AD39" s="348" t="str">
        <f>IF(COUNTIF(D39:AA39,"(1)")=0," ",COUNTIF(D39:AA39,"(1)"))</f>
        <v xml:space="preserve"> </v>
      </c>
      <c r="AE39" s="348" t="str">
        <f>IF(COUNTIF(D39:AA39,"(2)")=0," ",COUNTIF(D39:AA39,"(2)"))</f>
        <v xml:space="preserve"> </v>
      </c>
      <c r="AF39" s="348" t="str">
        <f>IF(COUNTIF(D39:AA39,"(3)")=0," ",COUNTIF(D39:AA39,"(3)"))</f>
        <v xml:space="preserve"> </v>
      </c>
      <c r="AG39" s="35" t="str">
        <f>IF(SUM(AD39:AF39)=0," ",SUM(AD39:AF39))</f>
        <v xml:space="preserve"> </v>
      </c>
      <c r="AH39" s="36" t="str">
        <f>IF(AB39=0,Var!$B$8,IF(LARGE(D39:AA39,1)&gt;=620,Var!$B$4," "))</f>
        <v>---</v>
      </c>
      <c r="AI39" s="36" t="str">
        <f>IF(AB39=0,Var!$B$8,IF(LARGE(D39:AA39,1)&gt;=635,Var!$B$4," "))</f>
        <v>---</v>
      </c>
      <c r="AJ39" s="36" t="str">
        <f>IF(AB39=0,Var!$B$8,IF(LARGE(D39:AA39,1)&gt;=645,Var!$B$4," "))</f>
        <v>---</v>
      </c>
      <c r="AK39" s="36" t="str">
        <f>IF(AB39=0,Var!$B$8,IF(LARGE(D39:AA39,1)&gt;=655,Var!$B$4," "))</f>
        <v>---</v>
      </c>
      <c r="AL39" s="36" t="str">
        <f>IF(AB39=0,Var!$B$8,IF(LARGE(D39:AA39,1)&gt;=665,Var!$B$4," "))</f>
        <v>---</v>
      </c>
      <c r="AM39" s="36" t="str">
        <f>IF(AB39=0,Var!$B$8,IF(LARGE(D39:AA39,1)&gt;=675,Var!$B$4," "))</f>
        <v>---</v>
      </c>
      <c r="AN39" s="36" t="str">
        <f>IF(AB39=0,Var!$B$8,IF(LARGE(D39:AA39,1)&gt;=685,Var!$B$4," "))</f>
        <v>---</v>
      </c>
      <c r="AO39" s="36" t="str">
        <f>IF(AB39=0,Var!$B$8,IF(LARGE(D39:AA39,1)&gt;=695,Var!$B$4," "))</f>
        <v>---</v>
      </c>
    </row>
    <row r="40" spans="2:41" x14ac:dyDescent="0.2">
      <c r="B40" s="14"/>
      <c r="C40" s="31" t="s">
        <v>19</v>
      </c>
      <c r="D40" s="416"/>
      <c r="E40" s="438"/>
      <c r="F40" s="416"/>
      <c r="G40" s="417"/>
      <c r="H40" s="416"/>
      <c r="I40" s="417"/>
      <c r="J40" s="416"/>
      <c r="K40" s="417"/>
      <c r="L40" s="416"/>
      <c r="M40" s="417"/>
      <c r="N40" s="416"/>
      <c r="O40" s="417"/>
      <c r="P40" s="416"/>
      <c r="Q40" s="417"/>
      <c r="R40" s="416"/>
      <c r="S40" s="417"/>
      <c r="T40" s="424"/>
      <c r="U40" s="425"/>
      <c r="V40" s="420"/>
      <c r="W40" s="420"/>
      <c r="X40" s="426"/>
      <c r="Y40" s="427"/>
      <c r="Z40" s="423"/>
      <c r="AA40" s="417"/>
      <c r="AB40" s="108">
        <f t="shared" si="1"/>
        <v>0</v>
      </c>
      <c r="AC40" s="130" t="str">
        <f t="shared" si="0"/>
        <v xml:space="preserve"> </v>
      </c>
      <c r="AD40" s="34" t="str">
        <f>IF(COUNTIF(D40:AA40,"(1)")=0," ",COUNTIF(D40:AA40,"(1)"))</f>
        <v xml:space="preserve"> </v>
      </c>
      <c r="AE40" s="34" t="str">
        <f>IF(COUNTIF(D40:AA40,"(2)")=0," ",COUNTIF(D40:AA40,"(2)"))</f>
        <v xml:space="preserve"> </v>
      </c>
      <c r="AF40" s="34" t="str">
        <f>IF(COUNTIF(D40:AA40,"(3)")=0," ",COUNTIF(D40:AA40,"(3)"))</f>
        <v xml:space="preserve"> </v>
      </c>
      <c r="AG40" s="35" t="str">
        <f>IF(SUM(AD40:AF40)=0," ",SUM(AD40:AF40))</f>
        <v xml:space="preserve"> </v>
      </c>
      <c r="AH40" s="36" t="str">
        <f>IF(AB40=0,Var!$B$8,IF(LARGE(D40:AA40,1)&gt;=620,Var!$B$4," "))</f>
        <v>---</v>
      </c>
      <c r="AI40" s="36" t="str">
        <f>IF(AB40=0,Var!$B$8,IF(LARGE(D40:AA40,1)&gt;=635,Var!$B$4," "))</f>
        <v>---</v>
      </c>
      <c r="AJ40" s="36" t="str">
        <f>IF(AB40=0,Var!$B$8,IF(LARGE(D40:AA40,1)&gt;=645,Var!$B$4," "))</f>
        <v>---</v>
      </c>
      <c r="AK40" s="36" t="str">
        <f>IF(AB40=0,Var!$B$8,IF(LARGE(D40:AA40,1)&gt;=655,Var!$B$4," "))</f>
        <v>---</v>
      </c>
      <c r="AL40" s="36" t="str">
        <f>IF(AB40=0,Var!$B$8,IF(LARGE(D40:AA40,1)&gt;=665,Var!$B$4," "))</f>
        <v>---</v>
      </c>
      <c r="AM40" s="36" t="str">
        <f>IF(AB40=0,Var!$B$8,IF(LARGE(D40:AA40,1)&gt;=675,Var!$B$4," "))</f>
        <v>---</v>
      </c>
      <c r="AN40" s="36" t="str">
        <f>IF(AB40=0,Var!$B$8,IF(LARGE(D40:AA40,1)&gt;=685,Var!$B$4," "))</f>
        <v>---</v>
      </c>
      <c r="AO40" s="36" t="str">
        <f>IF(AB40=0,Var!$B$8,IF(LARGE(D40:AA40,1)&gt;=695,Var!$B$4," "))</f>
        <v>---</v>
      </c>
    </row>
    <row r="41" spans="2:41" s="12" customFormat="1" ht="22.7" customHeight="1" x14ac:dyDescent="0.2">
      <c r="B41" s="71"/>
      <c r="C41" s="72" t="s">
        <v>261</v>
      </c>
      <c r="D41" s="428"/>
      <c r="E41" s="429"/>
      <c r="F41" s="428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  <c r="Y41" s="430"/>
      <c r="Z41" s="429"/>
      <c r="AA41" s="429"/>
      <c r="AB41" s="108">
        <f t="shared" si="1"/>
        <v>0</v>
      </c>
      <c r="AC41" s="130" t="str">
        <f t="shared" si="0"/>
        <v xml:space="preserve"> </v>
      </c>
      <c r="AD41" s="74"/>
      <c r="AE41" s="74"/>
      <c r="AF41" s="74"/>
      <c r="AG41" s="74"/>
      <c r="AH41" s="556"/>
      <c r="AI41" s="556"/>
      <c r="AJ41" s="556"/>
      <c r="AK41" s="556"/>
      <c r="AL41" s="556"/>
      <c r="AM41" s="556"/>
      <c r="AN41" s="556"/>
      <c r="AO41" s="556"/>
    </row>
    <row r="42" spans="2:41" x14ac:dyDescent="0.2">
      <c r="B42" s="14">
        <v>1</v>
      </c>
      <c r="C42" s="31" t="s">
        <v>427</v>
      </c>
      <c r="D42" s="416"/>
      <c r="E42" s="438"/>
      <c r="F42" s="416">
        <v>671</v>
      </c>
      <c r="G42" s="438" t="s">
        <v>13</v>
      </c>
      <c r="H42" s="416">
        <v>678</v>
      </c>
      <c r="I42" s="438" t="s">
        <v>362</v>
      </c>
      <c r="J42" s="416"/>
      <c r="K42" s="417"/>
      <c r="L42" s="416"/>
      <c r="M42" s="417"/>
      <c r="N42" s="416"/>
      <c r="O42" s="417"/>
      <c r="P42" s="416"/>
      <c r="Q42" s="417"/>
      <c r="R42" s="416"/>
      <c r="S42" s="417"/>
      <c r="T42" s="418"/>
      <c r="U42" s="419"/>
      <c r="V42" s="420"/>
      <c r="W42" s="420"/>
      <c r="X42" s="421"/>
      <c r="Y42" s="422"/>
      <c r="Z42" s="423"/>
      <c r="AA42" s="417"/>
      <c r="AB42" s="108">
        <f>COUNT(D42:AA42)</f>
        <v>2</v>
      </c>
      <c r="AC42" s="130" t="str">
        <f>IF(AB42&lt;3," ",(LARGE(C42:AA42,1)+LARGE(C42:AA42,2)+LARGE(C42:AA42,3))/3)</f>
        <v xml:space="preserve"> </v>
      </c>
      <c r="AD42" s="34">
        <f>IF(COUNTIF(D42:AA42,"(1)")=0," ",COUNTIF(D42:AA42,"(1)"))</f>
        <v>1</v>
      </c>
      <c r="AE42" s="34" t="str">
        <f>IF(COUNTIF(D42:AA42,"(2)")=0," ",COUNTIF(D42:AA42,"(2)"))</f>
        <v xml:space="preserve"> </v>
      </c>
      <c r="AF42" s="34" t="str">
        <f>IF(COUNTIF(D42:AA42,"(3)")=0," ",COUNTIF(D42:AA42,"(3)"))</f>
        <v xml:space="preserve"> </v>
      </c>
      <c r="AG42" s="35">
        <f>IF(SUM(AD42:AF42)=0," ",SUM(AD42:AF42))</f>
        <v>1</v>
      </c>
      <c r="AH42" s="36">
        <f>IF(AB42=0,Var!$B$8,IF(LARGE(D42:AA42,1)&gt;=620,Var!$B$4," "))</f>
        <v>24</v>
      </c>
      <c r="AI42" s="36">
        <f>IF(AB42=0,Var!$B$8,IF(LARGE(D42:AA42,1)&gt;=635,Var!$B$4," "))</f>
        <v>24</v>
      </c>
      <c r="AJ42" s="36">
        <f>IF(AB42=0,Var!$B$8,IF(LARGE(D42:AA42,1)&gt;=645,Var!$B$4," "))</f>
        <v>24</v>
      </c>
      <c r="AK42" s="36">
        <f>IF(AB42=0,Var!$B$8,IF(LARGE(D42:AA42,1)&gt;=655,Var!$B$4," "))</f>
        <v>24</v>
      </c>
      <c r="AL42" s="36">
        <f>IF(AB42=0,Var!$B$8,IF(LARGE(D42:AA42,1)&gt;=665,Var!$B$4," "))</f>
        <v>24</v>
      </c>
      <c r="AM42" s="36">
        <f>IF(AB42=0,Var!$B$8,IF(LARGE(D42:AA42,1)&gt;=675,Var!$B$4," "))</f>
        <v>24</v>
      </c>
      <c r="AN42" s="36" t="str">
        <f>IF(AB42=0,Var!$B$8,IF(LARGE(D42:AA42,1)&gt;=685,Var!$B$4," "))</f>
        <v xml:space="preserve"> </v>
      </c>
      <c r="AO42" s="36" t="str">
        <f>IF(AB42=0,Var!$B$8,IF(LARGE(D42:AA42,1)&gt;=695,Var!$B$4," "))</f>
        <v xml:space="preserve"> </v>
      </c>
    </row>
    <row r="43" spans="2:41" x14ac:dyDescent="0.2">
      <c r="B43" s="14"/>
      <c r="C43" s="31" t="s">
        <v>32</v>
      </c>
      <c r="D43" s="416"/>
      <c r="E43" s="438"/>
      <c r="F43" s="416"/>
      <c r="G43" s="417"/>
      <c r="H43" s="416"/>
      <c r="I43" s="417"/>
      <c r="J43" s="416"/>
      <c r="K43" s="417"/>
      <c r="L43" s="416"/>
      <c r="M43" s="417"/>
      <c r="N43" s="416"/>
      <c r="O43" s="417"/>
      <c r="P43" s="416"/>
      <c r="Q43" s="417"/>
      <c r="R43" s="416"/>
      <c r="S43" s="417"/>
      <c r="T43" s="424"/>
      <c r="U43" s="425"/>
      <c r="V43" s="420"/>
      <c r="W43" s="420"/>
      <c r="X43" s="426"/>
      <c r="Y43" s="427"/>
      <c r="Z43" s="423"/>
      <c r="AA43" s="417"/>
      <c r="AB43" s="108">
        <f>COUNT(D43:AA43)</f>
        <v>0</v>
      </c>
      <c r="AC43" s="130" t="str">
        <f>IF(AB43&lt;3," ",(LARGE(C43:AA43,1)+LARGE(C43:AA43,2)+LARGE(C43:AA43,3))/3)</f>
        <v xml:space="preserve"> </v>
      </c>
      <c r="AD43" s="34" t="str">
        <f>IF(COUNTIF(D43:AA43,"(1)")=0," ",COUNTIF(D43:AA43,"(1)"))</f>
        <v xml:space="preserve"> </v>
      </c>
      <c r="AE43" s="34" t="str">
        <f>IF(COUNTIF(D43:AA43,"(2)")=0," ",COUNTIF(D43:AA43,"(2)"))</f>
        <v xml:space="preserve"> </v>
      </c>
      <c r="AF43" s="34" t="str">
        <f>IF(COUNTIF(D43:AA43,"(3)")=0," ",COUNTIF(D43:AA43,"(3)"))</f>
        <v xml:space="preserve"> </v>
      </c>
      <c r="AG43" s="35" t="str">
        <f>IF(SUM(AD43:AF43)=0," ",SUM(AD43:AF43))</f>
        <v xml:space="preserve"> </v>
      </c>
      <c r="AH43" s="36">
        <v>21</v>
      </c>
      <c r="AI43" s="36">
        <v>21</v>
      </c>
      <c r="AJ43" s="36">
        <v>21</v>
      </c>
      <c r="AK43" s="36" t="str">
        <f>IF(AB43=0,Var!$B$8,IF(LARGE(D43:AA43,1)&gt;=655,Var!$B$4," "))</f>
        <v>---</v>
      </c>
      <c r="AL43" s="36" t="str">
        <f>IF(AB43=0,Var!$B$8,IF(LARGE(D43:AA43,1)&gt;=665,Var!$B$4," "))</f>
        <v>---</v>
      </c>
      <c r="AM43" s="36" t="str">
        <f>IF(AB43=0,Var!$B$8,IF(LARGE(D43:AA43,1)&gt;=675,Var!$B$4," "))</f>
        <v>---</v>
      </c>
      <c r="AN43" s="36" t="str">
        <f>IF(AB43=0,Var!$B$8,IF(LARGE(D43:AA43,1)&gt;=685,Var!$B$4," "))</f>
        <v>---</v>
      </c>
      <c r="AO43" s="36" t="str">
        <f>IF(AB43=0,Var!$B$8,IF(LARGE(D43:AA43,1)&gt;=695,Var!$B$4," "))</f>
        <v>---</v>
      </c>
    </row>
    <row r="44" spans="2:41" s="12" customFormat="1" ht="22.7" customHeight="1" x14ac:dyDescent="0.2">
      <c r="B44" s="71"/>
      <c r="C44" s="72" t="s">
        <v>265</v>
      </c>
      <c r="D44" s="428"/>
      <c r="E44" s="429"/>
      <c r="F44" s="428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  <c r="Y44" s="430"/>
      <c r="Z44" s="429"/>
      <c r="AA44" s="429"/>
      <c r="AB44" s="108">
        <f t="shared" si="1"/>
        <v>0</v>
      </c>
      <c r="AC44" s="130" t="str">
        <f t="shared" si="0"/>
        <v xml:space="preserve"> </v>
      </c>
      <c r="AD44" s="74"/>
      <c r="AE44" s="74"/>
      <c r="AF44" s="74"/>
      <c r="AG44" s="74"/>
      <c r="AH44"/>
      <c r="AI44"/>
      <c r="AJ44"/>
      <c r="AK44"/>
      <c r="AL44"/>
      <c r="AM44"/>
      <c r="AN44"/>
      <c r="AO44"/>
    </row>
    <row r="45" spans="2:41" x14ac:dyDescent="0.2">
      <c r="B45" s="14"/>
      <c r="C45" s="31" t="s">
        <v>21</v>
      </c>
      <c r="D45" s="416"/>
      <c r="E45" s="438"/>
      <c r="F45" s="416"/>
      <c r="G45" s="417"/>
      <c r="H45" s="416"/>
      <c r="I45" s="417"/>
      <c r="J45" s="416"/>
      <c r="K45" s="417"/>
      <c r="L45" s="416"/>
      <c r="M45" s="417"/>
      <c r="N45" s="416"/>
      <c r="O45" s="417"/>
      <c r="P45" s="416"/>
      <c r="Q45" s="417"/>
      <c r="R45" s="416"/>
      <c r="S45" s="417"/>
      <c r="T45" s="435"/>
      <c r="U45" s="436"/>
      <c r="V45" s="420"/>
      <c r="W45" s="420"/>
      <c r="X45" s="421"/>
      <c r="Y45" s="422"/>
      <c r="Z45" s="423"/>
      <c r="AA45" s="417"/>
      <c r="AB45" s="108">
        <f t="shared" si="1"/>
        <v>0</v>
      </c>
      <c r="AC45" s="130" t="str">
        <f t="shared" si="0"/>
        <v xml:space="preserve"> </v>
      </c>
      <c r="AD45" s="34" t="str">
        <f>IF(COUNTIF(D45:AA45,"(1)")=0," ",COUNTIF(D45:AA45,"(1)"))</f>
        <v xml:space="preserve"> </v>
      </c>
      <c r="AE45" s="34" t="str">
        <f>IF(COUNTIF(D45:AA45,"(2)")=0," ",COUNTIF(D45:AA45,"(2)"))</f>
        <v xml:space="preserve"> </v>
      </c>
      <c r="AF45" s="34" t="str">
        <f>IF(COUNTIF(D45:AA45,"(3)")=0," ",COUNTIF(D45:AA45,"(3)"))</f>
        <v xml:space="preserve"> </v>
      </c>
      <c r="AG45" s="35" t="str">
        <f>IF(SUM(AD45:AF45)=0," ",SUM(AD45:AF45))</f>
        <v xml:space="preserve"> </v>
      </c>
      <c r="AH45" s="36">
        <v>6</v>
      </c>
      <c r="AI45" s="36">
        <v>6</v>
      </c>
      <c r="AJ45" s="36">
        <v>7</v>
      </c>
      <c r="AK45" s="36">
        <v>9</v>
      </c>
      <c r="AL45" s="36" t="str">
        <f>IF(AB45=0,Var!$B$8,IF(LARGE(D45:AA45,1)&gt;=665,Var!$B$4," "))</f>
        <v>---</v>
      </c>
      <c r="AM45" s="36" t="str">
        <f>IF(AB45=0,Var!$B$8,IF(LARGE(D45:AA45,1)&gt;=675,Var!$B$4," "))</f>
        <v>---</v>
      </c>
      <c r="AN45" s="36" t="str">
        <f>IF(AB45=0,Var!$B$8,IF(LARGE(D45:AA45,1)&gt;=685,Var!$B$4," "))</f>
        <v>---</v>
      </c>
      <c r="AO45" s="36" t="str">
        <f>IF(AB45=0,Var!$B$8,IF(LARGE(D45:AA45,1)&gt;=695,Var!$B$4," "))</f>
        <v>---</v>
      </c>
    </row>
    <row r="46" spans="2:41" x14ac:dyDescent="0.2">
      <c r="B46" s="311"/>
      <c r="C46" s="31" t="s">
        <v>36</v>
      </c>
      <c r="D46" s="416"/>
      <c r="E46" s="417"/>
      <c r="F46" s="416"/>
      <c r="G46" s="417"/>
      <c r="H46" s="416"/>
      <c r="I46" s="417"/>
      <c r="J46" s="416"/>
      <c r="K46" s="417"/>
      <c r="L46" s="416"/>
      <c r="M46" s="417"/>
      <c r="N46" s="416"/>
      <c r="O46" s="417"/>
      <c r="P46" s="416"/>
      <c r="Q46" s="417"/>
      <c r="R46" s="416"/>
      <c r="S46" s="417"/>
      <c r="T46" s="435"/>
      <c r="U46" s="436"/>
      <c r="V46" s="420"/>
      <c r="W46" s="420"/>
      <c r="X46" s="437"/>
      <c r="Y46" s="436"/>
      <c r="Z46" s="423"/>
      <c r="AA46" s="417"/>
      <c r="AB46" s="108">
        <f t="shared" si="1"/>
        <v>0</v>
      </c>
      <c r="AC46" s="130" t="str">
        <f t="shared" si="0"/>
        <v xml:space="preserve"> </v>
      </c>
      <c r="AD46" s="348" t="str">
        <f t="shared" ref="AD46:AD47" si="2">IF(COUNTIF(D46:AA46,"(1)")=0," ",COUNTIF(D46:AA46,"(1)"))</f>
        <v xml:space="preserve"> </v>
      </c>
      <c r="AE46" s="348" t="str">
        <f t="shared" ref="AE46:AE47" si="3">IF(COUNTIF(D46:AA46,"(2)")=0," ",COUNTIF(D46:AA46,"(2)"))</f>
        <v xml:space="preserve"> </v>
      </c>
      <c r="AF46" s="348" t="str">
        <f t="shared" ref="AF46:AF47" si="4">IF(COUNTIF(D46:AA46,"(3)")=0," ",COUNTIF(D46:AA46,"(3)"))</f>
        <v xml:space="preserve"> </v>
      </c>
      <c r="AG46" s="35" t="str">
        <f t="shared" ref="AG46:AG47" si="5">IF(SUM(AD46:AF46)=0," ",SUM(AD46:AF46))</f>
        <v xml:space="preserve"> </v>
      </c>
      <c r="AH46" s="36">
        <v>9</v>
      </c>
      <c r="AI46" s="36">
        <v>9</v>
      </c>
      <c r="AJ46" s="36">
        <v>9</v>
      </c>
      <c r="AK46" s="36" t="str">
        <f>IF(AB46=0,Var!$B$8,IF(LARGE(D46:AA46,1)&gt;=655,Var!$B$4," "))</f>
        <v>---</v>
      </c>
      <c r="AL46" s="36" t="str">
        <f>IF(AB46=0,Var!$B$8,IF(LARGE(D46:AA46,1)&gt;=665,Var!$B$4," "))</f>
        <v>---</v>
      </c>
      <c r="AM46" s="36" t="str">
        <f>IF(AB46=0,Var!$B$8,IF(LARGE(D46:AA46,1)&gt;=675,Var!$B$4," "))</f>
        <v>---</v>
      </c>
      <c r="AN46" s="36" t="str">
        <f>IF(AB46=0,Var!$B$8,IF(LARGE(D46:AA46,1)&gt;=685,Var!$B$4," "))</f>
        <v>---</v>
      </c>
      <c r="AO46" s="36" t="str">
        <f>IF(AB46=0,Var!$B$8,IF(LARGE(D46:AA46,1)&gt;=695,Var!$B$4," "))</f>
        <v>---</v>
      </c>
    </row>
    <row r="47" spans="2:41" ht="13.5" thickBot="1" x14ac:dyDescent="0.25">
      <c r="B47" s="484"/>
      <c r="C47" s="485" t="s">
        <v>26</v>
      </c>
      <c r="D47" s="482"/>
      <c r="E47" s="569"/>
      <c r="F47" s="482"/>
      <c r="G47" s="483"/>
      <c r="H47" s="482"/>
      <c r="I47" s="483"/>
      <c r="J47" s="482"/>
      <c r="K47" s="483"/>
      <c r="L47" s="416"/>
      <c r="M47" s="417"/>
      <c r="N47" s="416"/>
      <c r="O47" s="417"/>
      <c r="P47" s="416"/>
      <c r="Q47" s="417"/>
      <c r="R47" s="416"/>
      <c r="S47" s="417"/>
      <c r="T47" s="486"/>
      <c r="U47" s="427"/>
      <c r="V47" s="487"/>
      <c r="W47" s="487"/>
      <c r="X47" s="426"/>
      <c r="Y47" s="427"/>
      <c r="Z47" s="488"/>
      <c r="AA47" s="483"/>
      <c r="AB47" s="108">
        <f t="shared" si="1"/>
        <v>0</v>
      </c>
      <c r="AC47" s="130" t="str">
        <f t="shared" si="0"/>
        <v xml:space="preserve"> </v>
      </c>
      <c r="AD47" s="348" t="str">
        <f t="shared" si="2"/>
        <v xml:space="preserve"> </v>
      </c>
      <c r="AE47" s="348" t="str">
        <f t="shared" si="3"/>
        <v xml:space="preserve"> </v>
      </c>
      <c r="AF47" s="348" t="str">
        <f t="shared" si="4"/>
        <v xml:space="preserve"> </v>
      </c>
      <c r="AG47" s="35" t="str">
        <f t="shared" si="5"/>
        <v xml:space="preserve"> </v>
      </c>
      <c r="AH47" s="36" t="str">
        <f>IF(AB47=0,Var!$B$8,IF(LARGE(D47:AA47,1)&gt;=620,Var!$B$4," "))</f>
        <v>---</v>
      </c>
      <c r="AI47" s="36" t="str">
        <f>IF(AB47=0,Var!$B$8,IF(LARGE(D47:AA47,1)&gt;=635,Var!$B$4," "))</f>
        <v>---</v>
      </c>
      <c r="AJ47" s="36" t="str">
        <f>IF(AB47=0,Var!$B$8,IF(LARGE(D47:AA47,1)&gt;=645,Var!$B$4," "))</f>
        <v>---</v>
      </c>
      <c r="AK47" s="36" t="str">
        <f>IF(AB47=0,Var!$B$8,IF(LARGE(D47:AA47,1)&gt;=655,Var!$B$4," "))</f>
        <v>---</v>
      </c>
      <c r="AL47" s="36" t="str">
        <f>IF(AB47=0,Var!$B$8,IF(LARGE(D47:AA47,1)&gt;=665,Var!$B$4," "))</f>
        <v>---</v>
      </c>
      <c r="AM47" s="36" t="str">
        <f>IF(AB47=0,Var!$B$8,IF(LARGE(D47:AA47,1)&gt;=675,Var!$B$4," "))</f>
        <v>---</v>
      </c>
      <c r="AN47" s="36" t="str">
        <f>IF(AB47=0,Var!$B$8,IF(LARGE(D47:AA47,1)&gt;=685,Var!$B$4," "))</f>
        <v>---</v>
      </c>
      <c r="AO47" s="36" t="str">
        <f>IF(AB47=0,Var!$B$8,IF(LARGE(D47:AA47,1)&gt;=695,Var!$B$4," "))</f>
        <v>---</v>
      </c>
    </row>
    <row r="48" spans="2:41" x14ac:dyDescent="0.2">
      <c r="D48" s="455"/>
      <c r="E48" s="455"/>
      <c r="F48" s="455"/>
      <c r="G48" s="455"/>
      <c r="H48" s="455"/>
      <c r="I48" s="455"/>
      <c r="J48" s="455"/>
      <c r="K48" s="455"/>
      <c r="L48" s="752" t="s">
        <v>350</v>
      </c>
      <c r="M48" s="753"/>
      <c r="N48" s="753"/>
      <c r="O48" s="753"/>
      <c r="P48" s="753"/>
      <c r="Q48" s="753"/>
      <c r="R48" s="753"/>
      <c r="S48" s="754"/>
      <c r="T48" s="455"/>
      <c r="U48" s="455"/>
      <c r="V48" s="455"/>
      <c r="W48" s="455"/>
      <c r="X48" s="455"/>
      <c r="Y48" s="455"/>
      <c r="Z48" s="455"/>
      <c r="AA48" s="455"/>
      <c r="AB48" s="76"/>
      <c r="AC48" s="130" t="str">
        <f t="shared" si="0"/>
        <v xml:space="preserve"> </v>
      </c>
      <c r="AD48" s="758" t="s">
        <v>2</v>
      </c>
      <c r="AE48" s="758"/>
      <c r="AF48" s="758"/>
      <c r="AG48" s="758"/>
      <c r="AH48" s="759" t="s">
        <v>3</v>
      </c>
      <c r="AI48" s="759"/>
      <c r="AJ48" s="759"/>
      <c r="AK48" s="759"/>
      <c r="AL48" s="759"/>
    </row>
    <row r="49" spans="1:74" ht="13.5" thickBot="1" x14ac:dyDescent="0.25">
      <c r="D49" s="455"/>
      <c r="E49" s="455"/>
      <c r="F49" s="455"/>
      <c r="G49" s="455"/>
      <c r="H49" s="455"/>
      <c r="I49" s="455"/>
      <c r="J49" s="455"/>
      <c r="K49" s="455"/>
      <c r="L49" s="755"/>
      <c r="M49" s="756"/>
      <c r="N49" s="756"/>
      <c r="O49" s="756"/>
      <c r="P49" s="756"/>
      <c r="Q49" s="756"/>
      <c r="R49" s="756"/>
      <c r="S49" s="757"/>
      <c r="T49" s="455"/>
      <c r="U49" s="455"/>
      <c r="V49" s="455"/>
      <c r="W49" s="455"/>
      <c r="X49" s="455"/>
      <c r="Y49" s="455"/>
      <c r="Z49" s="455"/>
      <c r="AA49" s="455"/>
      <c r="AB49" s="76"/>
      <c r="AC49" s="130" t="str">
        <f t="shared" si="0"/>
        <v xml:space="preserve"> </v>
      </c>
      <c r="AD49" s="140" t="s">
        <v>5</v>
      </c>
      <c r="AE49" s="397" t="s">
        <v>6</v>
      </c>
      <c r="AF49" s="398" t="s">
        <v>7</v>
      </c>
      <c r="AG49" s="131" t="s">
        <v>8</v>
      </c>
      <c r="AH49" s="399">
        <v>500</v>
      </c>
      <c r="AI49" s="399">
        <v>550</v>
      </c>
      <c r="AJ49" s="399">
        <v>600</v>
      </c>
      <c r="AK49" s="399">
        <v>640</v>
      </c>
      <c r="AL49" s="399">
        <v>670</v>
      </c>
    </row>
    <row r="50" spans="1:74" x14ac:dyDescent="0.2">
      <c r="A50" s="99"/>
      <c r="B50" s="126"/>
      <c r="C50" s="136" t="s">
        <v>38</v>
      </c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309"/>
      <c r="AC50" s="130" t="str">
        <f t="shared" si="0"/>
        <v xml:space="preserve"> </v>
      </c>
      <c r="AD50" s="130"/>
      <c r="AE50" s="108"/>
      <c r="AF50" s="108"/>
      <c r="AG50" s="108"/>
      <c r="AH50" s="135"/>
      <c r="AI50" s="402"/>
      <c r="AJ50" s="402"/>
      <c r="AK50" s="402"/>
      <c r="AL50" s="402"/>
      <c r="AM50" s="402"/>
      <c r="AN50" s="99"/>
      <c r="AP50" s="455"/>
      <c r="AQ50" s="455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5"/>
      <c r="BF50" s="455"/>
      <c r="BG50" s="455"/>
      <c r="BH50" s="455"/>
      <c r="BI50" s="76"/>
      <c r="BJ50" s="309"/>
    </row>
    <row r="51" spans="1:74" x14ac:dyDescent="0.2">
      <c r="A51" s="99"/>
      <c r="B51" s="403"/>
      <c r="C51" s="404"/>
      <c r="D51" s="672"/>
      <c r="E51" s="480"/>
      <c r="F51" s="672"/>
      <c r="G51" s="480"/>
      <c r="H51" s="672"/>
      <c r="I51" s="480"/>
      <c r="J51" s="672"/>
      <c r="K51" s="480"/>
      <c r="L51" s="478"/>
      <c r="M51" s="480"/>
      <c r="N51" s="478"/>
      <c r="O51" s="480"/>
      <c r="P51" s="478"/>
      <c r="Q51" s="480"/>
      <c r="R51" s="478"/>
      <c r="S51" s="480"/>
      <c r="T51" s="478"/>
      <c r="U51" s="480"/>
      <c r="V51" s="478"/>
      <c r="W51" s="480"/>
      <c r="X51" s="478"/>
      <c r="Y51" s="480"/>
      <c r="Z51" s="478"/>
      <c r="AA51" s="480"/>
      <c r="AB51" s="108">
        <f>COUNT(D51:AA51)</f>
        <v>0</v>
      </c>
      <c r="AC51" s="130" t="str">
        <f t="shared" si="0"/>
        <v xml:space="preserve"> </v>
      </c>
      <c r="AD51" s="479" t="str">
        <f>IF(COUNTIF(D51:AA51,"(1)")=0," ",COUNTIF(D51:AA51,"(1)"))</f>
        <v xml:space="preserve"> </v>
      </c>
      <c r="AE51" s="405" t="str">
        <f>IF(COUNTIF(D51:AA51,"(2)")=0," ",COUNTIF(D51:AA51,"(2)"))</f>
        <v xml:space="preserve"> </v>
      </c>
      <c r="AF51" s="479" t="str">
        <f>IF(COUNTIF(D51:AA51,"(3)")=0," ",COUNTIF(D51:AA51,"(3)"))</f>
        <v xml:space="preserve"> </v>
      </c>
      <c r="AG51" s="406" t="str">
        <f>IF(SUM(AD51:AF51)=0," ",SUM(AD51:AF51))</f>
        <v xml:space="preserve"> </v>
      </c>
      <c r="AH51" s="345" t="str">
        <f>IF(AB51=0,Var!$B$8,IF(LARGE(D51:AA51,1)&gt;=500,Var!$B$4," "))</f>
        <v>---</v>
      </c>
      <c r="AI51" s="345" t="str">
        <f>IF(AB51=0,Var!$B$8,IF(LARGE(D51:AA51,1)&gt;=550,Var!$B$4," "))</f>
        <v>---</v>
      </c>
      <c r="AJ51" s="345" t="str">
        <f>IF(AB51=0,Var!$B$8,IF(LARGE(D51:AA51,1)&gt;=600,Var!$B$4," "))</f>
        <v>---</v>
      </c>
      <c r="AK51" s="345" t="str">
        <f>IF(AB51=0,Var!$B$8,IF(LARGE(D51:AA51,1)&gt;=640,Var!$B$4," "))</f>
        <v>---</v>
      </c>
      <c r="AL51" s="345" t="str">
        <f>IF(AB51=0,Var!$B$8,IF(LARGE(D51:AA51,1)&gt;=670,Var!$B$4," "))</f>
        <v>---</v>
      </c>
      <c r="AM51" s="99"/>
      <c r="AO51" s="40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55"/>
      <c r="BG51" s="455"/>
      <c r="BH51" s="76"/>
      <c r="BI51" s="309"/>
    </row>
    <row r="52" spans="1:74" x14ac:dyDescent="0.2">
      <c r="A52" s="99"/>
      <c r="B52" s="400"/>
      <c r="C52" s="111" t="s">
        <v>39</v>
      </c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309"/>
      <c r="AC52" s="130" t="str">
        <f t="shared" si="0"/>
        <v xml:space="preserve"> </v>
      </c>
      <c r="AD52" s="108"/>
      <c r="AE52" s="108"/>
      <c r="AF52" s="108"/>
      <c r="AG52" s="135"/>
      <c r="AH52" s="407"/>
      <c r="AI52" s="407"/>
      <c r="AJ52" s="407"/>
      <c r="AK52" s="407"/>
      <c r="AL52" s="407"/>
      <c r="AM52" s="99"/>
      <c r="AO52" s="40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5"/>
      <c r="BF52" s="455"/>
      <c r="BG52" s="455"/>
      <c r="BH52" s="76"/>
      <c r="BI52" s="309"/>
    </row>
    <row r="53" spans="1:74" x14ac:dyDescent="0.2">
      <c r="A53" s="99"/>
      <c r="B53" s="403"/>
      <c r="C53" s="404" t="s">
        <v>12</v>
      </c>
      <c r="D53" s="672"/>
      <c r="E53" s="480"/>
      <c r="F53" s="672"/>
      <c r="G53" s="480"/>
      <c r="H53" s="672"/>
      <c r="I53" s="480"/>
      <c r="J53" s="672"/>
      <c r="K53" s="480"/>
      <c r="L53" s="478"/>
      <c r="M53" s="480"/>
      <c r="N53" s="478"/>
      <c r="O53" s="480"/>
      <c r="P53" s="478"/>
      <c r="Q53" s="480"/>
      <c r="R53" s="478"/>
      <c r="S53" s="480"/>
      <c r="T53" s="478"/>
      <c r="U53" s="480"/>
      <c r="V53" s="478"/>
      <c r="W53" s="480"/>
      <c r="X53" s="478"/>
      <c r="Y53" s="480"/>
      <c r="Z53" s="478"/>
      <c r="AA53" s="480"/>
      <c r="AB53" s="108">
        <f>COUNT(D53:AA53)</f>
        <v>0</v>
      </c>
      <c r="AC53" s="130" t="str">
        <f t="shared" si="0"/>
        <v xml:space="preserve"> </v>
      </c>
      <c r="AD53" s="479" t="str">
        <f>IF(COUNTIF(D53:AA53,"(1)")=0," ",COUNTIF(D53:AA53,"(1)"))</f>
        <v xml:space="preserve"> </v>
      </c>
      <c r="AE53" s="405" t="str">
        <f>IF(COUNTIF(D53:AA53,"(2)")=0," ",COUNTIF(D53:AA53,"(2)"))</f>
        <v xml:space="preserve"> </v>
      </c>
      <c r="AF53" s="479" t="str">
        <f>IF(COUNTIF(D53:AA53,"(3)")=0," ",COUNTIF(D53:AA53,"(3)"))</f>
        <v xml:space="preserve"> </v>
      </c>
      <c r="AG53" s="406" t="str">
        <f>IF(SUM(AD53:AF53)=0," ",SUM(AD53:AF53))</f>
        <v xml:space="preserve"> </v>
      </c>
      <c r="AH53" s="345" t="str">
        <f>IF(AB53=0,Var!$B$8,IF(LARGE(D53:AA53,1)&gt;=500,Var!$B$4," "))</f>
        <v>---</v>
      </c>
      <c r="AI53" s="345" t="str">
        <f>IF(AB53=0,Var!$B$8,IF(LARGE(D53:AA53,1)&gt;=550,Var!$B$4," "))</f>
        <v>---</v>
      </c>
      <c r="AJ53" s="345" t="str">
        <f>IF(AB53=0,Var!$B$8,IF(LARGE(D53:AA53,1)&gt;=600,Var!$B$4," "))</f>
        <v>---</v>
      </c>
      <c r="AK53" s="345" t="str">
        <f>IF(AB53=0,Var!$B$8,IF(LARGE(D53:AA53,1)&gt;=640,Var!$B$4," "))</f>
        <v>---</v>
      </c>
      <c r="AL53" s="345" t="str">
        <f>IF(AB53=0,Var!$B$8,IF(LARGE(D53:AA53,1)&gt;=670,Var!$B$4," "))</f>
        <v>---</v>
      </c>
      <c r="AM53" s="99"/>
      <c r="AO53" s="40"/>
      <c r="AP53" s="455"/>
      <c r="AQ53" s="455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5"/>
      <c r="BF53" s="455"/>
      <c r="BG53" s="455"/>
      <c r="BH53" s="76"/>
      <c r="BI53" s="309"/>
    </row>
    <row r="54" spans="1:74" x14ac:dyDescent="0.2">
      <c r="A54" s="99"/>
      <c r="B54" s="403"/>
      <c r="C54" s="404"/>
      <c r="D54" s="672"/>
      <c r="E54" s="480"/>
      <c r="F54" s="672"/>
      <c r="G54" s="480"/>
      <c r="H54" s="672"/>
      <c r="I54" s="480"/>
      <c r="J54" s="672"/>
      <c r="K54" s="480"/>
      <c r="L54" s="478"/>
      <c r="M54" s="480"/>
      <c r="N54" s="478"/>
      <c r="O54" s="480"/>
      <c r="P54" s="478"/>
      <c r="Q54" s="480"/>
      <c r="R54" s="478"/>
      <c r="S54" s="480"/>
      <c r="T54" s="478"/>
      <c r="U54" s="480"/>
      <c r="V54" s="478"/>
      <c r="W54" s="480"/>
      <c r="X54" s="478"/>
      <c r="Y54" s="480"/>
      <c r="Z54" s="478"/>
      <c r="AA54" s="480"/>
      <c r="AB54" s="108">
        <f>COUNT(D54:AA54)</f>
        <v>0</v>
      </c>
      <c r="AC54" s="130" t="str">
        <f t="shared" si="0"/>
        <v xml:space="preserve"> </v>
      </c>
      <c r="AD54" s="479" t="str">
        <f>IF(COUNTIF(D54:AA54,"(1)")=0," ",COUNTIF(D54:AA54,"(1)"))</f>
        <v xml:space="preserve"> </v>
      </c>
      <c r="AE54" s="405" t="str">
        <f>IF(COUNTIF(D54:AA54,"(2)")=0," ",COUNTIF(D54:AA54,"(2)"))</f>
        <v xml:space="preserve"> </v>
      </c>
      <c r="AF54" s="479" t="str">
        <f>IF(COUNTIF(D54:AA54,"(3)")=0," ",COUNTIF(D54:AA54,"(3)"))</f>
        <v xml:space="preserve"> </v>
      </c>
      <c r="AG54" s="406" t="str">
        <f>IF(SUM(AD54:AF54)=0," ",SUM(AD54:AF54))</f>
        <v xml:space="preserve"> </v>
      </c>
      <c r="AH54" s="345" t="str">
        <f>IF(AB54=0,Var!$B$8,IF(LARGE(D54:AA54,1)&gt;=500,Var!$B$4," "))</f>
        <v>---</v>
      </c>
      <c r="AI54" s="345" t="str">
        <f>IF(AB54=0,Var!$B$8,IF(LARGE(D54:AA54,1)&gt;=550,Var!$B$4," "))</f>
        <v>---</v>
      </c>
      <c r="AJ54" s="345" t="str">
        <f>IF(AB54=0,Var!$B$8,IF(LARGE(D54:AA54,1)&gt;=600,Var!$B$4," "))</f>
        <v>---</v>
      </c>
      <c r="AK54" s="345" t="str">
        <f>IF(AB54=0,Var!$B$8,IF(LARGE(D54:AA54,1)&gt;=640,Var!$B$4," "))</f>
        <v>---</v>
      </c>
      <c r="AL54" s="345" t="str">
        <f>IF(AB54=0,Var!$B$8,IF(LARGE(D54:AA54,1)&gt;=670,Var!$B$4," "))</f>
        <v>---</v>
      </c>
      <c r="AM54" s="99"/>
      <c r="AO54" s="40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  <c r="BD54" s="455"/>
      <c r="BE54" s="455"/>
      <c r="BF54" s="455"/>
      <c r="BG54" s="455"/>
      <c r="BH54" s="76"/>
      <c r="BI54" s="309"/>
    </row>
    <row r="55" spans="1:74" x14ac:dyDescent="0.2">
      <c r="A55" s="99"/>
      <c r="B55" s="400"/>
      <c r="C55" s="111" t="s">
        <v>40</v>
      </c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309"/>
      <c r="AC55" s="130" t="str">
        <f t="shared" si="0"/>
        <v xml:space="preserve"> </v>
      </c>
      <c r="AD55" s="108"/>
      <c r="AE55" s="108"/>
      <c r="AF55" s="108"/>
      <c r="AG55" s="135"/>
      <c r="AH55" s="407"/>
      <c r="AI55" s="407"/>
      <c r="AJ55" s="407"/>
      <c r="AK55" s="407"/>
      <c r="AL55" s="407"/>
      <c r="AM55" s="99"/>
      <c r="AO55" s="40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5"/>
      <c r="BF55" s="455"/>
      <c r="BG55" s="455"/>
      <c r="BH55" s="76"/>
      <c r="BI55" s="309"/>
    </row>
    <row r="56" spans="1:74" x14ac:dyDescent="0.2">
      <c r="A56" s="99"/>
      <c r="B56" s="403"/>
      <c r="C56" s="404"/>
      <c r="D56" s="672"/>
      <c r="E56" s="480"/>
      <c r="F56" s="672"/>
      <c r="G56" s="480"/>
      <c r="H56" s="672"/>
      <c r="I56" s="480"/>
      <c r="J56" s="672"/>
      <c r="K56" s="480"/>
      <c r="L56" s="478"/>
      <c r="M56" s="480"/>
      <c r="N56" s="478"/>
      <c r="O56" s="480"/>
      <c r="P56" s="478"/>
      <c r="Q56" s="480"/>
      <c r="R56" s="478"/>
      <c r="S56" s="480"/>
      <c r="T56" s="478"/>
      <c r="U56" s="480"/>
      <c r="V56" s="478"/>
      <c r="W56" s="480"/>
      <c r="X56" s="478"/>
      <c r="Y56" s="480"/>
      <c r="Z56" s="478"/>
      <c r="AA56" s="480"/>
      <c r="AB56" s="108">
        <f>COUNT(D56:AA56)</f>
        <v>0</v>
      </c>
      <c r="AC56" s="130" t="str">
        <f t="shared" si="0"/>
        <v xml:space="preserve"> </v>
      </c>
      <c r="AD56" s="479" t="str">
        <f>IF(COUNTIF(D56:AA56,"(1)")=0," ",COUNTIF(D56:AA56,"(1)"))</f>
        <v xml:space="preserve"> </v>
      </c>
      <c r="AE56" s="405" t="str">
        <f>IF(COUNTIF(D56:AA56,"(2)")=0," ",COUNTIF(D56:AA56,"(2)"))</f>
        <v xml:space="preserve"> </v>
      </c>
      <c r="AF56" s="479" t="str">
        <f>IF(COUNTIF(D56:AA56,"(3)")=0," ",COUNTIF(D56:AA56,"(3)"))</f>
        <v xml:space="preserve"> </v>
      </c>
      <c r="AG56" s="406" t="str">
        <f>IF(SUM(AD56:AF56)=0," ",SUM(AD56:AF56))</f>
        <v xml:space="preserve"> </v>
      </c>
      <c r="AH56" s="345" t="str">
        <f>IF(AB56=0,Var!$B$8,IF(LARGE(D56:AA56,1)&gt;=500,Var!$B$4," "))</f>
        <v>---</v>
      </c>
      <c r="AI56" s="345" t="str">
        <f>IF(AB56=0,Var!$B$8,IF(LARGE(D56:AA56,1)&gt;=550,Var!$B$4," "))</f>
        <v>---</v>
      </c>
      <c r="AJ56" s="345" t="str">
        <f>IF(AB56=0,Var!$B$8,IF(LARGE(D56:AA56,1)&gt;=600,Var!$B$4," "))</f>
        <v>---</v>
      </c>
      <c r="AK56" s="345" t="str">
        <f>IF(AB56=0,Var!$B$8,IF(LARGE(D56:AA56,1)&gt;=640,Var!$B$4," "))</f>
        <v>---</v>
      </c>
      <c r="AL56" s="345" t="str">
        <f>IF(AB56=0,Var!$B$8,IF(LARGE(D56:AA56,1)&gt;=670,Var!$B$4," "))</f>
        <v>---</v>
      </c>
      <c r="AM56" s="99"/>
      <c r="AO56" s="40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76"/>
      <c r="BI56" s="309"/>
    </row>
    <row r="57" spans="1:74" x14ac:dyDescent="0.2">
      <c r="A57" s="99"/>
      <c r="B57" s="400"/>
      <c r="C57" s="111" t="s">
        <v>41</v>
      </c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309"/>
      <c r="AC57" s="130" t="str">
        <f t="shared" si="0"/>
        <v xml:space="preserve"> </v>
      </c>
      <c r="AD57" s="108"/>
      <c r="AE57" s="108"/>
      <c r="AF57" s="108"/>
      <c r="AG57" s="135"/>
      <c r="AH57" s="407"/>
      <c r="AI57" s="407"/>
      <c r="AJ57" s="407"/>
      <c r="AK57" s="407"/>
      <c r="AL57" s="407"/>
      <c r="AM57" s="99"/>
      <c r="AO57" s="40"/>
      <c r="AP57" s="455"/>
      <c r="AQ57" s="455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5"/>
      <c r="BF57" s="455"/>
      <c r="BG57" s="455"/>
      <c r="BH57" s="76"/>
      <c r="BI57" s="309"/>
    </row>
    <row r="58" spans="1:74" x14ac:dyDescent="0.2">
      <c r="A58" s="99"/>
      <c r="B58" s="403"/>
      <c r="C58" s="404" t="s">
        <v>337</v>
      </c>
      <c r="D58" s="672"/>
      <c r="E58" s="570"/>
      <c r="F58" s="672"/>
      <c r="G58" s="480"/>
      <c r="H58" s="672"/>
      <c r="I58" s="480"/>
      <c r="J58" s="672"/>
      <c r="K58" s="480"/>
      <c r="L58" s="478"/>
      <c r="M58" s="480"/>
      <c r="N58" s="478"/>
      <c r="O58" s="480"/>
      <c r="P58" s="478"/>
      <c r="Q58" s="480"/>
      <c r="R58" s="478"/>
      <c r="S58" s="480"/>
      <c r="T58" s="478"/>
      <c r="U58" s="480"/>
      <c r="V58" s="478"/>
      <c r="W58" s="480"/>
      <c r="X58" s="478"/>
      <c r="Y58" s="480"/>
      <c r="Z58" s="478"/>
      <c r="AA58" s="480"/>
      <c r="AB58" s="108">
        <f>COUNT(D58:AA58)</f>
        <v>0</v>
      </c>
      <c r="AC58" s="130" t="str">
        <f t="shared" ref="AC58:AC86" si="6">IF(AB58&lt;3," ",(LARGE(C58:AA58,1)+LARGE(C58:AA58,2)+LARGE(C58:AA58,3))/3)</f>
        <v xml:space="preserve"> </v>
      </c>
      <c r="AD58" s="479" t="str">
        <f>IF(COUNTIF(D58:AA58,"(1)")=0," ",COUNTIF(D58:AA58,"(1)"))</f>
        <v xml:space="preserve"> </v>
      </c>
      <c r="AE58" s="405" t="str">
        <f>IF(COUNTIF(D58:AA58,"(2)")=0," ",COUNTIF(D58:AA58,"(2)"))</f>
        <v xml:space="preserve"> </v>
      </c>
      <c r="AF58" s="479" t="str">
        <f>IF(COUNTIF(D58:AA58,"(3)")=0," ",COUNTIF(D58:AA58,"(3)"))</f>
        <v xml:space="preserve"> </v>
      </c>
      <c r="AG58" s="406" t="str">
        <f>IF(SUM(AD58:AF58)=0," ",SUM(AD58:AF58))</f>
        <v xml:space="preserve"> </v>
      </c>
      <c r="AH58" s="345" t="str">
        <f>IF(AB58=0,Var!$B$8,IF(LARGE(D58:AA58,1)&gt;=500,Var!$B$4," "))</f>
        <v>---</v>
      </c>
      <c r="AI58" s="345" t="str">
        <f>IF(AB58=0,Var!$B$8,IF(LARGE(D58:AA58,1)&gt;=550,Var!$B$4," "))</f>
        <v>---</v>
      </c>
      <c r="AJ58" s="345" t="str">
        <f>IF(AB58=0,Var!$B$8,IF(LARGE(D58:AA58,1)&gt;=600,Var!$B$4," "))</f>
        <v>---</v>
      </c>
      <c r="AK58" s="345" t="str">
        <f>IF(AB58=0,Var!$B$8,IF(LARGE(D58:AA58,1)&gt;=640,Var!$B$4," "))</f>
        <v>---</v>
      </c>
      <c r="AL58" s="345" t="str">
        <f>IF(AB58=0,Var!$B$8,IF(LARGE(D58:AA58,1)&gt;=670,Var!$B$4," "))</f>
        <v>---</v>
      </c>
      <c r="AM58" s="99"/>
      <c r="AO58" s="40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76"/>
      <c r="BI58" s="309"/>
    </row>
    <row r="59" spans="1:74" x14ac:dyDescent="0.2">
      <c r="A59" s="99"/>
      <c r="B59" s="403"/>
      <c r="C59" s="404"/>
      <c r="D59" s="672"/>
      <c r="E59" s="480"/>
      <c r="F59" s="672"/>
      <c r="G59" s="480"/>
      <c r="H59" s="672"/>
      <c r="I59" s="480"/>
      <c r="J59" s="672"/>
      <c r="K59" s="480"/>
      <c r="L59" s="478"/>
      <c r="M59" s="480"/>
      <c r="N59" s="478"/>
      <c r="O59" s="480"/>
      <c r="P59" s="478"/>
      <c r="Q59" s="480"/>
      <c r="R59" s="478"/>
      <c r="S59" s="480"/>
      <c r="T59" s="478"/>
      <c r="U59" s="480"/>
      <c r="V59" s="478"/>
      <c r="W59" s="480"/>
      <c r="X59" s="478"/>
      <c r="Y59" s="480"/>
      <c r="Z59" s="478"/>
      <c r="AA59" s="480"/>
      <c r="AB59" s="108">
        <f>COUNT(D59:AA59)</f>
        <v>0</v>
      </c>
      <c r="AC59" s="130" t="str">
        <f t="shared" si="6"/>
        <v xml:space="preserve"> </v>
      </c>
      <c r="AD59" s="479" t="str">
        <f>IF(COUNTIF(D59:AA59,"(1)")=0," ",COUNTIF(D59:AA59,"(1)"))</f>
        <v xml:space="preserve"> </v>
      </c>
      <c r="AE59" s="405" t="str">
        <f>IF(COUNTIF(D59:AA59,"(2)")=0," ",COUNTIF(D59:AA59,"(2)"))</f>
        <v xml:space="preserve"> </v>
      </c>
      <c r="AF59" s="479" t="str">
        <f>IF(COUNTIF(D59:AA59,"(3)")=0," ",COUNTIF(D59:AA59,"(3)"))</f>
        <v xml:space="preserve"> </v>
      </c>
      <c r="AG59" s="406" t="str">
        <f>IF(SUM(AD59:AF59)=0," ",SUM(AD59:AF59))</f>
        <v xml:space="preserve"> </v>
      </c>
      <c r="AH59" s="345" t="str">
        <f>IF(AB59=0,Var!$B$8,IF(LARGE(D59:AA59,1)&gt;=500,Var!$B$4," "))</f>
        <v>---</v>
      </c>
      <c r="AI59" s="345" t="str">
        <f>IF(AB59=0,Var!$B$8,IF(LARGE(D59:AA59,1)&gt;=550,Var!$B$4," "))</f>
        <v>---</v>
      </c>
      <c r="AJ59" s="345" t="str">
        <f>IF(AB59=0,Var!$B$8,IF(LARGE(D59:AA59,1)&gt;=600,Var!$B$4," "))</f>
        <v>---</v>
      </c>
      <c r="AK59" s="345" t="str">
        <f>IF(AB59=0,Var!$B$8,IF(LARGE(D59:AA59,1)&gt;=640,Var!$B$4," "))</f>
        <v>---</v>
      </c>
      <c r="AL59" s="345" t="str">
        <f>IF(AB59=0,Var!$B$8,IF(LARGE(D59:AA59,1)&gt;=670,Var!$B$4," "))</f>
        <v>---</v>
      </c>
      <c r="AM59" s="99"/>
      <c r="AO59" s="40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455"/>
      <c r="BG59" s="455"/>
      <c r="BH59" s="76"/>
      <c r="BI59" s="309"/>
    </row>
    <row r="60" spans="1:74" x14ac:dyDescent="0.2">
      <c r="A60" s="99"/>
      <c r="B60" s="400"/>
      <c r="C60" s="111" t="s">
        <v>42</v>
      </c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309"/>
      <c r="AC60" s="130" t="str">
        <f t="shared" si="6"/>
        <v xml:space="preserve"> </v>
      </c>
      <c r="AD60" s="108"/>
      <c r="AE60" s="108"/>
      <c r="AF60" s="108"/>
      <c r="AG60" s="135"/>
      <c r="AH60" s="407"/>
      <c r="AI60" s="407"/>
      <c r="AJ60" s="407"/>
      <c r="AK60" s="407"/>
      <c r="AL60" s="407"/>
      <c r="AM60" s="99"/>
      <c r="AO60" s="40"/>
      <c r="AP60" s="455"/>
      <c r="AQ60" s="455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76"/>
      <c r="BI60" s="309"/>
    </row>
    <row r="61" spans="1:74" x14ac:dyDescent="0.2">
      <c r="A61" s="99"/>
      <c r="B61" s="403"/>
      <c r="C61" s="404"/>
      <c r="D61" s="672"/>
      <c r="E61" s="480"/>
      <c r="F61" s="672"/>
      <c r="G61" s="480"/>
      <c r="H61" s="672"/>
      <c r="I61" s="480"/>
      <c r="J61" s="672"/>
      <c r="K61" s="480"/>
      <c r="L61" s="478"/>
      <c r="M61" s="480"/>
      <c r="N61" s="478"/>
      <c r="O61" s="480"/>
      <c r="P61" s="478"/>
      <c r="Q61" s="480"/>
      <c r="R61" s="478"/>
      <c r="S61" s="480"/>
      <c r="T61" s="478"/>
      <c r="U61" s="480"/>
      <c r="V61" s="478"/>
      <c r="W61" s="480"/>
      <c r="X61" s="478"/>
      <c r="Y61" s="480"/>
      <c r="Z61" s="478"/>
      <c r="AA61" s="480"/>
      <c r="AB61" s="108">
        <f>COUNT(D61:AA61)</f>
        <v>0</v>
      </c>
      <c r="AC61" s="130" t="str">
        <f t="shared" si="6"/>
        <v xml:space="preserve"> </v>
      </c>
      <c r="AD61" s="479" t="str">
        <f>IF(COUNTIF(D61:AA61,"(1)")=0," ",COUNTIF(D61:AA61,"(1)"))</f>
        <v xml:space="preserve"> </v>
      </c>
      <c r="AE61" s="405" t="str">
        <f>IF(COUNTIF(D61:AA61,"(2)")=0," ",COUNTIF(D61:AA61,"(2)"))</f>
        <v xml:space="preserve"> </v>
      </c>
      <c r="AF61" s="479" t="str">
        <f>IF(COUNTIF(D61:AA61,"(3)")=0," ",COUNTIF(D61:AA61,"(3)"))</f>
        <v xml:space="preserve"> </v>
      </c>
      <c r="AG61" s="406" t="str">
        <f>IF(SUM(AD61:AF61)=0," ",SUM(AD61:AF61))</f>
        <v xml:space="preserve"> </v>
      </c>
      <c r="AH61" s="345" t="str">
        <f>IF(AB61=0,Var!$B$8,IF(LARGE(D61:AA61,1)&gt;=500,Var!$B$4," "))</f>
        <v>---</v>
      </c>
      <c r="AI61" s="345" t="str">
        <f>IF(AB61=0,Var!$B$8,IF(LARGE(D61:AA61,1)&gt;=550,Var!$B$4," "))</f>
        <v>---</v>
      </c>
      <c r="AJ61" s="345" t="str">
        <f>IF(AB61=0,Var!$B$8,IF(LARGE(D61:AA61,1)&gt;=600,Var!$B$4," "))</f>
        <v>---</v>
      </c>
      <c r="AK61" s="345" t="str">
        <f>IF(AB61=0,Var!$B$8,IF(LARGE(D61:AA61,1)&gt;=640,Var!$B$4," "))</f>
        <v>---</v>
      </c>
      <c r="AL61" s="345" t="str">
        <f>IF(AB61=0,Var!$B$8,IF(LARGE(D61:AA61,1)&gt;=670,Var!$B$4," "))</f>
        <v>---</v>
      </c>
      <c r="AM61" s="99"/>
      <c r="AO61" s="40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76"/>
      <c r="BI61" s="309"/>
    </row>
    <row r="62" spans="1:74" x14ac:dyDescent="0.2">
      <c r="A62" s="99"/>
      <c r="B62" s="400"/>
      <c r="C62" s="111" t="s">
        <v>298</v>
      </c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309"/>
      <c r="AC62" s="130" t="str">
        <f t="shared" si="6"/>
        <v xml:space="preserve"> </v>
      </c>
      <c r="AD62" s="108"/>
      <c r="AE62" s="108"/>
      <c r="AF62" s="108"/>
      <c r="AG62" s="135"/>
      <c r="AH62" s="407"/>
      <c r="AI62" s="407"/>
      <c r="AJ62" s="407"/>
      <c r="AK62" s="407"/>
      <c r="AL62" s="407"/>
      <c r="AM62" s="99"/>
      <c r="AO62" s="40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5"/>
      <c r="BF62" s="455"/>
      <c r="BG62" s="455"/>
      <c r="BH62" s="76"/>
      <c r="BI62" s="309"/>
    </row>
    <row r="63" spans="1:74" x14ac:dyDescent="0.2">
      <c r="A63" s="99"/>
      <c r="B63" s="591"/>
      <c r="C63" s="592"/>
      <c r="D63" s="593"/>
      <c r="E63" s="594"/>
      <c r="F63" s="593"/>
      <c r="G63" s="594"/>
      <c r="H63" s="593"/>
      <c r="I63" s="594"/>
      <c r="J63" s="593"/>
      <c r="K63" s="594"/>
      <c r="L63" s="593"/>
      <c r="M63" s="594"/>
      <c r="N63" s="593"/>
      <c r="O63" s="594"/>
      <c r="P63" s="593"/>
      <c r="Q63" s="594"/>
      <c r="R63" s="593"/>
      <c r="S63" s="594"/>
      <c r="T63" s="593"/>
      <c r="U63" s="594"/>
      <c r="V63" s="593"/>
      <c r="W63" s="594"/>
      <c r="X63" s="593"/>
      <c r="Y63" s="594"/>
      <c r="Z63" s="593"/>
      <c r="AA63" s="594"/>
      <c r="AB63" s="108">
        <f>COUNT(D63:AA63)</f>
        <v>0</v>
      </c>
      <c r="AC63" s="130" t="str">
        <f t="shared" si="6"/>
        <v xml:space="preserve"> </v>
      </c>
      <c r="AD63" s="479" t="str">
        <f>IF(COUNTIF(D63:AA63,"(1)")=0," ",COUNTIF(D63:AA63,"(1)"))</f>
        <v xml:space="preserve"> </v>
      </c>
      <c r="AE63" s="405" t="str">
        <f>IF(COUNTIF(D63:AA63,"(2)")=0," ",COUNTIF(D63:AA63,"(2)"))</f>
        <v xml:space="preserve"> </v>
      </c>
      <c r="AF63" s="479" t="str">
        <f>IF(COUNTIF(D63:AA63,"(3)")=0," ",COUNTIF(D63:AA63,"(3)"))</f>
        <v xml:space="preserve"> </v>
      </c>
      <c r="AG63" s="406" t="str">
        <f>IF(SUM(AD63:AF63)=0," ",SUM(AD63:AF63))</f>
        <v xml:space="preserve"> </v>
      </c>
      <c r="AH63" s="345" t="str">
        <f>IF(AB63=0,Var!$B$8,IF(LARGE(D63:AA63,1)&gt;=500,Var!$B$4," "))</f>
        <v>---</v>
      </c>
      <c r="AI63" s="345" t="str">
        <f>IF(AB63=0,Var!$B$8,IF(LARGE(D63:AA63,1)&gt;=550,Var!$B$4," "))</f>
        <v>---</v>
      </c>
      <c r="AJ63" s="345" t="str">
        <f>IF(AB63=0,Var!$B$8,IF(LARGE(D63:AA63,1)&gt;=600,Var!$B$4," "))</f>
        <v>---</v>
      </c>
      <c r="AK63" s="345" t="str">
        <f>IF(AB63=0,Var!$B$8,IF(LARGE(D63:AA63,1)&gt;=640,Var!$B$4," "))</f>
        <v>---</v>
      </c>
      <c r="AL63" s="345" t="str">
        <f>IF(AB63=0,Var!$B$8,IF(LARGE(D63:AA63,1)&gt;=670,Var!$B$4," "))</f>
        <v>---</v>
      </c>
      <c r="AM63" s="99"/>
      <c r="AO63" s="40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17"/>
      <c r="BI63" s="130" t="str">
        <f>IF(BH63&lt;3," ",(LARGE(AP63:BF63,1)+LARGE(AP63:BF63,2)+LARGE(AP63:BF63,3))/3)</f>
        <v xml:space="preserve"> </v>
      </c>
      <c r="BJ63" s="57">
        <f>SUM(AD9:AD50)</f>
        <v>1</v>
      </c>
      <c r="BK63" s="62">
        <f>SUM(AE9:AE62)</f>
        <v>0</v>
      </c>
      <c r="BL63" s="63">
        <f>SUM(AF9:AF62)</f>
        <v>0</v>
      </c>
      <c r="BM63" s="64">
        <f>SUM(AG9:AG62)</f>
        <v>1</v>
      </c>
      <c r="BN63" s="743">
        <f ca="1">TODAY()</f>
        <v>45425</v>
      </c>
      <c r="BO63" s="743"/>
      <c r="BP63" s="743"/>
      <c r="BQ63" s="743"/>
      <c r="BR63" s="743"/>
      <c r="BS63" s="743"/>
      <c r="BT63" s="743"/>
      <c r="BU63" s="743"/>
      <c r="BV63" s="743"/>
    </row>
    <row r="64" spans="1:74" x14ac:dyDescent="0.2">
      <c r="A64" s="99"/>
      <c r="B64" s="106"/>
      <c r="C64" s="144" t="s">
        <v>346</v>
      </c>
      <c r="D64" s="586"/>
      <c r="E64" s="472"/>
      <c r="F64" s="586"/>
      <c r="G64" s="472"/>
      <c r="H64" s="586"/>
      <c r="I64" s="472"/>
      <c r="J64" s="586"/>
      <c r="K64" s="472"/>
      <c r="L64" s="586"/>
      <c r="M64" s="472"/>
      <c r="N64" s="586"/>
      <c r="O64" s="472"/>
      <c r="P64" s="586"/>
      <c r="Q64" s="472"/>
      <c r="R64" s="586"/>
      <c r="S64" s="472"/>
      <c r="T64" s="586"/>
      <c r="U64" s="472"/>
      <c r="V64" s="586"/>
      <c r="W64" s="472"/>
      <c r="X64" s="586"/>
      <c r="Y64" s="472"/>
      <c r="Z64" s="586"/>
      <c r="AA64" s="472"/>
      <c r="AB64" s="108"/>
      <c r="AC64" s="130"/>
      <c r="AD64" s="601"/>
      <c r="AE64" s="601"/>
      <c r="AF64" s="601"/>
      <c r="AG64" s="602"/>
      <c r="AH64" s="603"/>
      <c r="AI64" s="603"/>
      <c r="AJ64" s="603"/>
      <c r="AK64" s="603"/>
      <c r="AL64" s="603"/>
      <c r="AM64" s="99"/>
      <c r="AO64" s="40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  <c r="BF64" s="447"/>
      <c r="BG64" s="447"/>
      <c r="BH64" s="17"/>
      <c r="BI64" s="130"/>
      <c r="BJ64" s="587"/>
      <c r="BK64" s="588"/>
      <c r="BL64" s="589"/>
      <c r="BM64" s="590"/>
      <c r="BN64" s="580"/>
      <c r="BO64" s="580"/>
      <c r="BP64" s="580"/>
      <c r="BQ64" s="580"/>
      <c r="BR64" s="580"/>
      <c r="BS64" s="580"/>
      <c r="BT64" s="580"/>
      <c r="BU64" s="580"/>
      <c r="BV64" s="580"/>
    </row>
    <row r="65" spans="1:74" x14ac:dyDescent="0.2">
      <c r="A65" s="99"/>
      <c r="B65" s="595"/>
      <c r="C65" s="599" t="s">
        <v>341</v>
      </c>
      <c r="D65" s="596"/>
      <c r="E65" s="604"/>
      <c r="F65" s="643"/>
      <c r="G65" s="606"/>
      <c r="H65" s="596"/>
      <c r="I65" s="604"/>
      <c r="J65" s="600"/>
      <c r="K65" s="607"/>
      <c r="L65" s="596"/>
      <c r="M65" s="604"/>
      <c r="N65" s="600"/>
      <c r="O65" s="598"/>
      <c r="P65" s="596"/>
      <c r="Q65" s="597"/>
      <c r="R65" s="600"/>
      <c r="S65" s="598"/>
      <c r="T65" s="596"/>
      <c r="U65" s="597"/>
      <c r="V65" s="600"/>
      <c r="W65" s="598"/>
      <c r="X65" s="596"/>
      <c r="Y65" s="597"/>
      <c r="Z65" s="600"/>
      <c r="AA65" s="598"/>
      <c r="AB65" s="108">
        <f>COUNT(D65:AA65)</f>
        <v>0</v>
      </c>
      <c r="AC65" s="130" t="str">
        <f t="shared" si="6"/>
        <v xml:space="preserve"> </v>
      </c>
      <c r="AD65" s="581" t="str">
        <f>IF(COUNTIF(D65:AA65,"(1)")=0," ",COUNTIF(D65:AA65,"(1)"))</f>
        <v xml:space="preserve"> </v>
      </c>
      <c r="AE65" s="405" t="str">
        <f>IF(COUNTIF(D65:AA65,"(2)")=0," ",COUNTIF(D65:AA65,"(2)"))</f>
        <v xml:space="preserve"> </v>
      </c>
      <c r="AF65" s="581" t="str">
        <f>IF(COUNTIF(D65:AA65,"(3)")=0," ",COUNTIF(D65:AA65,"(3)"))</f>
        <v xml:space="preserve"> </v>
      </c>
      <c r="AG65" s="406" t="str">
        <f>IF(SUM(AD65:AF65)=0," ",SUM(AD65:AF65))</f>
        <v xml:space="preserve"> </v>
      </c>
      <c r="AH65" s="345">
        <v>22</v>
      </c>
      <c r="AI65" s="345" t="str">
        <f>IF(AB65=0,Var!$B$8,IF(LARGE(D65:AA65,1)&gt;=550,Var!$B$4," "))</f>
        <v>---</v>
      </c>
      <c r="AJ65" s="345" t="str">
        <f>IF(AB65=0,Var!$B$8,IF(LARGE(D65:AA65,1)&gt;=600,Var!$B$4," "))</f>
        <v>---</v>
      </c>
      <c r="AK65" s="345" t="str">
        <f>IF(AB65=0,Var!$B$8,IF(LARGE(D65:AA65,1)&gt;=640,Var!$B$4," "))</f>
        <v>---</v>
      </c>
      <c r="AL65" s="345" t="str">
        <f>IF(AB65=0,Var!$B$8,IF(LARGE(D65:AA65,1)&gt;=670,Var!$B$4," "))</f>
        <v>---</v>
      </c>
      <c r="AM65" s="99"/>
      <c r="AO65" s="40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17"/>
      <c r="BI65" s="130"/>
      <c r="BJ65" s="587"/>
      <c r="BK65" s="588"/>
      <c r="BL65" s="589"/>
      <c r="BM65" s="590"/>
      <c r="BN65" s="580"/>
      <c r="BO65" s="580"/>
      <c r="BP65" s="580"/>
      <c r="BQ65" s="580"/>
      <c r="BR65" s="580"/>
      <c r="BS65" s="580"/>
      <c r="BT65" s="580"/>
      <c r="BU65" s="580"/>
      <c r="BV65" s="580"/>
    </row>
    <row r="66" spans="1:74" x14ac:dyDescent="0.2">
      <c r="A66" s="99"/>
      <c r="B66" s="126"/>
      <c r="C66" s="136" t="s">
        <v>43</v>
      </c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309"/>
      <c r="AC66" s="130" t="str">
        <f t="shared" si="6"/>
        <v xml:space="preserve"> </v>
      </c>
      <c r="AD66" s="108"/>
      <c r="AE66" s="108"/>
      <c r="AF66" s="108"/>
      <c r="AG66" s="135"/>
      <c r="AH66" s="407"/>
      <c r="AI66" s="407"/>
      <c r="AJ66" s="407"/>
      <c r="AK66" s="407"/>
      <c r="AL66" s="407"/>
      <c r="AM66" s="99"/>
      <c r="AO66" s="40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I66" s="130" t="str">
        <f>IF(BH66&lt;3," ",(LARGE(AP66:BF66,1)+LARGE(AP66:BF66,2)+LARGE(AP66:BF66,3))/3)</f>
        <v xml:space="preserve"> </v>
      </c>
    </row>
    <row r="67" spans="1:74" x14ac:dyDescent="0.2">
      <c r="A67" s="99"/>
      <c r="B67" s="403"/>
      <c r="C67" s="404"/>
      <c r="D67" s="672"/>
      <c r="E67" s="480"/>
      <c r="F67" s="672"/>
      <c r="G67" s="480"/>
      <c r="H67" s="672"/>
      <c r="I67" s="480"/>
      <c r="J67" s="672"/>
      <c r="K67" s="480"/>
      <c r="L67" s="478"/>
      <c r="M67" s="480"/>
      <c r="N67" s="478"/>
      <c r="O67" s="480"/>
      <c r="P67" s="478"/>
      <c r="Q67" s="480"/>
      <c r="R67" s="478"/>
      <c r="S67" s="480"/>
      <c r="T67" s="478"/>
      <c r="U67" s="480"/>
      <c r="V67" s="478"/>
      <c r="W67" s="480"/>
      <c r="X67" s="478"/>
      <c r="Y67" s="480"/>
      <c r="Z67" s="478"/>
      <c r="AA67" s="480"/>
      <c r="AB67" s="108">
        <f>COUNT(D67:AA67)</f>
        <v>0</v>
      </c>
      <c r="AC67" s="130" t="str">
        <f t="shared" si="6"/>
        <v xml:space="preserve"> </v>
      </c>
      <c r="AD67" s="479" t="str">
        <f>IF(COUNTIF(D67:AA67,"(1)")=0," ",COUNTIF(D67:AA67,"(1)"))</f>
        <v xml:space="preserve"> </v>
      </c>
      <c r="AE67" s="405" t="str">
        <f>IF(COUNTIF(D67:AA67,"(2)")=0," ",COUNTIF(D67:AA67,"(2)"))</f>
        <v xml:space="preserve"> </v>
      </c>
      <c r="AF67" s="479" t="str">
        <f>IF(COUNTIF(D67:AA67,"(3)")=0," ",COUNTIF(D67:AA67,"(3)"))</f>
        <v xml:space="preserve"> </v>
      </c>
      <c r="AG67" s="406" t="str">
        <f>IF(SUM(AD67:AF67)=0," ",SUM(AD67:AF67))</f>
        <v xml:space="preserve"> </v>
      </c>
      <c r="AH67" s="345" t="str">
        <f>IF(AB67=0,Var!$B$8,IF(LARGE(D67:AA67,1)&gt;=500,Var!$B$4," "))</f>
        <v>---</v>
      </c>
      <c r="AI67" s="345" t="str">
        <f>IF(AB67=0,Var!$B$8,IF(LARGE(D67:AA67,1)&gt;=550,Var!$B$4," "))</f>
        <v>---</v>
      </c>
      <c r="AJ67" s="345" t="str">
        <f>IF(AB67=0,Var!$B$8,IF(LARGE(D67:AA67,1)&gt;=600,Var!$B$4," "))</f>
        <v>---</v>
      </c>
      <c r="AK67" s="345" t="str">
        <f>IF(AB67=0,Var!$B$8,IF(LARGE(D67:AA67,1)&gt;=640,Var!$B$4," "))</f>
        <v>---</v>
      </c>
      <c r="AL67" s="345" t="str">
        <f>IF(AB67=0,Var!$B$8,IF(LARGE(D67:AA67,1)&gt;=670,Var!$B$4," "))</f>
        <v>---</v>
      </c>
      <c r="AM67" s="99"/>
      <c r="AO67" s="40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I67" s="130"/>
    </row>
    <row r="68" spans="1:74" x14ac:dyDescent="0.2">
      <c r="A68" s="99"/>
      <c r="B68" s="400"/>
      <c r="C68" s="111" t="s">
        <v>314</v>
      </c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309"/>
      <c r="AC68" s="130" t="str">
        <f t="shared" si="6"/>
        <v xml:space="preserve"> </v>
      </c>
      <c r="AD68" s="108"/>
      <c r="AE68" s="108"/>
      <c r="AF68" s="108"/>
      <c r="AG68" s="135"/>
      <c r="AH68" s="407"/>
      <c r="AI68" s="407"/>
      <c r="AJ68" s="407"/>
      <c r="AK68" s="407"/>
      <c r="AL68" s="407"/>
      <c r="AM68" s="99"/>
      <c r="AO68" s="40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7"/>
      <c r="BD68" s="447"/>
      <c r="BE68" s="447"/>
      <c r="BF68" s="447"/>
      <c r="BG68" s="447"/>
      <c r="BI68" s="130" t="str">
        <f>IF(BH68&lt;3," ",(LARGE(AP68:BF68,1)+LARGE(AP68:BF68,2)+LARGE(AP68:BF68,3))/3)</f>
        <v xml:space="preserve"> </v>
      </c>
    </row>
    <row r="69" spans="1:74" x14ac:dyDescent="0.2">
      <c r="A69" s="99"/>
      <c r="B69" s="403"/>
      <c r="C69" s="404" t="s">
        <v>283</v>
      </c>
      <c r="D69" s="672"/>
      <c r="E69" s="480"/>
      <c r="F69" s="672"/>
      <c r="G69" s="480"/>
      <c r="H69" s="672"/>
      <c r="I69" s="480"/>
      <c r="J69" s="672"/>
      <c r="K69" s="480"/>
      <c r="L69" s="478"/>
      <c r="M69" s="480"/>
      <c r="N69" s="478"/>
      <c r="O69" s="480"/>
      <c r="P69" s="478"/>
      <c r="Q69" s="480"/>
      <c r="R69" s="478"/>
      <c r="S69" s="480"/>
      <c r="T69" s="478"/>
      <c r="U69" s="480"/>
      <c r="V69" s="478"/>
      <c r="W69" s="480"/>
      <c r="X69" s="478"/>
      <c r="Y69" s="480"/>
      <c r="Z69" s="478"/>
      <c r="AA69" s="480"/>
      <c r="AB69" s="108">
        <f>COUNT(D69:AA69)</f>
        <v>0</v>
      </c>
      <c r="AC69" s="130" t="str">
        <f t="shared" si="6"/>
        <v xml:space="preserve"> </v>
      </c>
      <c r="AD69" s="479" t="str">
        <f>IF(COUNTIF(D69:AA69,"(1)")=0," ",COUNTIF(D69:AA69,"(1)"))</f>
        <v xml:space="preserve"> </v>
      </c>
      <c r="AE69" s="405" t="str">
        <f>IF(COUNTIF(D69:AA69,"(2)")=0," ",COUNTIF(D69:AA69,"(2)"))</f>
        <v xml:space="preserve"> </v>
      </c>
      <c r="AF69" s="479" t="str">
        <f>IF(COUNTIF(D69:AA69,"(3)")=0," ",COUNTIF(D69:AA69,"(3)"))</f>
        <v xml:space="preserve"> </v>
      </c>
      <c r="AG69" s="406" t="str">
        <f t="shared" ref="AG69:AG71" si="7">IF(SUM(AD69:AF69)=0," ",SUM(AD69:AF69))</f>
        <v xml:space="preserve"> </v>
      </c>
      <c r="AH69" s="345">
        <v>19</v>
      </c>
      <c r="AI69" s="345">
        <v>19</v>
      </c>
      <c r="AJ69" s="345">
        <v>19</v>
      </c>
      <c r="AK69" s="345" t="str">
        <f>IF(AB69=0,Var!$B$8,IF(LARGE(D69:AA69,1)&gt;=640,Var!$B$4," "))</f>
        <v>---</v>
      </c>
      <c r="AL69" s="345" t="str">
        <f>IF(AB69=0,Var!$B$8,IF(LARGE(D69:AA69,1)&gt;=670,Var!$B$4," "))</f>
        <v>---</v>
      </c>
      <c r="AM69" s="99"/>
      <c r="AO69" s="40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I69" s="309"/>
    </row>
    <row r="70" spans="1:74" x14ac:dyDescent="0.2">
      <c r="A70" s="99"/>
      <c r="B70" s="403"/>
      <c r="C70" s="404"/>
      <c r="D70" s="672"/>
      <c r="E70" s="480"/>
      <c r="F70" s="672"/>
      <c r="G70" s="480"/>
      <c r="H70" s="672"/>
      <c r="I70" s="480"/>
      <c r="J70" s="672"/>
      <c r="K70" s="480"/>
      <c r="L70" s="478"/>
      <c r="M70" s="480"/>
      <c r="N70" s="478"/>
      <c r="O70" s="480"/>
      <c r="P70" s="478"/>
      <c r="Q70" s="480"/>
      <c r="R70" s="478"/>
      <c r="S70" s="480"/>
      <c r="T70" s="478"/>
      <c r="U70" s="480"/>
      <c r="V70" s="478"/>
      <c r="W70" s="480"/>
      <c r="X70" s="478"/>
      <c r="Y70" s="480"/>
      <c r="Z70" s="478"/>
      <c r="AA70" s="480"/>
      <c r="AB70" s="108">
        <f>COUNT(D70:AA70)</f>
        <v>0</v>
      </c>
      <c r="AC70" s="130" t="str">
        <f t="shared" si="6"/>
        <v xml:space="preserve"> </v>
      </c>
      <c r="AD70" s="479" t="str">
        <f>IF(COUNTIF(D70:AA70,"(1)")=0," ",COUNTIF(D70:AA70,"(1)"))</f>
        <v xml:space="preserve"> </v>
      </c>
      <c r="AE70" s="405" t="str">
        <f>IF(COUNTIF(D70:AA70,"(2)")=0," ",COUNTIF(D70:AA70,"(2)"))</f>
        <v xml:space="preserve"> </v>
      </c>
      <c r="AF70" s="479" t="str">
        <f>IF(COUNTIF(D70:AA70,"(3)")=0," ",COUNTIF(D70:AA70,"(3)"))</f>
        <v xml:space="preserve"> </v>
      </c>
      <c r="AG70" s="406" t="str">
        <f t="shared" si="7"/>
        <v xml:space="preserve"> </v>
      </c>
      <c r="AH70" s="345" t="str">
        <f>IF(AB70=0,Var!$B$8,IF(LARGE(D70:AA70,1)&gt;=500,Var!$B$4," "))</f>
        <v>---</v>
      </c>
      <c r="AI70" s="345" t="str">
        <f>IF(AB70=0,Var!$B$8,IF(LARGE(D70:AA70,1)&gt;=550,Var!$B$4," "))</f>
        <v>---</v>
      </c>
      <c r="AJ70" s="345" t="str">
        <f>IF(AB70=0,Var!$B$8,IF(LARGE(D70:AA70,1)&gt;=600,Var!$B$4," "))</f>
        <v>---</v>
      </c>
      <c r="AK70" s="345" t="str">
        <f>IF(AB70=0,Var!$B$8,IF(LARGE(D70:AA70,1)&gt;=640,Var!$B$4," "))</f>
        <v>---</v>
      </c>
      <c r="AL70" s="345" t="str">
        <f>IF(AB70=0,Var!$B$8,IF(LARGE(D70:AA70,1)&gt;=670,Var!$B$4," "))</f>
        <v>---</v>
      </c>
      <c r="AM70" s="99"/>
      <c r="AO70" s="40"/>
      <c r="AP70" s="447"/>
      <c r="AQ70" s="447"/>
      <c r="AR70" s="447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7"/>
      <c r="BD70" s="447"/>
      <c r="BE70" s="447"/>
      <c r="BF70" s="447"/>
      <c r="BG70" s="447"/>
      <c r="BI70" s="130" t="str">
        <f>IF(BH70&lt;3," ",(LARGE(AP70:BF70,1)+LARGE(AP70:BF70,2)+LARGE(AP70:BF70,3))/3)</f>
        <v xml:space="preserve"> </v>
      </c>
    </row>
    <row r="71" spans="1:74" x14ac:dyDescent="0.2">
      <c r="A71" s="99"/>
      <c r="B71" s="403"/>
      <c r="C71" s="404" t="s">
        <v>347</v>
      </c>
      <c r="D71" s="672"/>
      <c r="E71" s="570"/>
      <c r="F71" s="672"/>
      <c r="G71" s="480"/>
      <c r="H71" s="672"/>
      <c r="I71" s="570"/>
      <c r="J71" s="672"/>
      <c r="K71" s="480"/>
      <c r="L71" s="478"/>
      <c r="M71" s="480"/>
      <c r="N71" s="478"/>
      <c r="O71" s="480"/>
      <c r="P71" s="478"/>
      <c r="Q71" s="480"/>
      <c r="R71" s="478"/>
      <c r="S71" s="480"/>
      <c r="T71" s="478"/>
      <c r="U71" s="480"/>
      <c r="V71" s="478"/>
      <c r="W71" s="480"/>
      <c r="X71" s="478"/>
      <c r="Y71" s="480"/>
      <c r="Z71" s="478"/>
      <c r="AA71" s="480"/>
      <c r="AB71" s="108">
        <f>COUNT(D71:AA71)</f>
        <v>0</v>
      </c>
      <c r="AC71" s="130" t="str">
        <f t="shared" si="6"/>
        <v xml:space="preserve"> </v>
      </c>
      <c r="AD71" s="479" t="str">
        <f>IF(COUNTIF(D71:AA71,"(1)")=0," ",COUNTIF(D71:AA71,"(1)"))</f>
        <v xml:space="preserve"> </v>
      </c>
      <c r="AE71" s="405" t="str">
        <f>IF(COUNTIF(D71:AA71,"(2)")=0," ",COUNTIF(D71:AA71,"(2)"))</f>
        <v xml:space="preserve"> </v>
      </c>
      <c r="AF71" s="479" t="str">
        <f>IF(COUNTIF(D71:AA71,"(3)")=0," ",COUNTIF(D71:AA71,"(3)"))</f>
        <v xml:space="preserve"> </v>
      </c>
      <c r="AG71" s="406" t="str">
        <f t="shared" si="7"/>
        <v xml:space="preserve"> </v>
      </c>
      <c r="AH71" s="345" t="str">
        <f>IF(AB71=0,Var!$B$8,IF(LARGE(D71:AA71,1)&gt;=500,Var!$B$4," "))</f>
        <v>---</v>
      </c>
      <c r="AI71" s="345" t="str">
        <f>IF(AB71=0,Var!$B$8,IF(LARGE(D71:AA71,1)&gt;=550,Var!$B$4," "))</f>
        <v>---</v>
      </c>
      <c r="AJ71" s="345" t="str">
        <f>IF(AB71=0,Var!$B$8,IF(LARGE(D71:AA71,1)&gt;=600,Var!$B$4," "))</f>
        <v>---</v>
      </c>
      <c r="AK71" s="345" t="str">
        <f>IF(AB71=0,Var!$B$8,IF(LARGE(D71:AA71,1)&gt;=640,Var!$B$4," "))</f>
        <v>---</v>
      </c>
      <c r="AL71" s="345" t="str">
        <f>IF(AB71=0,Var!$B$8,IF(LARGE(D71:AA71,1)&gt;=670,Var!$B$4," "))</f>
        <v>---</v>
      </c>
      <c r="AM71" s="99"/>
      <c r="AO71" s="40"/>
      <c r="AP71" s="447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7"/>
      <c r="BD71" s="447"/>
      <c r="BE71" s="447"/>
      <c r="BF71" s="447"/>
      <c r="BG71" s="447"/>
      <c r="BI71" s="130"/>
    </row>
    <row r="72" spans="1:74" x14ac:dyDescent="0.2">
      <c r="A72" s="99"/>
      <c r="B72" s="400"/>
      <c r="C72" s="111" t="s">
        <v>258</v>
      </c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309"/>
      <c r="AC72" s="130" t="str">
        <f t="shared" si="6"/>
        <v xml:space="preserve"> </v>
      </c>
      <c r="AD72" s="108"/>
      <c r="AE72" s="108"/>
      <c r="AF72" s="108"/>
      <c r="AG72" s="135"/>
      <c r="AH72" s="407"/>
      <c r="AI72" s="407"/>
      <c r="AJ72" s="407"/>
      <c r="AK72" s="407"/>
      <c r="AL72" s="407"/>
      <c r="AM72" s="99"/>
      <c r="AO72" s="40"/>
      <c r="AP72" s="447"/>
      <c r="AQ72" s="447"/>
      <c r="AR72" s="447"/>
      <c r="AS72" s="447"/>
      <c r="AT72" s="447"/>
      <c r="AU72" s="447"/>
      <c r="AV72" s="447"/>
      <c r="AW72" s="447"/>
      <c r="AX72" s="447"/>
      <c r="AY72" s="447"/>
      <c r="AZ72" s="447"/>
      <c r="BA72" s="447"/>
      <c r="BB72" s="447"/>
      <c r="BC72" s="447"/>
      <c r="BD72" s="447"/>
      <c r="BE72" s="447"/>
      <c r="BF72" s="447"/>
      <c r="BG72" s="447"/>
      <c r="BI72" s="130" t="str">
        <f>IF(BH72&lt;3," ",(LARGE(AP72:BF72,1)+LARGE(AP72:BF72,2)+LARGE(AP72:BF72,3))/3)</f>
        <v xml:space="preserve"> </v>
      </c>
    </row>
    <row r="73" spans="1:74" x14ac:dyDescent="0.2">
      <c r="A73" s="99"/>
      <c r="B73" s="403"/>
      <c r="C73" s="404" t="s">
        <v>24</v>
      </c>
      <c r="D73" s="672"/>
      <c r="E73" s="480"/>
      <c r="F73" s="672"/>
      <c r="G73" s="480"/>
      <c r="H73" s="672"/>
      <c r="I73" s="480"/>
      <c r="J73" s="672"/>
      <c r="K73" s="480"/>
      <c r="L73" s="478"/>
      <c r="M73" s="480"/>
      <c r="N73" s="478"/>
      <c r="O73" s="480"/>
      <c r="P73" s="478"/>
      <c r="Q73" s="480"/>
      <c r="R73" s="478"/>
      <c r="S73" s="480"/>
      <c r="T73" s="478"/>
      <c r="U73" s="480"/>
      <c r="V73" s="478"/>
      <c r="W73" s="480"/>
      <c r="X73" s="478"/>
      <c r="Y73" s="480"/>
      <c r="Z73" s="478"/>
      <c r="AA73" s="480"/>
      <c r="AB73" s="108">
        <f>COUNT(D73:AA73)</f>
        <v>0</v>
      </c>
      <c r="AC73" s="130" t="str">
        <f t="shared" si="6"/>
        <v xml:space="preserve"> </v>
      </c>
      <c r="AD73" s="479" t="str">
        <f>IF(COUNTIF(D73:AA73,"(1)")=0," ",COUNTIF(D73:AA73,"(1)"))</f>
        <v xml:space="preserve"> </v>
      </c>
      <c r="AE73" s="405" t="str">
        <f>IF(COUNTIF(D73:AA73,"(2)")=0," ",COUNTIF(D73:AA73,"(2)"))</f>
        <v xml:space="preserve"> </v>
      </c>
      <c r="AF73" s="479" t="str">
        <f>IF(COUNTIF(D73:AA73,"(3)")=0," ",COUNTIF(D73:AA73,"(3)"))</f>
        <v xml:space="preserve"> </v>
      </c>
      <c r="AG73" s="406" t="str">
        <f>IF(SUM(AD73:AF73)=0," ",SUM(AD73:AF73))</f>
        <v xml:space="preserve"> </v>
      </c>
      <c r="AH73" s="345">
        <v>4</v>
      </c>
      <c r="AI73" s="345">
        <v>4</v>
      </c>
      <c r="AJ73" s="345" t="str">
        <f>IF(AB73=0,Var!$B$8,IF(LARGE(D73:AA73,1)&gt;=600,Var!$B$4," "))</f>
        <v>---</v>
      </c>
      <c r="AK73" s="345" t="str">
        <f>IF(AB73=0,Var!$B$8,IF(LARGE(D73:AA73,1)&gt;=640,Var!$B$4," "))</f>
        <v>---</v>
      </c>
      <c r="AL73" s="345" t="str">
        <f>IF(AB73=0,Var!$B$8,IF(LARGE(D73:AA73,1)&gt;=670,Var!$B$4," "))</f>
        <v>---</v>
      </c>
      <c r="AM73" s="99"/>
      <c r="AO73" s="40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47"/>
      <c r="BE73" s="447"/>
      <c r="BF73" s="447"/>
      <c r="BG73" s="447"/>
      <c r="BI73" s="130" t="str">
        <f>IF(BH73&lt;3," ",(LARGE(AP73:BF73,1)+LARGE(AP73:BF73,2)+LARGE(AP73:BF73,3))/3)</f>
        <v xml:space="preserve"> </v>
      </c>
    </row>
    <row r="74" spans="1:74" x14ac:dyDescent="0.2">
      <c r="A74" s="99"/>
      <c r="B74" s="403"/>
      <c r="C74" s="404"/>
      <c r="D74" s="672"/>
      <c r="E74" s="480"/>
      <c r="F74" s="672"/>
      <c r="G74" s="480"/>
      <c r="H74" s="672"/>
      <c r="I74" s="480"/>
      <c r="J74" s="672"/>
      <c r="K74" s="480"/>
      <c r="L74" s="478"/>
      <c r="M74" s="480"/>
      <c r="N74" s="478"/>
      <c r="O74" s="480"/>
      <c r="P74" s="478"/>
      <c r="Q74" s="480"/>
      <c r="R74" s="478"/>
      <c r="S74" s="480"/>
      <c r="T74" s="478"/>
      <c r="U74" s="480"/>
      <c r="V74" s="478"/>
      <c r="W74" s="480"/>
      <c r="X74" s="478"/>
      <c r="Y74" s="480"/>
      <c r="Z74" s="478"/>
      <c r="AA74" s="480"/>
      <c r="AB74" s="108">
        <f>COUNT(D74:AA74)</f>
        <v>0</v>
      </c>
      <c r="AC74" s="130" t="str">
        <f t="shared" si="6"/>
        <v xml:space="preserve"> </v>
      </c>
      <c r="AD74" s="479" t="str">
        <f>IF(COUNTIF(D74:AA74,"(1)")=0," ",COUNTIF(D74:AA74,"(1)"))</f>
        <v xml:space="preserve"> </v>
      </c>
      <c r="AE74" s="405" t="str">
        <f>IF(COUNTIF(D74:AA74,"(2)")=0," ",COUNTIF(D74:AA74,"(2)"))</f>
        <v xml:space="preserve"> </v>
      </c>
      <c r="AF74" s="479" t="str">
        <f>IF(COUNTIF(D74:AA74,"(3)")=0," ",COUNTIF(D74:AA74,"(3)"))</f>
        <v xml:space="preserve"> </v>
      </c>
      <c r="AG74" s="406" t="str">
        <f>IF(SUM(AD74:AF74)=0," ",SUM(AD74:AF74))</f>
        <v xml:space="preserve"> </v>
      </c>
      <c r="AH74" s="345" t="str">
        <f>IF(AB74=0,Var!$B$8,IF(LARGE(D74:AA74,1)&gt;=500,Var!$B$4," "))</f>
        <v>---</v>
      </c>
      <c r="AI74" s="345" t="str">
        <f>IF(AB74=0,Var!$B$8,IF(LARGE(D74:AA74,1)&gt;=550,Var!$B$4," "))</f>
        <v>---</v>
      </c>
      <c r="AJ74" s="345" t="str">
        <f>IF(AB74=0,Var!$B$8,IF(LARGE(D74:AA74,1)&gt;=600,Var!$B$4," "))</f>
        <v>---</v>
      </c>
      <c r="AK74" s="345" t="str">
        <f>IF(AB74=0,Var!$B$8,IF(LARGE(D74:AA74,1)&gt;=640,Var!$B$4," "))</f>
        <v>---</v>
      </c>
      <c r="AL74" s="345" t="str">
        <f>IF(AB74=0,Var!$B$8,IF(LARGE(D74:AA74,1)&gt;=670,Var!$B$4," "))</f>
        <v>---</v>
      </c>
      <c r="AM74" s="99"/>
      <c r="AO74" s="40"/>
      <c r="AP74" s="447"/>
      <c r="AQ74" s="447"/>
      <c r="AR74" s="447"/>
      <c r="AS74" s="447"/>
      <c r="AT74" s="447"/>
      <c r="AU74" s="447"/>
      <c r="AV74" s="447"/>
      <c r="AW74" s="447"/>
      <c r="AX74" s="447"/>
      <c r="AY74" s="447"/>
      <c r="AZ74" s="447"/>
      <c r="BA74" s="447"/>
      <c r="BB74" s="447"/>
      <c r="BC74" s="447"/>
      <c r="BD74" s="447"/>
      <c r="BE74" s="447"/>
      <c r="BF74" s="447"/>
      <c r="BG74" s="447"/>
      <c r="BI74" s="99"/>
    </row>
    <row r="75" spans="1:74" x14ac:dyDescent="0.2">
      <c r="A75" s="99"/>
      <c r="B75" s="400"/>
      <c r="C75" s="111" t="s">
        <v>260</v>
      </c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309"/>
      <c r="AC75" s="130" t="str">
        <f t="shared" si="6"/>
        <v xml:space="preserve"> </v>
      </c>
      <c r="AD75" s="108"/>
      <c r="AE75" s="108"/>
      <c r="AF75" s="108"/>
      <c r="AG75" s="135"/>
      <c r="AH75" s="407"/>
      <c r="AI75" s="407"/>
      <c r="AJ75" s="407"/>
      <c r="AK75" s="407"/>
      <c r="AL75" s="407"/>
      <c r="AM75" s="108"/>
      <c r="AO75" s="40"/>
      <c r="AP75" s="447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7"/>
      <c r="BD75" s="447"/>
      <c r="BE75" s="447"/>
      <c r="BF75" s="447"/>
      <c r="BG75" s="447"/>
      <c r="BI75" s="99"/>
    </row>
    <row r="76" spans="1:74" x14ac:dyDescent="0.2">
      <c r="A76" s="99"/>
      <c r="B76" s="403"/>
      <c r="C76" s="404" t="s">
        <v>18</v>
      </c>
      <c r="D76" s="672"/>
      <c r="E76" s="570"/>
      <c r="F76" s="672"/>
      <c r="G76" s="480"/>
      <c r="H76" s="672"/>
      <c r="I76" s="570"/>
      <c r="J76" s="672"/>
      <c r="K76" s="480"/>
      <c r="L76" s="478"/>
      <c r="M76" s="480"/>
      <c r="N76" s="478"/>
      <c r="O76" s="480"/>
      <c r="P76" s="478"/>
      <c r="Q76" s="480"/>
      <c r="R76" s="478"/>
      <c r="S76" s="480"/>
      <c r="T76" s="478"/>
      <c r="U76" s="480"/>
      <c r="V76" s="478"/>
      <c r="W76" s="480"/>
      <c r="X76" s="478"/>
      <c r="Y76" s="480"/>
      <c r="Z76" s="478"/>
      <c r="AA76" s="480"/>
      <c r="AB76" s="108">
        <f>COUNT(D76:AA76)</f>
        <v>0</v>
      </c>
      <c r="AC76" s="130" t="str">
        <f t="shared" ref="AC76" si="8">IF(AB76&lt;3," ",(LARGE(C76:AA76,1)+LARGE(C76:AA76,2)+LARGE(C76:AA76,3))/3)</f>
        <v xml:space="preserve"> </v>
      </c>
      <c r="AD76" s="581" t="str">
        <f>IF(COUNTIF(D76:AA76,"(1)")=0," ",COUNTIF(D76:AA76,"(1)"))</f>
        <v xml:space="preserve"> </v>
      </c>
      <c r="AE76" s="405" t="str">
        <f>IF(COUNTIF(D76:AA76,"(2)")=0," ",COUNTIF(D76:AA76,"(2)"))</f>
        <v xml:space="preserve"> </v>
      </c>
      <c r="AF76" s="581" t="str">
        <f>IF(COUNTIF(D76:AA76,"(3)")=0," ",COUNTIF(D76:AA76,"(3)"))</f>
        <v xml:space="preserve"> </v>
      </c>
      <c r="AG76" s="406" t="str">
        <f t="shared" ref="AG76" si="9">IF(SUM(AD76:AF76)=0," ",SUM(AD76:AF76))</f>
        <v xml:space="preserve"> </v>
      </c>
      <c r="AH76" s="345">
        <v>22</v>
      </c>
      <c r="AI76" s="345" t="str">
        <f>IF(AB76=0,Var!$B$8,IF(LARGE(D76:AA76,1)&gt;=550,Var!$B$4," "))</f>
        <v>---</v>
      </c>
      <c r="AJ76" s="345" t="str">
        <f>IF(AB76=0,Var!$B$8,IF(LARGE(D76:AA76,1)&gt;=600,Var!$B$4," "))</f>
        <v>---</v>
      </c>
      <c r="AK76" s="345" t="str">
        <f>IF(AB76=0,Var!$B$8,IF(LARGE(D76:AA76,1)&gt;=640,Var!$B$4," "))</f>
        <v>---</v>
      </c>
      <c r="AL76" s="345" t="str">
        <f>IF(AB76=0,Var!$B$8,IF(LARGE(D76:AA76,1)&gt;=670,Var!$B$4," "))</f>
        <v>---</v>
      </c>
      <c r="AM76" s="99"/>
      <c r="AO76" s="40"/>
      <c r="AP76" s="447"/>
      <c r="AQ76" s="447"/>
      <c r="AR76" s="447"/>
      <c r="AS76" s="447"/>
      <c r="AT76" s="447"/>
      <c r="AU76" s="447"/>
      <c r="AV76" s="447"/>
      <c r="AW76" s="447"/>
      <c r="AX76" s="447"/>
      <c r="AY76" s="447"/>
      <c r="AZ76" s="447"/>
      <c r="BA76" s="447"/>
      <c r="BB76" s="447"/>
      <c r="BC76" s="447"/>
      <c r="BD76" s="447"/>
      <c r="BE76" s="447"/>
      <c r="BF76" s="447"/>
      <c r="BG76" s="447"/>
      <c r="BI76" s="99"/>
    </row>
    <row r="77" spans="1:74" x14ac:dyDescent="0.2">
      <c r="A77" s="99"/>
      <c r="B77" s="403"/>
      <c r="C77" s="404" t="s">
        <v>344</v>
      </c>
      <c r="D77" s="672"/>
      <c r="E77" s="480"/>
      <c r="F77" s="672"/>
      <c r="G77" s="480"/>
      <c r="H77" s="672"/>
      <c r="I77" s="570"/>
      <c r="J77" s="672"/>
      <c r="K77" s="480"/>
      <c r="L77" s="478"/>
      <c r="M77" s="480"/>
      <c r="N77" s="478"/>
      <c r="O77" s="480"/>
      <c r="P77" s="478"/>
      <c r="Q77" s="480"/>
      <c r="R77" s="478"/>
      <c r="S77" s="480"/>
      <c r="T77" s="478"/>
      <c r="U77" s="480"/>
      <c r="V77" s="478"/>
      <c r="W77" s="480"/>
      <c r="X77" s="478"/>
      <c r="Y77" s="480"/>
      <c r="Z77" s="478"/>
      <c r="AA77" s="480"/>
      <c r="AB77" s="108">
        <f>COUNT(D77:AA77)</f>
        <v>0</v>
      </c>
      <c r="AC77" s="130" t="str">
        <f t="shared" si="6"/>
        <v xml:space="preserve"> </v>
      </c>
      <c r="AD77" s="479" t="str">
        <f>IF(COUNTIF(D77:AA77,"(1)")=0," ",COUNTIF(D77:AA77,"(1)"))</f>
        <v xml:space="preserve"> </v>
      </c>
      <c r="AE77" s="405" t="str">
        <f>IF(COUNTIF(D77:AA77,"(2)")=0," ",COUNTIF(D77:AA77,"(2)"))</f>
        <v xml:space="preserve"> </v>
      </c>
      <c r="AF77" s="479" t="str">
        <f>IF(COUNTIF(D77:AA77,"(3)")=0," ",COUNTIF(D77:AA77,"(3)"))</f>
        <v xml:space="preserve"> </v>
      </c>
      <c r="AG77" s="406" t="str">
        <f>IF(SUM(AD77:AF77)=0," ",SUM(AD77:AF77))</f>
        <v xml:space="preserve"> </v>
      </c>
      <c r="AH77" s="345" t="str">
        <f>IF(AB77=0,Var!$B$8,IF(LARGE(D77:AA77,1)&gt;=500,Var!$B$4," "))</f>
        <v>---</v>
      </c>
      <c r="AI77" s="345" t="str">
        <f>IF(AB77=0,Var!$B$8,IF(LARGE(D77:AA77,1)&gt;=550,Var!$B$4," "))</f>
        <v>---</v>
      </c>
      <c r="AJ77" s="345" t="str">
        <f>IF(AB77=0,Var!$B$8,IF(LARGE(D77:AA77,1)&gt;=600,Var!$B$4," "))</f>
        <v>---</v>
      </c>
      <c r="AK77" s="345" t="str">
        <f>IF(AB77=0,Var!$B$8,IF(LARGE(D77:AA77,1)&gt;=640,Var!$B$4," "))</f>
        <v>---</v>
      </c>
      <c r="AL77" s="345" t="str">
        <f>IF(AB77=0,Var!$B$8,IF(LARGE(D77:AA77,1)&gt;=670,Var!$B$4," "))</f>
        <v>---</v>
      </c>
      <c r="AM77" s="108"/>
      <c r="AO77" s="40"/>
      <c r="AP77" s="447"/>
      <c r="AQ77" s="447"/>
      <c r="AR77" s="447"/>
      <c r="AS77" s="447"/>
      <c r="AT77" s="447"/>
      <c r="AU77" s="447"/>
      <c r="AV77" s="447"/>
      <c r="AW77" s="447"/>
      <c r="AX77" s="447"/>
      <c r="AY77" s="447"/>
      <c r="AZ77" s="447"/>
      <c r="BA77" s="447"/>
      <c r="BB77" s="447"/>
      <c r="BC77" s="447"/>
      <c r="BD77" s="447"/>
      <c r="BE77" s="447"/>
      <c r="BF77" s="447"/>
      <c r="BG77" s="447"/>
      <c r="BI77" s="99"/>
    </row>
    <row r="78" spans="1:74" x14ac:dyDescent="0.2">
      <c r="A78" s="99"/>
      <c r="B78" s="119"/>
      <c r="C78" s="408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309"/>
      <c r="AC78" s="130" t="str">
        <f t="shared" si="6"/>
        <v xml:space="preserve"> </v>
      </c>
      <c r="AD78" s="108"/>
      <c r="AE78" s="108"/>
      <c r="AF78" s="108"/>
      <c r="AG78" s="135"/>
      <c r="AH78" s="407"/>
      <c r="AI78" s="407"/>
      <c r="AJ78" s="407"/>
      <c r="AK78" s="407"/>
      <c r="AL78" s="407"/>
      <c r="AM78" s="99"/>
      <c r="AO78" s="40"/>
      <c r="AP78" s="447"/>
      <c r="AQ78" s="447"/>
      <c r="AR78" s="447"/>
      <c r="AS78" s="447"/>
      <c r="AT78" s="447"/>
      <c r="AU78" s="447"/>
      <c r="AV78" s="447"/>
      <c r="AW78" s="447"/>
      <c r="AX78" s="447"/>
      <c r="AY78" s="447"/>
      <c r="AZ78" s="447"/>
      <c r="BA78" s="447"/>
      <c r="BB78" s="447"/>
      <c r="BC78" s="447"/>
      <c r="BD78" s="447"/>
      <c r="BE78" s="447"/>
      <c r="BF78" s="447"/>
      <c r="BG78" s="447"/>
      <c r="BI78" s="99"/>
    </row>
    <row r="79" spans="1:74" x14ac:dyDescent="0.2">
      <c r="A79" s="99"/>
      <c r="B79" s="126"/>
      <c r="C79" s="136" t="s">
        <v>259</v>
      </c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309"/>
      <c r="AC79" s="130" t="str">
        <f t="shared" si="6"/>
        <v xml:space="preserve"> </v>
      </c>
      <c r="AD79" s="108"/>
      <c r="AE79" s="108"/>
      <c r="AF79" s="108"/>
      <c r="AG79" s="135"/>
      <c r="AH79" s="407"/>
      <c r="AI79" s="407"/>
      <c r="AJ79" s="407"/>
      <c r="AK79" s="407"/>
      <c r="AL79" s="407"/>
      <c r="AM79" s="99"/>
      <c r="AO79" s="40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I79" s="99"/>
    </row>
    <row r="80" spans="1:74" x14ac:dyDescent="0.2">
      <c r="A80" s="99"/>
      <c r="B80" s="403">
        <v>1</v>
      </c>
      <c r="C80" s="404" t="s">
        <v>334</v>
      </c>
      <c r="D80" s="672">
        <v>604</v>
      </c>
      <c r="E80" s="570" t="s">
        <v>14</v>
      </c>
      <c r="F80" s="672">
        <v>588</v>
      </c>
      <c r="G80" s="570" t="s">
        <v>15</v>
      </c>
      <c r="H80" s="672">
        <v>593</v>
      </c>
      <c r="I80" s="570" t="s">
        <v>362</v>
      </c>
      <c r="J80" s="672"/>
      <c r="K80" s="480"/>
      <c r="L80" s="478"/>
      <c r="M80" s="480"/>
      <c r="N80" s="478"/>
      <c r="O80" s="480"/>
      <c r="P80" s="478"/>
      <c r="Q80" s="480"/>
      <c r="R80" s="478"/>
      <c r="S80" s="480"/>
      <c r="T80" s="478"/>
      <c r="U80" s="480"/>
      <c r="V80" s="478"/>
      <c r="W80" s="480"/>
      <c r="X80" s="478"/>
      <c r="Y80" s="480"/>
      <c r="Z80" s="478"/>
      <c r="AA80" s="480"/>
      <c r="AB80" s="108">
        <f>COUNT(D80:AA80)</f>
        <v>3</v>
      </c>
      <c r="AC80" s="130">
        <f t="shared" ref="AC80" si="10">IF(AB80&lt;3," ",(LARGE(C80:AA80,1)+LARGE(C80:AA80,2)+LARGE(C80:AA80,3))/3)</f>
        <v>595</v>
      </c>
      <c r="AD80" s="568" t="str">
        <f>IF(COUNTIF(D80:AA80,"(1)")=0," ",COUNTIF(D80:AA80,"(1)"))</f>
        <v xml:space="preserve"> </v>
      </c>
      <c r="AE80" s="405">
        <f>IF(COUNTIF(D80:AA80,"(2)")=0," ",COUNTIF(D80:AA80,"(2)"))</f>
        <v>1</v>
      </c>
      <c r="AF80" s="568">
        <f>IF(COUNTIF(D80:AA80,"(3)")=0," ",COUNTIF(D80:AA80,"(3)"))</f>
        <v>1</v>
      </c>
      <c r="AG80" s="406">
        <f>IF(SUM(AD80:AF80)=0," ",SUM(AD80:AF80))</f>
        <v>2</v>
      </c>
      <c r="AH80" s="345">
        <v>21</v>
      </c>
      <c r="AI80" s="345">
        <v>21</v>
      </c>
      <c r="AJ80" s="345">
        <f>IF(AB80=0,Var!$B$8,IF(LARGE(D80:AA80,1)&gt;=600,Var!$B$4," "))</f>
        <v>24</v>
      </c>
      <c r="AK80" s="345" t="str">
        <f>IF(AB80=0,Var!$B$8,IF(LARGE(D80:AA80,1)&gt;=640,Var!$B$4," "))</f>
        <v xml:space="preserve"> </v>
      </c>
      <c r="AL80" s="345" t="str">
        <f>IF(AB80=0,Var!$B$8,IF(LARGE(D80:AA80,1)&gt;=670,Var!$B$4," "))</f>
        <v xml:space="preserve"> </v>
      </c>
      <c r="AM80" s="108"/>
      <c r="AO80" s="40"/>
      <c r="AP80" s="447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7"/>
      <c r="BD80" s="447"/>
      <c r="BE80" s="447"/>
      <c r="BF80" s="447"/>
      <c r="BG80" s="447"/>
      <c r="BI80" s="99"/>
    </row>
    <row r="81" spans="1:61" x14ac:dyDescent="0.2">
      <c r="A81" s="99"/>
      <c r="B81" s="403"/>
      <c r="C81" s="404"/>
      <c r="D81" s="672"/>
      <c r="E81" s="480"/>
      <c r="F81" s="672"/>
      <c r="G81" s="480"/>
      <c r="H81" s="672"/>
      <c r="I81" s="480"/>
      <c r="J81" s="672"/>
      <c r="K81" s="480"/>
      <c r="L81" s="478"/>
      <c r="M81" s="480"/>
      <c r="N81" s="478"/>
      <c r="O81" s="480"/>
      <c r="P81" s="478"/>
      <c r="Q81" s="480"/>
      <c r="R81" s="478"/>
      <c r="S81" s="480"/>
      <c r="T81" s="478"/>
      <c r="U81" s="480"/>
      <c r="V81" s="478"/>
      <c r="W81" s="480"/>
      <c r="X81" s="478"/>
      <c r="Y81" s="480"/>
      <c r="Z81" s="478"/>
      <c r="AA81" s="480"/>
      <c r="AB81" s="108">
        <f>COUNT(D81:AA81)</f>
        <v>0</v>
      </c>
      <c r="AC81" s="130" t="str">
        <f t="shared" si="6"/>
        <v xml:space="preserve"> </v>
      </c>
      <c r="AD81" s="479" t="str">
        <f>IF(COUNTIF(D81:AA81,"(1)")=0," ",COUNTIF(D81:AA81,"(1)"))</f>
        <v xml:space="preserve"> </v>
      </c>
      <c r="AE81" s="405" t="str">
        <f>IF(COUNTIF(D81:AA81,"(2)")=0," ",COUNTIF(D81:AA81,"(2)"))</f>
        <v xml:space="preserve"> </v>
      </c>
      <c r="AF81" s="479" t="str">
        <f>IF(COUNTIF(D81:AA81,"(3)")=0," ",COUNTIF(D81:AA81,"(3)"))</f>
        <v xml:space="preserve"> </v>
      </c>
      <c r="AG81" s="406" t="str">
        <f t="shared" ref="AG81:AG82" si="11">IF(SUM(AD81:AF81)=0," ",SUM(AD81:AF81))</f>
        <v xml:space="preserve"> </v>
      </c>
      <c r="AH81" s="345" t="str">
        <f>IF(AB81=0,Var!$B$8,IF(LARGE(D81:AA81,1)&gt;=500,Var!$B$4," "))</f>
        <v>---</v>
      </c>
      <c r="AI81" s="345" t="str">
        <f>IF(AB81=0,Var!$B$8,IF(LARGE(D81:AA81,1)&gt;=550,Var!$B$4," "))</f>
        <v>---</v>
      </c>
      <c r="AJ81" s="345" t="str">
        <f>IF(AB81=0,Var!$B$8,IF(LARGE(D81:AA81,1)&gt;=600,Var!$B$4," "))</f>
        <v>---</v>
      </c>
      <c r="AK81" s="345" t="str">
        <f>IF(AB81=0,Var!$B$8,IF(LARGE(D81:AA81,1)&gt;=640,Var!$B$4," "))</f>
        <v>---</v>
      </c>
      <c r="AL81" s="345" t="str">
        <f>IF(AB81=0,Var!$B$8,IF(LARGE(D81:AA81,1)&gt;=670,Var!$B$4," "))</f>
        <v>---</v>
      </c>
      <c r="AM81" s="99"/>
      <c r="AO81" s="40"/>
      <c r="AP81" s="447"/>
      <c r="AQ81" s="447"/>
      <c r="AR81" s="447"/>
      <c r="AS81" s="447"/>
      <c r="AT81" s="447"/>
      <c r="AU81" s="447"/>
      <c r="AV81" s="447"/>
      <c r="AW81" s="447"/>
      <c r="AX81" s="447"/>
      <c r="AY81" s="447"/>
      <c r="AZ81" s="447"/>
      <c r="BA81" s="447"/>
      <c r="BB81" s="447"/>
      <c r="BC81" s="447"/>
      <c r="BD81" s="447"/>
      <c r="BE81" s="447"/>
      <c r="BF81" s="447"/>
      <c r="BG81" s="447"/>
      <c r="BI81" s="99"/>
    </row>
    <row r="82" spans="1:61" x14ac:dyDescent="0.2">
      <c r="A82" s="99"/>
      <c r="B82" s="403"/>
      <c r="C82" s="404" t="s">
        <v>27</v>
      </c>
      <c r="D82" s="672"/>
      <c r="E82" s="480"/>
      <c r="F82" s="672"/>
      <c r="G82" s="480"/>
      <c r="H82" s="672"/>
      <c r="I82" s="480"/>
      <c r="J82" s="672"/>
      <c r="K82" s="480"/>
      <c r="L82" s="478"/>
      <c r="M82" s="480"/>
      <c r="N82" s="478"/>
      <c r="O82" s="480"/>
      <c r="P82" s="478"/>
      <c r="Q82" s="480"/>
      <c r="R82" s="478"/>
      <c r="S82" s="480"/>
      <c r="T82" s="478"/>
      <c r="U82" s="480"/>
      <c r="V82" s="478"/>
      <c r="W82" s="480"/>
      <c r="X82" s="478"/>
      <c r="Y82" s="480"/>
      <c r="Z82" s="478"/>
      <c r="AA82" s="480"/>
      <c r="AB82" s="108">
        <f>COUNT(D82:AA82)</f>
        <v>0</v>
      </c>
      <c r="AC82" s="130" t="str">
        <f t="shared" si="6"/>
        <v xml:space="preserve"> </v>
      </c>
      <c r="AD82" s="479" t="str">
        <f>IF(COUNTIF(D82:AA82,"(1)")=0," ",COUNTIF(D82:AA82,"(1)"))</f>
        <v xml:space="preserve"> </v>
      </c>
      <c r="AE82" s="405" t="str">
        <f>IF(COUNTIF(D82:AA82,"(2)")=0," ",COUNTIF(D82:AA82,"(2)"))</f>
        <v xml:space="preserve"> </v>
      </c>
      <c r="AF82" s="479" t="str">
        <f>IF(COUNTIF(D82:AA82,"(3)")=0," ",COUNTIF(D82:AA82,"(3)"))</f>
        <v xml:space="preserve"> </v>
      </c>
      <c r="AG82" s="406" t="str">
        <f t="shared" si="11"/>
        <v xml:space="preserve"> </v>
      </c>
      <c r="AH82" s="345" t="str">
        <f>IF(AB82=0,Var!$B$8,IF(LARGE(D82:AA82,1)&gt;=500,Var!$B$4," "))</f>
        <v>---</v>
      </c>
      <c r="AI82" s="345" t="str">
        <f>IF(AB82=0,Var!$B$8,IF(LARGE(D82:AA82,1)&gt;=550,Var!$B$4," "))</f>
        <v>---</v>
      </c>
      <c r="AJ82" s="345" t="str">
        <f>IF(AB82=0,Var!$B$8,IF(LARGE(D82:AA82,1)&gt;=600,Var!$B$4," "))</f>
        <v>---</v>
      </c>
      <c r="AK82" s="345" t="str">
        <f>IF(AB82=0,Var!$B$8,IF(LARGE(D82:AA82,1)&gt;=640,Var!$B$4," "))</f>
        <v>---</v>
      </c>
      <c r="AL82" s="345" t="str">
        <f>IF(AB82=0,Var!$B$8,IF(LARGE(D82:AA82,1)&gt;=670,Var!$B$4," "))</f>
        <v>---</v>
      </c>
      <c r="AM82" s="108"/>
      <c r="AO82" s="40"/>
      <c r="AP82" s="447"/>
      <c r="AQ82" s="447"/>
      <c r="AR82" s="447"/>
      <c r="AS82" s="447"/>
      <c r="AT82" s="447"/>
      <c r="AU82" s="447"/>
      <c r="AV82" s="447"/>
      <c r="AW82" s="447"/>
      <c r="AX82" s="447"/>
      <c r="AY82" s="447"/>
      <c r="AZ82" s="447"/>
      <c r="BA82" s="447"/>
      <c r="BB82" s="447"/>
      <c r="BC82" s="447"/>
      <c r="BD82" s="447"/>
      <c r="BE82" s="447"/>
      <c r="BF82" s="447"/>
      <c r="BG82" s="447"/>
      <c r="BI82" s="99"/>
    </row>
    <row r="83" spans="1:61" x14ac:dyDescent="0.2">
      <c r="A83" s="309"/>
      <c r="B83" s="411"/>
      <c r="C83" s="411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309"/>
      <c r="AC83" s="130" t="str">
        <f t="shared" si="6"/>
        <v xml:space="preserve"> </v>
      </c>
      <c r="AD83" s="108"/>
      <c r="AE83" s="108"/>
      <c r="AF83" s="108"/>
      <c r="AG83" s="135"/>
      <c r="AH83" s="407"/>
      <c r="AI83" s="407"/>
      <c r="AJ83" s="407"/>
      <c r="AK83" s="407"/>
      <c r="AL83" s="407"/>
      <c r="AM83" s="309"/>
      <c r="AO83" s="40"/>
      <c r="AP83" s="447"/>
      <c r="AQ83" s="447"/>
      <c r="AR83" s="447"/>
      <c r="AS83" s="447"/>
      <c r="AT83" s="447"/>
      <c r="AU83" s="447"/>
      <c r="AV83" s="447"/>
      <c r="AW83" s="447"/>
      <c r="AX83" s="447"/>
      <c r="AY83" s="447"/>
      <c r="AZ83" s="447"/>
      <c r="BA83" s="447"/>
      <c r="BB83" s="447"/>
      <c r="BC83" s="447"/>
      <c r="BD83" s="447"/>
      <c r="BE83" s="447"/>
      <c r="BF83" s="447"/>
      <c r="BG83" s="447"/>
      <c r="BI83" s="99"/>
    </row>
    <row r="84" spans="1:61" x14ac:dyDescent="0.2">
      <c r="A84" s="309"/>
      <c r="B84" s="309"/>
      <c r="C84" s="309"/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309"/>
      <c r="AC84" s="130" t="str">
        <f t="shared" si="6"/>
        <v xml:space="preserve"> </v>
      </c>
      <c r="AD84" s="140" t="s">
        <v>5</v>
      </c>
      <c r="AE84" s="414" t="s">
        <v>6</v>
      </c>
      <c r="AF84" s="415" t="s">
        <v>7</v>
      </c>
      <c r="AG84" s="406" t="s">
        <v>8</v>
      </c>
      <c r="AH84" s="399">
        <v>550</v>
      </c>
      <c r="AI84" s="399">
        <v>600</v>
      </c>
      <c r="AJ84" s="399">
        <v>640</v>
      </c>
      <c r="AK84" s="399">
        <v>670</v>
      </c>
      <c r="AL84" s="399">
        <v>690</v>
      </c>
      <c r="AM84" s="309"/>
      <c r="AO84" s="40"/>
      <c r="AP84" s="447"/>
      <c r="AQ84" s="447"/>
      <c r="AR84" s="447"/>
      <c r="AS84" s="447"/>
      <c r="AT84" s="447"/>
      <c r="AU84" s="447"/>
      <c r="AV84" s="447"/>
      <c r="AW84" s="447"/>
      <c r="AX84" s="447"/>
      <c r="AY84" s="447"/>
      <c r="AZ84" s="447"/>
      <c r="BA84" s="447"/>
      <c r="BB84" s="447"/>
      <c r="BC84" s="447"/>
      <c r="BD84" s="447"/>
      <c r="BE84" s="447"/>
      <c r="BF84" s="447"/>
      <c r="BG84" s="447"/>
      <c r="BI84" s="99"/>
    </row>
    <row r="85" spans="1:61" x14ac:dyDescent="0.2">
      <c r="A85" s="99"/>
      <c r="B85" s="126"/>
      <c r="C85" s="136" t="s">
        <v>46</v>
      </c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309"/>
      <c r="AC85" s="130" t="str">
        <f t="shared" si="6"/>
        <v xml:space="preserve"> </v>
      </c>
      <c r="AD85" s="108"/>
      <c r="AE85" s="108"/>
      <c r="AF85" s="108"/>
      <c r="AG85" s="135"/>
      <c r="AH85" s="407"/>
      <c r="AI85" s="407"/>
      <c r="AJ85" s="407"/>
      <c r="AK85" s="407"/>
      <c r="AL85" s="407"/>
      <c r="AM85" s="99"/>
      <c r="AO85" s="40"/>
      <c r="AP85" s="447"/>
      <c r="AQ85" s="447"/>
      <c r="AR85" s="447"/>
      <c r="AS85" s="447"/>
      <c r="AT85" s="447"/>
      <c r="AU85" s="447"/>
      <c r="AV85" s="447"/>
      <c r="AW85" s="447"/>
      <c r="AX85" s="447"/>
      <c r="AY85" s="447"/>
      <c r="AZ85" s="447"/>
      <c r="BA85" s="447"/>
      <c r="BB85" s="447"/>
      <c r="BC85" s="447"/>
      <c r="BD85" s="447"/>
      <c r="BE85" s="447"/>
      <c r="BF85" s="447"/>
      <c r="BG85" s="447"/>
      <c r="BI85" s="99"/>
    </row>
    <row r="86" spans="1:61" x14ac:dyDescent="0.2">
      <c r="A86" s="99"/>
      <c r="B86" s="403"/>
      <c r="C86" s="404"/>
      <c r="D86" s="672"/>
      <c r="E86" s="480"/>
      <c r="F86" s="672"/>
      <c r="G86" s="480"/>
      <c r="H86" s="672"/>
      <c r="I86" s="480"/>
      <c r="J86" s="672"/>
      <c r="K86" s="480"/>
      <c r="L86" s="478"/>
      <c r="M86" s="480"/>
      <c r="N86" s="478"/>
      <c r="O86" s="480"/>
      <c r="P86" s="478"/>
      <c r="Q86" s="480"/>
      <c r="R86" s="478"/>
      <c r="S86" s="480"/>
      <c r="T86" s="478"/>
      <c r="U86" s="480"/>
      <c r="V86" s="478"/>
      <c r="W86" s="480"/>
      <c r="X86" s="478"/>
      <c r="Y86" s="480"/>
      <c r="Z86" s="478"/>
      <c r="AA86" s="480"/>
      <c r="AB86" s="108">
        <f>COUNT(D86:AA86)</f>
        <v>0</v>
      </c>
      <c r="AC86" s="130" t="str">
        <f t="shared" si="6"/>
        <v xml:space="preserve"> </v>
      </c>
      <c r="AD86" s="479" t="str">
        <f>IF(COUNTIF(D86:AA86,"(1)")=0," ",COUNTIF(D86:AA86,"(1)"))</f>
        <v xml:space="preserve"> </v>
      </c>
      <c r="AE86" s="405" t="str">
        <f>IF(COUNTIF(D86:AA86,"(2)")=0," ",COUNTIF(D86:AA86,"(2)"))</f>
        <v xml:space="preserve"> </v>
      </c>
      <c r="AF86" s="479" t="str">
        <f>IF(COUNTIF(D86:AA86,"(3)")=0," ",COUNTIF(D86:AA86,"(3)"))</f>
        <v xml:space="preserve"> </v>
      </c>
      <c r="AG86" s="406" t="str">
        <f>IF(SUM(AD86:AF86)=0," ",SUM(AD86:AF86))</f>
        <v xml:space="preserve"> </v>
      </c>
      <c r="AH86" s="345" t="str">
        <f>IF(AB86=0,Var!$B$8,IF(LARGE(D86:AA86,1)&gt;=550,Var!$B$4," "))</f>
        <v>---</v>
      </c>
      <c r="AI86" s="345" t="str">
        <f>IF(AB86=0,Var!$B$8,IF(LARGE(D86:AA86,1)&gt;=600,Var!$B$4," "))</f>
        <v>---</v>
      </c>
      <c r="AJ86" s="345" t="str">
        <f>IF(AB86=0,Var!$B$8,IF(LARGE(D86:AA86,1)&gt;=640,Var!$B$4," "))</f>
        <v>---</v>
      </c>
      <c r="AK86" s="345" t="str">
        <f>IF(AB86=0,Var!$B$8,IF(LARGE(D86:AA86,1)&gt;=670,Var!$B$4," "))</f>
        <v>---</v>
      </c>
      <c r="AL86" s="345" t="str">
        <f>IF(AB86=0,Var!$B$8,IF(LARGE(D86:AA86,1)&gt;=690,Var!$B$4," "))</f>
        <v>---</v>
      </c>
      <c r="AM86" s="99"/>
      <c r="AO86" s="40"/>
      <c r="AP86" s="447"/>
      <c r="AQ86" s="447"/>
      <c r="AR86" s="447"/>
      <c r="AS86" s="447"/>
      <c r="AT86" s="447"/>
      <c r="AU86" s="447"/>
      <c r="AV86" s="447"/>
      <c r="AW86" s="447"/>
      <c r="AX86" s="447"/>
      <c r="AY86" s="447"/>
      <c r="AZ86" s="447"/>
      <c r="BA86" s="447"/>
      <c r="BB86" s="447"/>
      <c r="BC86" s="447"/>
      <c r="BD86" s="447"/>
      <c r="BE86" s="447"/>
      <c r="BF86" s="447"/>
      <c r="BG86" s="447"/>
      <c r="BI86" s="99"/>
    </row>
    <row r="87" spans="1:61" x14ac:dyDescent="0.2">
      <c r="A87" s="99"/>
      <c r="B87" s="400"/>
      <c r="C87" s="111" t="s">
        <v>47</v>
      </c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309"/>
      <c r="AC87" s="130" t="str">
        <f t="shared" ref="AC87:AC101" si="12">IF(AB87&lt;3," ",(LARGE(C87:AA87,1)+LARGE(C87:AA87,2)+LARGE(C87:AA87,3))/3)</f>
        <v xml:space="preserve"> </v>
      </c>
      <c r="AD87" s="108"/>
      <c r="AE87" s="108"/>
      <c r="AF87" s="108"/>
      <c r="AG87" s="135"/>
      <c r="AH87" s="407"/>
      <c r="AI87" s="407"/>
      <c r="AJ87" s="407"/>
      <c r="AK87" s="407"/>
      <c r="AL87" s="407"/>
      <c r="AM87" s="99"/>
      <c r="AO87" s="40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I87" s="99"/>
    </row>
    <row r="88" spans="1:61" x14ac:dyDescent="0.2">
      <c r="A88" s="99"/>
      <c r="B88" s="403"/>
      <c r="C88" s="404" t="s">
        <v>31</v>
      </c>
      <c r="D88" s="672"/>
      <c r="E88" s="480"/>
      <c r="F88" s="672"/>
      <c r="G88" s="480"/>
      <c r="H88" s="672"/>
      <c r="I88" s="480"/>
      <c r="J88" s="672"/>
      <c r="K88" s="480"/>
      <c r="L88" s="478"/>
      <c r="M88" s="480"/>
      <c r="N88" s="478"/>
      <c r="O88" s="480"/>
      <c r="P88" s="478"/>
      <c r="Q88" s="480"/>
      <c r="R88" s="478"/>
      <c r="S88" s="480"/>
      <c r="T88" s="478"/>
      <c r="U88" s="480"/>
      <c r="V88" s="478"/>
      <c r="W88" s="480"/>
      <c r="X88" s="478"/>
      <c r="Y88" s="480"/>
      <c r="Z88" s="478"/>
      <c r="AA88" s="480"/>
      <c r="AB88" s="108">
        <f>COUNT(D88:AA88)</f>
        <v>0</v>
      </c>
      <c r="AC88" s="130" t="str">
        <f t="shared" si="12"/>
        <v xml:space="preserve"> </v>
      </c>
      <c r="AD88" s="479" t="str">
        <f>IF(COUNTIF(D88:AA88,"(1)")=0," ",COUNTIF(D88:AA88,"(1)"))</f>
        <v xml:space="preserve"> </v>
      </c>
      <c r="AE88" s="405" t="str">
        <f>IF(COUNTIF(D88:AA88,"(2)")=0," ",COUNTIF(D88:AA88,"(2)"))</f>
        <v xml:space="preserve"> </v>
      </c>
      <c r="AF88" s="479" t="str">
        <f>IF(COUNTIF(D88:AA88,"(3)")=0," ",COUNTIF(D88:AA88,"(3)"))</f>
        <v xml:space="preserve"> </v>
      </c>
      <c r="AG88" s="406" t="str">
        <f>IF(SUM(AD88:AF88)=0," ",SUM(AD88:AF88))</f>
        <v xml:space="preserve"> </v>
      </c>
      <c r="AH88" s="345" t="str">
        <f>IF(AB88=0,Var!$B$8,IF(LARGE(D88:AA88,1)&gt;=550,Var!$B$4," "))</f>
        <v>---</v>
      </c>
      <c r="AI88" s="345" t="str">
        <f>IF(AB88=0,Var!$B$8,IF(LARGE(D88:AA88,1)&gt;=600,Var!$B$4," "))</f>
        <v>---</v>
      </c>
      <c r="AJ88" s="345" t="str">
        <f>IF(AB88=0,Var!$B$8,IF(LARGE(D88:AA88,1)&gt;=640,Var!$B$4," "))</f>
        <v>---</v>
      </c>
      <c r="AK88" s="345" t="str">
        <f>IF(AB88=0,Var!$B$8,IF(LARGE(D88:AA88,1)&gt;=670,Var!$B$4," "))</f>
        <v>---</v>
      </c>
      <c r="AL88" s="345" t="str">
        <f>IF(AB88=0,Var!$B$8,IF(LARGE(D88:AA88,1)&gt;=690,Var!$B$4," "))</f>
        <v>---</v>
      </c>
      <c r="AM88" s="99"/>
      <c r="AO88" s="40"/>
      <c r="AP88" s="447"/>
      <c r="AQ88" s="447"/>
      <c r="AR88" s="447"/>
      <c r="AS88" s="447"/>
      <c r="AT88" s="447"/>
      <c r="AU88" s="447"/>
      <c r="AV88" s="447"/>
      <c r="AW88" s="447"/>
      <c r="AX88" s="447"/>
      <c r="AY88" s="447"/>
      <c r="AZ88" s="447"/>
      <c r="BA88" s="447"/>
      <c r="BB88" s="447"/>
      <c r="BC88" s="447"/>
      <c r="BD88" s="447"/>
      <c r="BE88" s="447"/>
      <c r="BF88" s="447"/>
      <c r="BG88" s="447"/>
      <c r="BI88" s="99"/>
    </row>
    <row r="89" spans="1:61" x14ac:dyDescent="0.2">
      <c r="A89" s="99"/>
      <c r="B89" s="400"/>
      <c r="C89" s="111" t="s">
        <v>315</v>
      </c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309"/>
      <c r="AC89" s="130" t="str">
        <f t="shared" si="12"/>
        <v xml:space="preserve"> </v>
      </c>
      <c r="AD89" s="108"/>
      <c r="AE89" s="108"/>
      <c r="AF89" s="108"/>
      <c r="AG89" s="135"/>
      <c r="AH89" s="407"/>
      <c r="AI89" s="407"/>
      <c r="AJ89" s="407"/>
      <c r="AK89" s="407"/>
      <c r="AL89" s="407"/>
      <c r="AM89" s="99"/>
      <c r="AO89" s="40"/>
      <c r="AP89" s="447"/>
      <c r="AQ89" s="447"/>
      <c r="AR89" s="447"/>
      <c r="AS89" s="447"/>
      <c r="AT89" s="447"/>
      <c r="AU89" s="447"/>
      <c r="AV89" s="447"/>
      <c r="AW89" s="447"/>
      <c r="AX89" s="447"/>
      <c r="AY89" s="447"/>
      <c r="AZ89" s="447"/>
      <c r="BA89" s="447"/>
      <c r="BB89" s="447"/>
      <c r="BC89" s="447"/>
      <c r="BD89" s="447"/>
      <c r="BE89" s="447"/>
      <c r="BF89" s="447"/>
      <c r="BG89" s="447"/>
      <c r="BI89" s="99"/>
    </row>
    <row r="90" spans="1:61" x14ac:dyDescent="0.2">
      <c r="A90" s="99"/>
      <c r="B90" s="403"/>
      <c r="C90" s="404" t="s">
        <v>330</v>
      </c>
      <c r="D90" s="672"/>
      <c r="E90" s="570"/>
      <c r="F90" s="672"/>
      <c r="G90" s="480"/>
      <c r="H90" s="672"/>
      <c r="I90" s="570"/>
      <c r="J90" s="672"/>
      <c r="K90" s="480"/>
      <c r="L90" s="478"/>
      <c r="M90" s="480"/>
      <c r="N90" s="478"/>
      <c r="O90" s="480"/>
      <c r="P90" s="478"/>
      <c r="Q90" s="480"/>
      <c r="R90" s="478"/>
      <c r="S90" s="480"/>
      <c r="T90" s="478"/>
      <c r="U90" s="480"/>
      <c r="V90" s="478"/>
      <c r="W90" s="480"/>
      <c r="X90" s="478"/>
      <c r="Y90" s="480"/>
      <c r="Z90" s="478"/>
      <c r="AA90" s="480"/>
      <c r="AB90" s="108">
        <f>COUNT(D90:AA90)</f>
        <v>0</v>
      </c>
      <c r="AC90" s="130" t="str">
        <f t="shared" si="12"/>
        <v xml:space="preserve"> </v>
      </c>
      <c r="AD90" s="479" t="str">
        <f>IF(COUNTIF(D90:AA90,"(1)")=0," ",COUNTIF(D90:AA90,"(1)"))</f>
        <v xml:space="preserve"> </v>
      </c>
      <c r="AE90" s="405" t="str">
        <f>IF(COUNTIF(D90:AA90,"(2)")=0," ",COUNTIF(D90:AA90,"(2)"))</f>
        <v xml:space="preserve"> </v>
      </c>
      <c r="AF90" s="479" t="str">
        <f>IF(COUNTIF(D90:AA90,"(3)")=0," ",COUNTIF(D90:AA90,"(3)"))</f>
        <v xml:space="preserve"> </v>
      </c>
      <c r="AG90" s="406" t="str">
        <f>IF(SUM(AD90:AF90)=0," ",SUM(AD90:AF90))</f>
        <v xml:space="preserve"> </v>
      </c>
      <c r="AH90" s="345">
        <v>21</v>
      </c>
      <c r="AI90" s="345">
        <v>21</v>
      </c>
      <c r="AJ90" s="345">
        <v>21</v>
      </c>
      <c r="AK90" s="345">
        <v>21</v>
      </c>
      <c r="AL90" s="345" t="str">
        <f>IF(AB90=0,Var!$B$8,IF(LARGE(D90:AA90,1)&gt;=690,Var!$B$4," "))</f>
        <v>---</v>
      </c>
      <c r="AM90" s="99"/>
      <c r="AO90" s="40"/>
      <c r="AP90" s="447"/>
      <c r="AQ90" s="447"/>
      <c r="AR90" s="447"/>
      <c r="AS90" s="447"/>
      <c r="AT90" s="447"/>
      <c r="AU90" s="447"/>
      <c r="AV90" s="447"/>
      <c r="AW90" s="447"/>
      <c r="AX90" s="447"/>
      <c r="AY90" s="447"/>
      <c r="AZ90" s="447"/>
      <c r="BA90" s="447"/>
      <c r="BB90" s="447"/>
      <c r="BC90" s="447"/>
      <c r="BD90" s="447"/>
      <c r="BE90" s="447"/>
      <c r="BF90" s="447"/>
      <c r="BG90" s="447"/>
      <c r="BI90" s="99"/>
    </row>
    <row r="91" spans="1:61" x14ac:dyDescent="0.2">
      <c r="A91" s="99"/>
      <c r="B91" s="403"/>
      <c r="C91" s="404" t="s">
        <v>19</v>
      </c>
      <c r="D91" s="672"/>
      <c r="E91" s="570"/>
      <c r="F91" s="672"/>
      <c r="G91" s="480"/>
      <c r="H91" s="672"/>
      <c r="I91" s="480"/>
      <c r="J91" s="672"/>
      <c r="K91" s="480"/>
      <c r="L91" s="478"/>
      <c r="M91" s="480"/>
      <c r="N91" s="478"/>
      <c r="O91" s="480"/>
      <c r="P91" s="478"/>
      <c r="Q91" s="480"/>
      <c r="R91" s="478"/>
      <c r="S91" s="480"/>
      <c r="T91" s="478"/>
      <c r="U91" s="480"/>
      <c r="V91" s="478"/>
      <c r="W91" s="480"/>
      <c r="X91" s="478"/>
      <c r="Y91" s="480"/>
      <c r="Z91" s="478"/>
      <c r="AA91" s="480"/>
      <c r="AB91" s="108">
        <f>COUNT(D91:AA91)</f>
        <v>0</v>
      </c>
      <c r="AC91" s="130" t="str">
        <f t="shared" si="12"/>
        <v xml:space="preserve"> </v>
      </c>
      <c r="AD91" s="479" t="str">
        <f>IF(COUNTIF(D91:AA91,"(1)")=0," ",COUNTIF(D91:AA91,"(1)"))</f>
        <v xml:space="preserve"> </v>
      </c>
      <c r="AE91" s="405" t="str">
        <f>IF(COUNTIF(D91:AA91,"(2)")=0," ",COUNTIF(D91:AA91,"(2)"))</f>
        <v xml:space="preserve"> </v>
      </c>
      <c r="AF91" s="479" t="str">
        <f>IF(COUNTIF(D91:AA91,"(3)")=0," ",COUNTIF(D91:AA91,"(3)"))</f>
        <v xml:space="preserve"> </v>
      </c>
      <c r="AG91" s="406" t="str">
        <f>IF(SUM(AD91:AF91)=0," ",SUM(AD91:AF91))</f>
        <v xml:space="preserve"> </v>
      </c>
      <c r="AH91" s="345">
        <v>19</v>
      </c>
      <c r="AI91" s="345">
        <v>19</v>
      </c>
      <c r="AJ91" s="345">
        <v>21</v>
      </c>
      <c r="AK91" s="345" t="str">
        <f>IF(AB91=0,Var!$B$8,IF(LARGE(D91:AA91,1)&gt;=670,Var!$B$4," "))</f>
        <v>---</v>
      </c>
      <c r="AL91" s="345" t="str">
        <f>IF(AB91=0,Var!$B$8,IF(LARGE(D91:AA91,1)&gt;=690,Var!$B$4," "))</f>
        <v>---</v>
      </c>
      <c r="AM91" s="99"/>
      <c r="AO91" s="40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I91" s="99"/>
    </row>
    <row r="92" spans="1:61" x14ac:dyDescent="0.2">
      <c r="A92" s="99"/>
      <c r="B92" s="400"/>
      <c r="C92" s="111" t="s">
        <v>261</v>
      </c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309"/>
      <c r="AC92" s="130" t="str">
        <f t="shared" si="12"/>
        <v xml:space="preserve"> </v>
      </c>
      <c r="AD92" s="108"/>
      <c r="AE92" s="108"/>
      <c r="AF92" s="108"/>
      <c r="AG92" s="135"/>
      <c r="AH92" s="407"/>
      <c r="AI92" s="407"/>
      <c r="AJ92" s="407"/>
      <c r="AK92" s="407"/>
      <c r="AL92" s="407"/>
      <c r="AM92" s="99"/>
      <c r="AO92" s="40"/>
      <c r="AP92" s="447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447"/>
      <c r="BD92" s="447"/>
      <c r="BE92" s="447"/>
      <c r="BF92" s="447"/>
      <c r="BG92" s="447"/>
      <c r="BI92" s="99"/>
    </row>
    <row r="93" spans="1:61" x14ac:dyDescent="0.2">
      <c r="A93" s="99"/>
      <c r="B93" s="403"/>
      <c r="C93" s="404" t="s">
        <v>33</v>
      </c>
      <c r="D93" s="672"/>
      <c r="E93" s="480"/>
      <c r="F93" s="672"/>
      <c r="G93" s="480"/>
      <c r="H93" s="672"/>
      <c r="I93" s="480"/>
      <c r="J93" s="672"/>
      <c r="K93" s="480"/>
      <c r="L93" s="478"/>
      <c r="M93" s="480"/>
      <c r="N93" s="478"/>
      <c r="O93" s="480"/>
      <c r="P93" s="478"/>
      <c r="Q93" s="480"/>
      <c r="R93" s="478"/>
      <c r="S93" s="480"/>
      <c r="T93" s="478"/>
      <c r="U93" s="480"/>
      <c r="V93" s="478"/>
      <c r="W93" s="480"/>
      <c r="X93" s="478"/>
      <c r="Y93" s="480"/>
      <c r="Z93" s="478"/>
      <c r="AA93" s="480"/>
      <c r="AB93" s="108">
        <f>COUNT(D93:AA93)</f>
        <v>0</v>
      </c>
      <c r="AC93" s="130" t="str">
        <f t="shared" si="12"/>
        <v xml:space="preserve"> </v>
      </c>
      <c r="AD93" s="479" t="str">
        <f>IF(COUNTIF(D93:AA93,"(1)")=0," ",COUNTIF(D93:AA93,"(1)"))</f>
        <v xml:space="preserve"> </v>
      </c>
      <c r="AE93" s="405" t="str">
        <f>IF(COUNTIF(D93:AA93,"(2)")=0," ",COUNTIF(D93:AA93,"(2)"))</f>
        <v xml:space="preserve"> </v>
      </c>
      <c r="AF93" s="479" t="str">
        <f>IF(COUNTIF(D93:AA93,"(3)")=0," ",COUNTIF(D93:AA93,"(3)"))</f>
        <v xml:space="preserve"> </v>
      </c>
      <c r="AG93" s="406" t="str">
        <f>IF(SUM(AD93:AF93)=0," ",SUM(AD93:AF93))</f>
        <v xml:space="preserve"> </v>
      </c>
      <c r="AH93" s="345">
        <v>19</v>
      </c>
      <c r="AI93" s="345">
        <v>19</v>
      </c>
      <c r="AJ93" s="345">
        <v>19</v>
      </c>
      <c r="AK93" s="345" t="str">
        <f>IF(AB93=0,Var!$B$8,IF(LARGE(D93:AA93,1)&gt;=670,Var!$B$4," "))</f>
        <v>---</v>
      </c>
      <c r="AL93" s="345" t="str">
        <f>IF(AB93=0,Var!$B$8,IF(LARGE(D93:AA93,1)&gt;=690,Var!$B$4," "))</f>
        <v>---</v>
      </c>
      <c r="AM93" s="99"/>
      <c r="AO93" s="40"/>
      <c r="AP93" s="447"/>
      <c r="AQ93" s="447"/>
      <c r="AR93" s="447"/>
      <c r="AS93" s="447"/>
      <c r="AT93" s="447"/>
      <c r="AU93" s="447"/>
      <c r="AV93" s="447"/>
      <c r="AW93" s="447"/>
      <c r="AX93" s="447"/>
      <c r="AY93" s="447"/>
      <c r="AZ93" s="447"/>
      <c r="BA93" s="447"/>
      <c r="BB93" s="447"/>
      <c r="BC93" s="447"/>
      <c r="BD93" s="447"/>
      <c r="BE93" s="447"/>
      <c r="BF93" s="447"/>
      <c r="BG93" s="447"/>
      <c r="BI93" s="99"/>
    </row>
    <row r="94" spans="1:61" x14ac:dyDescent="0.2">
      <c r="A94" s="99"/>
      <c r="B94" s="403"/>
      <c r="C94" s="404" t="s">
        <v>32</v>
      </c>
      <c r="D94" s="672"/>
      <c r="E94" s="570"/>
      <c r="F94" s="672"/>
      <c r="G94" s="480"/>
      <c r="H94" s="672"/>
      <c r="I94" s="570"/>
      <c r="J94" s="672"/>
      <c r="K94" s="480"/>
      <c r="L94" s="478"/>
      <c r="M94" s="480"/>
      <c r="N94" s="478"/>
      <c r="O94" s="480"/>
      <c r="P94" s="478"/>
      <c r="Q94" s="480"/>
      <c r="R94" s="478"/>
      <c r="S94" s="480"/>
      <c r="T94" s="478"/>
      <c r="U94" s="480"/>
      <c r="V94" s="478"/>
      <c r="W94" s="480"/>
      <c r="X94" s="478"/>
      <c r="Y94" s="480"/>
      <c r="Z94" s="478"/>
      <c r="AA94" s="480"/>
      <c r="AB94" s="108">
        <f>COUNT(D94:AA94)</f>
        <v>0</v>
      </c>
      <c r="AC94" s="130" t="str">
        <f t="shared" si="12"/>
        <v xml:space="preserve"> </v>
      </c>
      <c r="AD94" s="479" t="str">
        <f>IF(COUNTIF(D94:AA94,"(1)")=0," ",COUNTIF(D94:AA94,"(1)"))</f>
        <v xml:space="preserve"> </v>
      </c>
      <c r="AE94" s="405" t="str">
        <f>IF(COUNTIF(D94:AA94,"(2)")=0," ",COUNTIF(D94:AA94,"(2)"))</f>
        <v xml:space="preserve"> </v>
      </c>
      <c r="AF94" s="479" t="str">
        <f>IF(COUNTIF(D94:AA94,"(3)")=0," ",COUNTIF(D94:AA94,"(3)"))</f>
        <v xml:space="preserve"> </v>
      </c>
      <c r="AG94" s="406" t="str">
        <f>IF(SUM(AD94:AF94)=0," ",SUM(AD94:AF94))</f>
        <v xml:space="preserve"> </v>
      </c>
      <c r="AH94" s="345">
        <v>16</v>
      </c>
      <c r="AI94" s="345">
        <v>16</v>
      </c>
      <c r="AJ94" s="345">
        <v>16</v>
      </c>
      <c r="AK94" s="345">
        <v>16</v>
      </c>
      <c r="AL94" s="345">
        <v>21</v>
      </c>
      <c r="AM94" s="99"/>
      <c r="AO94" s="40"/>
      <c r="AP94" s="447"/>
      <c r="AQ94" s="447"/>
      <c r="AR94" s="447"/>
      <c r="AS94" s="447"/>
      <c r="AT94" s="447"/>
      <c r="AU94" s="447"/>
      <c r="AV94" s="447"/>
      <c r="AW94" s="447"/>
      <c r="AX94" s="447"/>
      <c r="AY94" s="447"/>
      <c r="AZ94" s="447"/>
      <c r="BA94" s="447"/>
      <c r="BB94" s="447"/>
      <c r="BC94" s="447"/>
      <c r="BD94" s="447"/>
      <c r="BE94" s="447"/>
      <c r="BF94" s="447"/>
      <c r="BG94" s="447"/>
      <c r="BI94" s="99"/>
    </row>
    <row r="95" spans="1:61" x14ac:dyDescent="0.2">
      <c r="A95" s="99"/>
      <c r="B95" s="400"/>
      <c r="C95" s="111" t="s">
        <v>262</v>
      </c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309"/>
      <c r="AC95" s="130" t="str">
        <f t="shared" si="12"/>
        <v xml:space="preserve"> </v>
      </c>
      <c r="AD95" s="108"/>
      <c r="AE95" s="108"/>
      <c r="AF95" s="108"/>
      <c r="AG95" s="135"/>
      <c r="AH95" s="407"/>
      <c r="AI95" s="407"/>
      <c r="AJ95" s="407"/>
      <c r="AK95" s="407"/>
      <c r="AL95" s="407"/>
      <c r="AM95" s="99"/>
      <c r="AO95" s="40"/>
      <c r="AP95" s="447"/>
      <c r="AQ95" s="447"/>
      <c r="AR95" s="447"/>
      <c r="AS95" s="447"/>
      <c r="AT95" s="447"/>
      <c r="AU95" s="447"/>
      <c r="AV95" s="447"/>
      <c r="AW95" s="447"/>
      <c r="AX95" s="447"/>
      <c r="AY95" s="447"/>
      <c r="AZ95" s="447"/>
      <c r="BA95" s="447"/>
      <c r="BB95" s="447"/>
      <c r="BC95" s="447"/>
      <c r="BD95" s="447"/>
      <c r="BE95" s="447"/>
      <c r="BF95" s="447"/>
      <c r="BG95" s="447"/>
      <c r="BI95" s="99"/>
    </row>
    <row r="96" spans="1:61" x14ac:dyDescent="0.2">
      <c r="A96" s="99"/>
      <c r="B96" s="403"/>
      <c r="C96" s="404" t="s">
        <v>23</v>
      </c>
      <c r="D96" s="672"/>
      <c r="E96" s="480"/>
      <c r="F96" s="672"/>
      <c r="G96" s="480"/>
      <c r="H96" s="672"/>
      <c r="I96" s="480"/>
      <c r="J96" s="672"/>
      <c r="K96" s="480"/>
      <c r="L96" s="478"/>
      <c r="M96" s="480"/>
      <c r="N96" s="478"/>
      <c r="O96" s="480"/>
      <c r="P96" s="478"/>
      <c r="Q96" s="480"/>
      <c r="R96" s="478"/>
      <c r="S96" s="480"/>
      <c r="T96" s="478"/>
      <c r="U96" s="480"/>
      <c r="V96" s="478"/>
      <c r="W96" s="480"/>
      <c r="X96" s="478"/>
      <c r="Y96" s="480"/>
      <c r="Z96" s="478"/>
      <c r="AA96" s="480"/>
      <c r="AB96" s="108">
        <f t="shared" ref="AB96:AB101" si="13">COUNT(D96:AA96)</f>
        <v>0</v>
      </c>
      <c r="AC96" s="130" t="str">
        <f t="shared" si="12"/>
        <v xml:space="preserve"> </v>
      </c>
      <c r="AD96" s="479" t="str">
        <f t="shared" ref="AD96:AD101" si="14">IF(COUNTIF(D96:AA96,"(1)")=0," ",COUNTIF(D96:AA96,"(1)"))</f>
        <v xml:space="preserve"> </v>
      </c>
      <c r="AE96" s="405" t="str">
        <f t="shared" ref="AE96:AE101" si="15">IF(COUNTIF(D96:AA96,"(2)")=0," ",COUNTIF(D96:AA96,"(2)"))</f>
        <v xml:space="preserve"> </v>
      </c>
      <c r="AF96" s="479" t="str">
        <f t="shared" ref="AF96:AF101" si="16">IF(COUNTIF(D96:AA96,"(3)")=0," ",COUNTIF(D96:AA96,"(3)"))</f>
        <v xml:space="preserve"> </v>
      </c>
      <c r="AG96" s="406" t="str">
        <f t="shared" ref="AG96:AG101" si="17">IF(SUM(AD96:AF96)=0," ",SUM(AD96:AF96))</f>
        <v xml:space="preserve"> </v>
      </c>
      <c r="AH96" s="345">
        <v>95</v>
      </c>
      <c r="AI96" s="345">
        <v>95</v>
      </c>
      <c r="AJ96" s="345">
        <v>95</v>
      </c>
      <c r="AK96" s="345">
        <v>95</v>
      </c>
      <c r="AL96" s="345" t="str">
        <f>IF(AB96=0,Var!$B$8,IF(LARGE(D96:AA96,1)&gt;=670,Var!$B$4," "))</f>
        <v>---</v>
      </c>
      <c r="AM96" s="99"/>
      <c r="AO96" s="40"/>
      <c r="AP96" s="447"/>
      <c r="AQ96" s="447"/>
      <c r="AR96" s="447"/>
      <c r="AS96" s="447"/>
      <c r="AT96" s="447"/>
      <c r="AU96" s="447"/>
      <c r="AV96" s="447"/>
      <c r="AW96" s="447"/>
      <c r="AX96" s="447"/>
      <c r="AY96" s="447"/>
      <c r="AZ96" s="447"/>
      <c r="BA96" s="447"/>
      <c r="BB96" s="447"/>
      <c r="BC96" s="447"/>
      <c r="BD96" s="447"/>
      <c r="BE96" s="447"/>
      <c r="BF96" s="447"/>
      <c r="BG96" s="447"/>
      <c r="BI96" s="99"/>
    </row>
    <row r="97" spans="1:62" x14ac:dyDescent="0.2">
      <c r="A97" s="99"/>
      <c r="B97" s="403"/>
      <c r="C97" s="404" t="s">
        <v>34</v>
      </c>
      <c r="D97" s="672"/>
      <c r="E97" s="480"/>
      <c r="F97" s="672"/>
      <c r="G97" s="480"/>
      <c r="H97" s="672"/>
      <c r="I97" s="570"/>
      <c r="J97" s="672"/>
      <c r="K97" s="480"/>
      <c r="L97" s="478"/>
      <c r="M97" s="480"/>
      <c r="N97" s="478"/>
      <c r="O97" s="480"/>
      <c r="P97" s="478"/>
      <c r="Q97" s="480"/>
      <c r="R97" s="478"/>
      <c r="S97" s="480"/>
      <c r="T97" s="478"/>
      <c r="U97" s="480"/>
      <c r="V97" s="478"/>
      <c r="W97" s="480"/>
      <c r="X97" s="478"/>
      <c r="Y97" s="480"/>
      <c r="Z97" s="478"/>
      <c r="AA97" s="480"/>
      <c r="AB97" s="108">
        <f t="shared" si="13"/>
        <v>0</v>
      </c>
      <c r="AC97" s="130" t="str">
        <f t="shared" si="12"/>
        <v xml:space="preserve"> </v>
      </c>
      <c r="AD97" s="479" t="str">
        <f t="shared" si="14"/>
        <v xml:space="preserve"> </v>
      </c>
      <c r="AE97" s="405" t="str">
        <f t="shared" si="15"/>
        <v xml:space="preserve"> </v>
      </c>
      <c r="AF97" s="479" t="str">
        <f t="shared" si="16"/>
        <v xml:space="preserve"> </v>
      </c>
      <c r="AG97" s="406" t="str">
        <f t="shared" si="17"/>
        <v xml:space="preserve"> </v>
      </c>
      <c r="AH97" s="345">
        <v>2</v>
      </c>
      <c r="AI97" s="345">
        <v>11</v>
      </c>
      <c r="AJ97" s="345">
        <v>18</v>
      </c>
      <c r="AK97" s="345" t="str">
        <f>IF(AB97=0,Var!$B$8,IF(LARGE(D97:AA97,1)&gt;=670,Var!$B$4," "))</f>
        <v>---</v>
      </c>
      <c r="AL97" s="345" t="str">
        <f>IF(AB97=0,Var!$B$8,IF(LARGE(D97:AA97,1)&gt;=690,Var!$B$4," "))</f>
        <v>---</v>
      </c>
      <c r="AM97" s="99"/>
      <c r="AO97" s="40"/>
      <c r="AP97" s="447"/>
      <c r="AQ97" s="447"/>
      <c r="AR97" s="447"/>
      <c r="AS97" s="447"/>
      <c r="AT97" s="447"/>
      <c r="AU97" s="447"/>
      <c r="AV97" s="447"/>
      <c r="AW97" s="447"/>
      <c r="AX97" s="447"/>
      <c r="AY97" s="447"/>
      <c r="AZ97" s="447"/>
      <c r="BA97" s="447"/>
      <c r="BB97" s="447"/>
      <c r="BC97" s="447"/>
      <c r="BD97" s="447"/>
      <c r="BE97" s="447"/>
      <c r="BF97" s="447"/>
      <c r="BG97" s="447"/>
      <c r="BI97" s="99"/>
    </row>
    <row r="98" spans="1:62" x14ac:dyDescent="0.2">
      <c r="A98" s="99"/>
      <c r="B98" s="403"/>
      <c r="C98" s="404" t="s">
        <v>21</v>
      </c>
      <c r="D98" s="672"/>
      <c r="E98" s="570"/>
      <c r="F98" s="672"/>
      <c r="G98" s="480"/>
      <c r="H98" s="672"/>
      <c r="I98" s="480"/>
      <c r="J98" s="672"/>
      <c r="K98" s="480"/>
      <c r="L98" s="478"/>
      <c r="M98" s="480"/>
      <c r="N98" s="478"/>
      <c r="O98" s="480"/>
      <c r="P98" s="478"/>
      <c r="Q98" s="480"/>
      <c r="R98" s="478"/>
      <c r="S98" s="480"/>
      <c r="T98" s="478"/>
      <c r="U98" s="480"/>
      <c r="V98" s="478"/>
      <c r="W98" s="480"/>
      <c r="X98" s="478"/>
      <c r="Y98" s="480"/>
      <c r="Z98" s="478"/>
      <c r="AA98" s="480"/>
      <c r="AB98" s="108">
        <f t="shared" si="13"/>
        <v>0</v>
      </c>
      <c r="AC98" s="130" t="str">
        <f t="shared" si="12"/>
        <v xml:space="preserve"> </v>
      </c>
      <c r="AD98" s="479" t="str">
        <f t="shared" si="14"/>
        <v xml:space="preserve"> </v>
      </c>
      <c r="AE98" s="405" t="str">
        <f t="shared" si="15"/>
        <v xml:space="preserve"> </v>
      </c>
      <c r="AF98" s="479" t="str">
        <f t="shared" si="16"/>
        <v xml:space="preserve"> </v>
      </c>
      <c r="AG98" s="406" t="str">
        <f t="shared" si="17"/>
        <v xml:space="preserve"> </v>
      </c>
      <c r="AH98" s="345">
        <v>6</v>
      </c>
      <c r="AI98" s="345">
        <v>6</v>
      </c>
      <c r="AJ98" s="345">
        <v>6</v>
      </c>
      <c r="AK98" s="345">
        <v>7</v>
      </c>
      <c r="AL98" s="345">
        <v>9</v>
      </c>
      <c r="AM98" s="99"/>
      <c r="AO98" s="40"/>
      <c r="AP98" s="447"/>
      <c r="AQ98" s="447"/>
      <c r="AR98" s="447"/>
      <c r="AS98" s="447"/>
      <c r="AT98" s="447"/>
      <c r="AU98" s="447"/>
      <c r="AV98" s="447"/>
      <c r="AW98" s="447"/>
      <c r="AX98" s="447"/>
      <c r="AY98" s="447"/>
      <c r="AZ98" s="447"/>
      <c r="BA98" s="447"/>
      <c r="BB98" s="447"/>
      <c r="BC98" s="447"/>
      <c r="BD98" s="447"/>
      <c r="BE98" s="447"/>
      <c r="BF98" s="447"/>
      <c r="BG98" s="447"/>
      <c r="BI98" s="99"/>
    </row>
    <row r="99" spans="1:62" x14ac:dyDescent="0.2">
      <c r="A99" s="99"/>
      <c r="B99" s="403"/>
      <c r="C99" s="404" t="s">
        <v>35</v>
      </c>
      <c r="D99" s="672"/>
      <c r="E99" s="480"/>
      <c r="F99" s="672"/>
      <c r="G99" s="480"/>
      <c r="H99" s="672"/>
      <c r="I99" s="480"/>
      <c r="J99" s="672"/>
      <c r="K99" s="480"/>
      <c r="L99" s="478"/>
      <c r="M99" s="480"/>
      <c r="N99" s="478"/>
      <c r="O99" s="480"/>
      <c r="P99" s="478"/>
      <c r="Q99" s="480"/>
      <c r="R99" s="478"/>
      <c r="S99" s="480"/>
      <c r="T99" s="478"/>
      <c r="U99" s="480"/>
      <c r="V99" s="478"/>
      <c r="W99" s="480"/>
      <c r="X99" s="478"/>
      <c r="Y99" s="480"/>
      <c r="Z99" s="478"/>
      <c r="AA99" s="480"/>
      <c r="AB99" s="108">
        <f t="shared" si="13"/>
        <v>0</v>
      </c>
      <c r="AC99" s="130" t="str">
        <f t="shared" si="12"/>
        <v xml:space="preserve"> </v>
      </c>
      <c r="AD99" s="479" t="str">
        <f t="shared" si="14"/>
        <v xml:space="preserve"> </v>
      </c>
      <c r="AE99" s="405" t="str">
        <f t="shared" si="15"/>
        <v xml:space="preserve"> </v>
      </c>
      <c r="AF99" s="479" t="str">
        <f t="shared" si="16"/>
        <v xml:space="preserve"> </v>
      </c>
      <c r="AG99" s="406" t="str">
        <f t="shared" si="17"/>
        <v xml:space="preserve"> </v>
      </c>
      <c r="AH99" s="345">
        <v>19</v>
      </c>
      <c r="AI99" s="345" t="str">
        <f>IF(AB99=0,Var!$B$8,IF(LARGE(D99:AA99,1)&gt;=600,Var!$B$4," "))</f>
        <v>---</v>
      </c>
      <c r="AJ99" s="345" t="str">
        <f>IF(AB99=0,Var!$B$8,IF(LARGE(D99:AA99,1)&gt;=640,Var!$B$4," "))</f>
        <v>---</v>
      </c>
      <c r="AK99" s="345" t="str">
        <f>IF(AB99=0,Var!$B$8,IF(LARGE(D99:AA99,1)&gt;=670,Var!$B$4," "))</f>
        <v>---</v>
      </c>
      <c r="AL99" s="345" t="str">
        <f>IF(AB99=0,Var!$B$8,IF(LARGE(D99:AA99,1)&gt;=690,Var!$B$4," "))</f>
        <v>---</v>
      </c>
      <c r="AM99" s="99"/>
      <c r="AO99" s="40"/>
      <c r="AP99" s="447"/>
      <c r="AQ99" s="447"/>
      <c r="AR99" s="447"/>
      <c r="AS99" s="447"/>
      <c r="AT99" s="447"/>
      <c r="AU99" s="447"/>
      <c r="AV99" s="447"/>
      <c r="AW99" s="447"/>
      <c r="AX99" s="447"/>
      <c r="AY99" s="447"/>
      <c r="AZ99" s="447"/>
      <c r="BA99" s="447"/>
      <c r="BB99" s="447"/>
      <c r="BC99" s="447"/>
      <c r="BD99" s="447"/>
      <c r="BE99" s="447"/>
      <c r="BF99" s="447"/>
      <c r="BG99" s="447"/>
      <c r="BI99" s="99"/>
    </row>
    <row r="100" spans="1:62" x14ac:dyDescent="0.2">
      <c r="A100" s="99"/>
      <c r="B100" s="403"/>
      <c r="C100" s="404" t="s">
        <v>36</v>
      </c>
      <c r="D100" s="672"/>
      <c r="E100" s="480"/>
      <c r="F100" s="672"/>
      <c r="G100" s="480"/>
      <c r="H100" s="672"/>
      <c r="I100" s="480"/>
      <c r="J100" s="672"/>
      <c r="K100" s="480"/>
      <c r="L100" s="478"/>
      <c r="M100" s="480"/>
      <c r="N100" s="478"/>
      <c r="O100" s="480"/>
      <c r="P100" s="478"/>
      <c r="Q100" s="480"/>
      <c r="R100" s="478"/>
      <c r="S100" s="480"/>
      <c r="T100" s="478"/>
      <c r="U100" s="480"/>
      <c r="V100" s="478"/>
      <c r="W100" s="480"/>
      <c r="X100" s="478"/>
      <c r="Y100" s="480"/>
      <c r="Z100" s="478"/>
      <c r="AA100" s="480"/>
      <c r="AB100" s="108">
        <f t="shared" si="13"/>
        <v>0</v>
      </c>
      <c r="AC100" s="130" t="str">
        <f t="shared" si="12"/>
        <v xml:space="preserve"> </v>
      </c>
      <c r="AD100" s="479" t="str">
        <f t="shared" si="14"/>
        <v xml:space="preserve"> </v>
      </c>
      <c r="AE100" s="405" t="str">
        <f t="shared" si="15"/>
        <v xml:space="preserve"> </v>
      </c>
      <c r="AF100" s="479" t="str">
        <f t="shared" si="16"/>
        <v xml:space="preserve"> </v>
      </c>
      <c r="AG100" s="406" t="str">
        <f t="shared" si="17"/>
        <v xml:space="preserve"> </v>
      </c>
      <c r="AH100" s="345">
        <v>8</v>
      </c>
      <c r="AI100" s="345">
        <v>8</v>
      </c>
      <c r="AJ100" s="345">
        <v>9</v>
      </c>
      <c r="AK100" s="345">
        <v>10</v>
      </c>
      <c r="AL100" s="345" t="str">
        <f>IF(AB100=0,Var!$B$8,IF(LARGE(D100:AA100,1)&gt;=690,Var!$B$4," "))</f>
        <v>---</v>
      </c>
      <c r="AM100" s="99"/>
      <c r="AO100" s="40"/>
      <c r="AP100" s="447"/>
      <c r="AQ100" s="447"/>
      <c r="AR100" s="447"/>
      <c r="AS100" s="447"/>
      <c r="AT100" s="447"/>
      <c r="AU100" s="447"/>
      <c r="AV100" s="447"/>
      <c r="AW100" s="447"/>
      <c r="AX100" s="447"/>
      <c r="AY100" s="447"/>
      <c r="AZ100" s="447"/>
      <c r="BA100" s="447"/>
      <c r="BB100" s="447"/>
      <c r="BC100" s="447"/>
      <c r="BD100" s="447"/>
      <c r="BE100" s="447"/>
      <c r="BF100" s="447"/>
      <c r="BG100" s="447"/>
      <c r="BI100" s="99"/>
    </row>
    <row r="101" spans="1:62" x14ac:dyDescent="0.2">
      <c r="A101" s="99"/>
      <c r="B101" s="403"/>
      <c r="C101" s="404"/>
      <c r="D101" s="672"/>
      <c r="E101" s="570"/>
      <c r="F101" s="672"/>
      <c r="G101" s="480"/>
      <c r="H101" s="672"/>
      <c r="I101" s="480"/>
      <c r="J101" s="672"/>
      <c r="K101" s="480"/>
      <c r="L101" s="478"/>
      <c r="M101" s="480"/>
      <c r="N101" s="478"/>
      <c r="O101" s="480"/>
      <c r="P101" s="478"/>
      <c r="Q101" s="480"/>
      <c r="R101" s="478"/>
      <c r="S101" s="480"/>
      <c r="T101" s="478"/>
      <c r="U101" s="480"/>
      <c r="V101" s="478"/>
      <c r="W101" s="480"/>
      <c r="X101" s="478"/>
      <c r="Y101" s="480"/>
      <c r="Z101" s="478"/>
      <c r="AA101" s="480"/>
      <c r="AB101" s="108">
        <f t="shared" si="13"/>
        <v>0</v>
      </c>
      <c r="AC101" s="130" t="str">
        <f t="shared" si="12"/>
        <v xml:space="preserve"> </v>
      </c>
      <c r="AD101" s="479" t="str">
        <f t="shared" si="14"/>
        <v xml:space="preserve"> </v>
      </c>
      <c r="AE101" s="405" t="str">
        <f t="shared" si="15"/>
        <v xml:space="preserve"> </v>
      </c>
      <c r="AF101" s="479" t="str">
        <f t="shared" si="16"/>
        <v xml:space="preserve"> </v>
      </c>
      <c r="AG101" s="406" t="str">
        <f t="shared" si="17"/>
        <v xml:space="preserve"> </v>
      </c>
      <c r="AH101" s="345" t="str">
        <f>IF(AB101=0,Var!$B$8,IF(LARGE(D101:AA101,1)&gt;=550,Var!$B$4," "))</f>
        <v>---</v>
      </c>
      <c r="AI101" s="345" t="str">
        <f>IF(AB101=0,Var!$B$8,IF(LARGE(D101:AA101,1)&gt;=600,Var!$B$4," "))</f>
        <v>---</v>
      </c>
      <c r="AJ101" s="345" t="str">
        <f>IF(AB101=0,Var!$B$8,IF(LARGE(D101:AA101,1)&gt;=640,Var!$B$4," "))</f>
        <v>---</v>
      </c>
      <c r="AK101" s="345" t="str">
        <f>IF(AB101=0,Var!$B$8,IF(LARGE(D101:AA101,1)&gt;=670,Var!$B$4," "))</f>
        <v>---</v>
      </c>
      <c r="AL101" s="345" t="str">
        <f>IF(AB101=0,Var!$B$8,IF(LARGE(D101:AA101,1)&gt;=690,Var!$B$4," "))</f>
        <v>---</v>
      </c>
      <c r="AM101" s="99"/>
      <c r="AO101" s="40"/>
      <c r="AP101" s="447"/>
      <c r="AQ101" s="447"/>
      <c r="AR101" s="447"/>
      <c r="AS101" s="447"/>
      <c r="AT101" s="447"/>
      <c r="AU101" s="447"/>
      <c r="AV101" s="447"/>
      <c r="AW101" s="447"/>
      <c r="AX101" s="447"/>
      <c r="AY101" s="447"/>
      <c r="AZ101" s="447"/>
      <c r="BA101" s="447"/>
      <c r="BB101" s="447"/>
      <c r="BC101" s="447"/>
      <c r="BD101" s="447"/>
      <c r="BE101" s="447"/>
      <c r="BF101" s="447"/>
      <c r="BG101" s="447"/>
      <c r="BI101" s="99"/>
    </row>
    <row r="102" spans="1:62" x14ac:dyDescent="0.2">
      <c r="A102" s="99"/>
      <c r="B102" s="119"/>
      <c r="C102" s="120"/>
      <c r="D102" s="462"/>
      <c r="E102" s="462"/>
      <c r="F102" s="462"/>
      <c r="G102" s="462"/>
      <c r="H102" s="462"/>
      <c r="I102" s="462"/>
      <c r="J102" s="462"/>
      <c r="K102" s="462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309"/>
      <c r="AC102" s="107"/>
      <c r="AD102" s="99"/>
      <c r="AE102" s="108"/>
      <c r="AF102" s="108"/>
      <c r="AG102" s="108"/>
      <c r="AH102" s="135"/>
      <c r="AI102" s="407"/>
      <c r="AJ102" s="407"/>
      <c r="AK102" s="407"/>
      <c r="AL102" s="407"/>
      <c r="AM102" s="407"/>
      <c r="AN102" s="99"/>
      <c r="AP102" s="447"/>
      <c r="AQ102" s="447"/>
      <c r="AR102" s="447"/>
      <c r="AS102" s="447"/>
      <c r="AT102" s="447"/>
      <c r="AU102" s="447"/>
      <c r="AV102" s="447"/>
      <c r="AW102" s="447"/>
      <c r="AX102" s="447"/>
      <c r="AY102" s="447"/>
      <c r="AZ102" s="447"/>
      <c r="BA102" s="447"/>
      <c r="BB102" s="447"/>
      <c r="BC102" s="447"/>
      <c r="BD102" s="447"/>
      <c r="BE102" s="447"/>
      <c r="BF102" s="447"/>
      <c r="BG102" s="447"/>
      <c r="BH102" s="447"/>
      <c r="BJ102" s="99"/>
    </row>
    <row r="103" spans="1:62" s="99" customFormat="1" x14ac:dyDescent="0.2">
      <c r="B103" s="107"/>
      <c r="C103" s="99" t="s">
        <v>37</v>
      </c>
      <c r="D103" s="461"/>
      <c r="E103" s="461"/>
      <c r="F103" s="461"/>
      <c r="G103" s="461"/>
      <c r="H103" s="461"/>
      <c r="I103" s="461"/>
      <c r="J103" s="725">
        <f>COUNT(B12:B101)</f>
        <v>2</v>
      </c>
      <c r="K103" s="725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7">
        <f>SUM(AC50:AC100)</f>
        <v>595</v>
      </c>
      <c r="AD103" s="140">
        <f>SUM(AD56:AD101)</f>
        <v>0</v>
      </c>
      <c r="AE103" s="414">
        <f>SUM(AE56:AE101)</f>
        <v>1</v>
      </c>
      <c r="AF103" s="415">
        <f>SUM(AF56:AF101)</f>
        <v>1</v>
      </c>
      <c r="AG103" s="143">
        <f>SUM(AG56:AG101)</f>
        <v>2</v>
      </c>
      <c r="AH103" s="481"/>
    </row>
    <row r="138" ht="12.75" customHeight="1" x14ac:dyDescent="0.2"/>
    <row r="142" ht="12.75" customHeight="1" x14ac:dyDescent="0.2"/>
  </sheetData>
  <sheetProtection selectLockedCells="1" selectUnlockedCells="1"/>
  <sortState ref="A42:BV43">
    <sortCondition ref="C42:C43"/>
  </sortState>
  <mergeCells count="73">
    <mergeCell ref="J103:K103"/>
    <mergeCell ref="X2:Y2"/>
    <mergeCell ref="X3:Y3"/>
    <mergeCell ref="X4:Y4"/>
    <mergeCell ref="X6:Y6"/>
    <mergeCell ref="V4:W4"/>
    <mergeCell ref="L3:M3"/>
    <mergeCell ref="N3:O3"/>
    <mergeCell ref="L2:M2"/>
    <mergeCell ref="N2:O2"/>
    <mergeCell ref="T4:U4"/>
    <mergeCell ref="R4:S4"/>
    <mergeCell ref="J5:K5"/>
    <mergeCell ref="X31:Y31"/>
    <mergeCell ref="Z6:AA6"/>
    <mergeCell ref="D7:E7"/>
    <mergeCell ref="D6:E6"/>
    <mergeCell ref="V6:W6"/>
    <mergeCell ref="F7:G7"/>
    <mergeCell ref="H7:I7"/>
    <mergeCell ref="J7:K7"/>
    <mergeCell ref="L7:M7"/>
    <mergeCell ref="R6:S6"/>
    <mergeCell ref="T6:U6"/>
    <mergeCell ref="D4:E4"/>
    <mergeCell ref="P6:Q6"/>
    <mergeCell ref="F4:G4"/>
    <mergeCell ref="H4:I4"/>
    <mergeCell ref="F6:G6"/>
    <mergeCell ref="H6:I6"/>
    <mergeCell ref="J6:K6"/>
    <mergeCell ref="L6:M6"/>
    <mergeCell ref="N6:O6"/>
    <mergeCell ref="J4:K4"/>
    <mergeCell ref="L4:M4"/>
    <mergeCell ref="N4:O4"/>
    <mergeCell ref="P4:Q4"/>
    <mergeCell ref="D5:E5"/>
    <mergeCell ref="F5:G5"/>
    <mergeCell ref="H5:I5"/>
    <mergeCell ref="BN63:BV63"/>
    <mergeCell ref="Z7:AA7"/>
    <mergeCell ref="N7:O7"/>
    <mergeCell ref="P7:Q7"/>
    <mergeCell ref="R7:S7"/>
    <mergeCell ref="T7:U7"/>
    <mergeCell ref="V7:W7"/>
    <mergeCell ref="L9:S9"/>
    <mergeCell ref="L48:S49"/>
    <mergeCell ref="AD48:AG48"/>
    <mergeCell ref="AH48:AL48"/>
    <mergeCell ref="AH4:AO4"/>
    <mergeCell ref="Z4:AA4"/>
    <mergeCell ref="Z3:AA3"/>
    <mergeCell ref="D3:E3"/>
    <mergeCell ref="D2:E2"/>
    <mergeCell ref="AD4:AG4"/>
    <mergeCell ref="AI2:AL2"/>
    <mergeCell ref="P3:Q3"/>
    <mergeCell ref="R3:S3"/>
    <mergeCell ref="Z2:AA2"/>
    <mergeCell ref="P2:Q2"/>
    <mergeCell ref="R2:S2"/>
    <mergeCell ref="T2:U2"/>
    <mergeCell ref="T3:U3"/>
    <mergeCell ref="V2:W2"/>
    <mergeCell ref="V3:W3"/>
    <mergeCell ref="F2:G2"/>
    <mergeCell ref="H2:I2"/>
    <mergeCell ref="F3:G3"/>
    <mergeCell ref="H3:I3"/>
    <mergeCell ref="J3:K3"/>
    <mergeCell ref="J2:K2"/>
  </mergeCells>
  <conditionalFormatting sqref="AH31:AM31 AH45:AO47 AM27 AH38:AO38 AN12:AO27 AH56:AL56 AH67:AL67 AH76:AL77 AK81:AL81 AH63:AL65 AH40:AO43 AH69:AL71 AN29:AO31 AH29:AM29">
    <cfRule type="cellIs" dxfId="316" priority="144" stopIfTrue="1" operator="greaterThan">
      <formula>0</formula>
    </cfRule>
  </conditionalFormatting>
  <conditionalFormatting sqref="AH32:AM33 AN32:AO32">
    <cfRule type="cellIs" priority="145" stopIfTrue="1" operator="equal">
      <formula>4</formula>
    </cfRule>
  </conditionalFormatting>
  <conditionalFormatting sqref="AN33:AO33">
    <cfRule type="cellIs" priority="146" stopIfTrue="1" operator="equal">
      <formula>4</formula>
    </cfRule>
  </conditionalFormatting>
  <conditionalFormatting sqref="AH51:AL51 AJ54:AL54 AH86:AL86 AH58:AL59 AH73:AL74 AH61:AL61 AH93:AL94 AH88:AL88 AH90:AL91 AH97:AL101">
    <cfRule type="cellIs" dxfId="315" priority="101" stopIfTrue="1" operator="greaterThan">
      <formula>0</formula>
    </cfRule>
  </conditionalFormatting>
  <conditionalFormatting sqref="AJ53:AL53">
    <cfRule type="cellIs" dxfId="314" priority="69" stopIfTrue="1" operator="greaterThan">
      <formula>0</formula>
    </cfRule>
  </conditionalFormatting>
  <conditionalFormatting sqref="AH53:AI54">
    <cfRule type="cellIs" dxfId="313" priority="52" stopIfTrue="1" operator="greaterThan">
      <formula>0</formula>
    </cfRule>
  </conditionalFormatting>
  <conditionalFormatting sqref="AH96:AL96">
    <cfRule type="cellIs" dxfId="312" priority="50" stopIfTrue="1" operator="greaterThan">
      <formula>0</formula>
    </cfRule>
  </conditionalFormatting>
  <conditionalFormatting sqref="AH82:AL82">
    <cfRule type="cellIs" dxfId="311" priority="33" stopIfTrue="1" operator="greaterThan">
      <formula>0</formula>
    </cfRule>
  </conditionalFormatting>
  <conditionalFormatting sqref="AH13:AH26">
    <cfRule type="cellIs" dxfId="310" priority="31" stopIfTrue="1" operator="greaterThan">
      <formula>0</formula>
    </cfRule>
  </conditionalFormatting>
  <conditionalFormatting sqref="AH11:AO11 AI12:AM26">
    <cfRule type="cellIs" dxfId="309" priority="26" stopIfTrue="1" operator="greaterThan">
      <formula>0</formula>
    </cfRule>
  </conditionalFormatting>
  <conditionalFormatting sqref="AH35:AO36">
    <cfRule type="cellIs" dxfId="308" priority="16" stopIfTrue="1" operator="greaterThan">
      <formula>0</formula>
    </cfRule>
  </conditionalFormatting>
  <conditionalFormatting sqref="AH80:AL80">
    <cfRule type="cellIs" dxfId="307" priority="11" stopIfTrue="1" operator="greaterThan">
      <formula>0</formula>
    </cfRule>
  </conditionalFormatting>
  <conditionalFormatting sqref="AH39:AO39">
    <cfRule type="cellIs" dxfId="306" priority="6" stopIfTrue="1" operator="greaterThan">
      <formula>0</formula>
    </cfRule>
  </conditionalFormatting>
  <conditionalFormatting sqref="AH81:AJ81">
    <cfRule type="cellIs" dxfId="305" priority="4" stopIfTrue="1" operator="greaterThan">
      <formula>0</formula>
    </cfRule>
  </conditionalFormatting>
  <conditionalFormatting sqref="AH28:AO28">
    <cfRule type="cellIs" dxfId="304" priority="2" stopIfTrue="1" operator="greaterThan">
      <formula>0</formula>
    </cfRule>
  </conditionalFormatting>
  <pageMargins left="0.39370078740157483" right="0.39370078740157483" top="0.19685039370078741" bottom="0.19685039370078741" header="0" footer="0"/>
  <pageSetup paperSize="9" scale="63" firstPageNumber="0" fitToHeight="2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0" stopIfTrue="1" operator="equal" id="{40E4C185-6B02-483A-A668-D29FB155796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1" stopIfTrue="1" operator="equal" id="{1020C873-6B4E-45F5-B46B-18AD97F3B35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2" stopIfTrue="1" operator="equal" id="{A4DA3E16-69C8-40CD-9B8B-B54685AC821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E17 E22:E23 E25:E26 E42:E43 G17 G23 G25:G26 G42:G43 I17 I22:I23 I25:I26 I42:I43 K17 K22:K23 K25:K26 K42:K43 M17 M22:M23 M25:M26 M42:M43 O17 O22:O23 O25:O26 O42:O43 Q17 Q22:Q23 Q25:Q26 Q42:Q43 S17:Y17 S22:Y23 S25:Y26 S42:Y43 AA17 AA22:AA23 AA25:AA26 AA42:AA43 AA31 S31:X31 Q31 O31 M31 K31 I31 G31 E31 E38:E40 G38:G40 I38:I40 K38:K40 M38:M40 O38:O40 Q38:Q40 S38:Y40 AA38:AA40 E45:E47 G45:G47 I45:I47 K45:K47 M45:M47 O45:O47 Q45:Q47 S45:Y47 AA45:AA47 E19:E20 G19:G20 I19:I20 K19:K20 M19:M20 O19:O20 Q19:Q20 S19:Y20 AA19:AA20 E28:E29 G28:G29 I28:I29 K28:K29 M28:M29 O28:O29 Q28:Q29 S28:Y29 AA28:AA29 S11:W11 Y11 E56 I56 K56 M56 O56 W56 Y56 G56 AA56 Q56 S56 U56 E63:E65 I63:I65 K63:K65 M63:M65 O63:O65 W63:W65 Y63:Y65 G63:G65 AA63:AA65 Q63:Q65 S63:S65 U63:U65 E67 I67 K67 M67 O67 W67 Y67 G67 AA67 Q67 S67 U67 E69:E71 I69:I71 K69:K71 M69:M71 O69:O71 W69:W71 Y69:Y71 G69:G71 AA69:AA71 Q69:Q71 S69:S71 U69:U71 E76:E77 I76:I77 K76:K77 M76:M77 O76:O77 W76:W77 Y76:Y77 G76:G77 AA76:AA77 Q76:Q77 S76:S77 U76:U77 E81 I81 K81 M81 O81 W81 Y81 G81 AA81 Q81 S81 U81</xm:sqref>
        </x14:conditionalFormatting>
        <x14:conditionalFormatting xmlns:xm="http://schemas.microsoft.com/office/excel/2006/main">
          <x14:cfRule type="cellIs" priority="143" stopIfTrue="1" operator="equal" id="{E2C7EDDA-384C-4E1B-AE8E-FF98FAFFBA5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AH31:AM31 AH45:AO47 AM27 AH38:AO38 AN12:AO27 AH56:AL56 AH67:AL67 AH76:AL77 AK81:AL81 AH63:AL65 AH40:AO43 AH69:AL71 AN29:AO31 AH29:AM29</xm:sqref>
        </x14:conditionalFormatting>
        <x14:conditionalFormatting xmlns:xm="http://schemas.microsoft.com/office/excel/2006/main">
          <x14:cfRule type="cellIs" priority="120" stopIfTrue="1" operator="equal" id="{0AB6D6E5-F386-42E6-9A0A-791A428552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1" stopIfTrue="1" operator="equal" id="{5FC4DD2B-B997-45B1-8B40-91CD9D9CBD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2" stopIfTrue="1" operator="equal" id="{8C58AB32-9DAC-4DA0-8DE6-BE5B97E4050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G22</xm:sqref>
        </x14:conditionalFormatting>
        <x14:conditionalFormatting xmlns:xm="http://schemas.microsoft.com/office/excel/2006/main">
          <x14:cfRule type="cellIs" priority="97" stopIfTrue="1" operator="equal" id="{19ED83BE-AB0D-44D3-B4B5-9849CC80493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8" stopIfTrue="1" operator="equal" id="{86B4D530-795B-426C-BE7D-3B7CC6053C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9" stopIfTrue="1" operator="equal" id="{A9ACDA3E-AC34-4FCE-A969-9402ED1BB37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E51 E54 E58:E59 E61 E73:E74 E86 E88 I51 I54 I58:I59 I61 I73:I74 I86 I88 K51 K54 K58:K59 K61 K73:K74 K86 K88 M51 M54 M58:M59 M61 M73:M74 M86 M88 O51 O54 O58:O59 O61 O73:O74 O86 O88 W51 W54 W58:W59 W61 W73:W74 W86 W88 Y51 Y54 Y58:Y59 Y61 Y73:Y74 Y86 Y88 E90:E91 I90:I91 K90:K91 M90:M91 O90:O91 W90:W91 Y90:Y91 G90:G91 AA90:AA91 Q90:Q91 S90:S91 U90:U91 E93:E94 I93:I94 K93:K94 M93:M94 O93:O94 W93:W94 Y93:Y94 G93:G94 AA93:AA94 Q93:Q94 S93:S94 U93:U94 E97:E101 I97:I101 K97:K101 M97:M101 O97:O101 W97:W101 Y97:Y101 G97:G101 AA97:AA101 Q97:Q101 S97:S101 U97:U101</xm:sqref>
        </x14:conditionalFormatting>
        <x14:conditionalFormatting xmlns:xm="http://schemas.microsoft.com/office/excel/2006/main">
          <x14:cfRule type="cellIs" priority="100" stopIfTrue="1" operator="equal" id="{C088FC77-7DD5-4554-B705-A597705EA4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AH51:AL51 AJ54:AL54 AH86:AL86 AH58:AL59 AH73:AL74 AH61:AL61 AH93:AL94 AH88:AL88 AH90:AL91 AH97:AL101</xm:sqref>
        </x14:conditionalFormatting>
        <x14:conditionalFormatting xmlns:xm="http://schemas.microsoft.com/office/excel/2006/main">
          <x14:cfRule type="cellIs" priority="94" stopIfTrue="1" operator="equal" id="{220700EB-5410-4073-875D-3640136B60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5" stopIfTrue="1" operator="equal" id="{82A582B1-B4D9-4C35-AB58-AD77EBD5E52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6" stopIfTrue="1" operator="equal" id="{DBEEF4A4-FACA-4CB6-899A-88EBAD7A191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E82 I82 K82 M82 O82 W82 Y82</xm:sqref>
        </x14:conditionalFormatting>
        <x14:conditionalFormatting xmlns:xm="http://schemas.microsoft.com/office/excel/2006/main">
          <x14:cfRule type="cellIs" priority="91" stopIfTrue="1" operator="equal" id="{4CC7AA02-12A8-4C47-82DE-589768314E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2" stopIfTrue="1" operator="equal" id="{7D070057-6C03-418B-A8CA-1B2F12E527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3" stopIfTrue="1" operator="equal" id="{DAFACD95-81CF-4DAB-B9E9-BB7BEF8F839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G51 G54 G58:G59 G61 G73:G74 G86 G88</xm:sqref>
        </x14:conditionalFormatting>
        <x14:conditionalFormatting xmlns:xm="http://schemas.microsoft.com/office/excel/2006/main">
          <x14:cfRule type="cellIs" priority="88" stopIfTrue="1" operator="equal" id="{0FE33250-A395-477C-A8AC-8E664FED7B0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9" stopIfTrue="1" operator="equal" id="{7E4D75A4-9DF5-4676-A3D6-E7021F4FB67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0" stopIfTrue="1" operator="equal" id="{522C5F46-A1B3-4326-ACBA-93D70091BEB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G82</xm:sqref>
        </x14:conditionalFormatting>
        <x14:conditionalFormatting xmlns:xm="http://schemas.microsoft.com/office/excel/2006/main">
          <x14:cfRule type="cellIs" priority="85" stopIfTrue="1" operator="equal" id="{AD20C9FB-A27B-4A6D-9CDB-4A32A5FD72F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D2FDA481-445B-475F-9493-186E9C14BAE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7" stopIfTrue="1" operator="equal" id="{C6A77CC5-9416-445B-834F-5E6AC4D34E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AA51 AA54 AA58:AA59 AA61 AA73:AA74 AA86 AA88</xm:sqref>
        </x14:conditionalFormatting>
        <x14:conditionalFormatting xmlns:xm="http://schemas.microsoft.com/office/excel/2006/main">
          <x14:cfRule type="cellIs" priority="82" stopIfTrue="1" operator="equal" id="{5B0B2145-8241-4008-90BC-2D255E99DFA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3" stopIfTrue="1" operator="equal" id="{D14FD202-49D3-4910-9AEA-5072DFF8E4D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4" stopIfTrue="1" operator="equal" id="{04F95621-DB56-4139-88FB-8BDA214BA7C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AA82</xm:sqref>
        </x14:conditionalFormatting>
        <x14:conditionalFormatting xmlns:xm="http://schemas.microsoft.com/office/excel/2006/main">
          <x14:cfRule type="cellIs" priority="79" stopIfTrue="1" operator="equal" id="{25E0AA71-C985-458E-892D-DED1B5F285E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0" stopIfTrue="1" operator="equal" id="{9A51C03C-2B8C-4BCB-9CFF-8E30DE25A7C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1" stopIfTrue="1" operator="equal" id="{277CDA04-E40C-406A-9699-05840DDE08E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Q51 Q54 Q58:Q59 Q61 Q73:Q74 Q86 Q88 S51 S54 S58:S59 S61 S73:S74 S86 S88</xm:sqref>
        </x14:conditionalFormatting>
        <x14:conditionalFormatting xmlns:xm="http://schemas.microsoft.com/office/excel/2006/main">
          <x14:cfRule type="cellIs" priority="76" stopIfTrue="1" operator="equal" id="{E6C42739-A234-49F8-982C-0702DFC2F71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7" stopIfTrue="1" operator="equal" id="{3B54B17C-9EB7-403B-9350-30D05066B96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8" stopIfTrue="1" operator="equal" id="{0A96A55C-F7AB-4641-864C-AA5DFD39839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Q82 S82</xm:sqref>
        </x14:conditionalFormatting>
        <x14:conditionalFormatting xmlns:xm="http://schemas.microsoft.com/office/excel/2006/main">
          <x14:cfRule type="cellIs" priority="73" stopIfTrue="1" operator="equal" id="{3C3653C8-89ED-4BAE-8CC8-9EF969DB25C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4" stopIfTrue="1" operator="equal" id="{9629B036-2F60-41D3-827F-C0931436B8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5" stopIfTrue="1" operator="equal" id="{9C7FF6E4-F24F-48D1-938B-91F68C243CB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U51 U54 U58:U59 U61 U73:U74 U86 U88</xm:sqref>
        </x14:conditionalFormatting>
        <x14:conditionalFormatting xmlns:xm="http://schemas.microsoft.com/office/excel/2006/main">
          <x14:cfRule type="cellIs" priority="70" stopIfTrue="1" operator="equal" id="{7A4E0245-A850-487B-B066-3DFB4AE49B3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1" stopIfTrue="1" operator="equal" id="{153B3C9A-A11C-436E-9E94-B8F643C652A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2" stopIfTrue="1" operator="equal" id="{5C1D846D-6A5D-49AE-B7DB-5A3739B5ACC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U82</xm:sqref>
        </x14:conditionalFormatting>
        <x14:conditionalFormatting xmlns:xm="http://schemas.microsoft.com/office/excel/2006/main">
          <x14:cfRule type="cellIs" priority="65" stopIfTrue="1" operator="equal" id="{781BFCC0-AF26-4C23-AFA1-06966D9B1C9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6" stopIfTrue="1" operator="equal" id="{06ADFC92-9417-4927-A586-C7A4D3360A9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7" stopIfTrue="1" operator="equal" id="{8D7B24FE-6C20-4AE9-B1F2-62053262C46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E53 I53 K53 M53 O53 W53 Y53</xm:sqref>
        </x14:conditionalFormatting>
        <x14:conditionalFormatting xmlns:xm="http://schemas.microsoft.com/office/excel/2006/main">
          <x14:cfRule type="cellIs" priority="68" stopIfTrue="1" operator="equal" id="{AD33C5C9-F57B-4C84-AD54-A0341D21F49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AJ53:AL53</xm:sqref>
        </x14:conditionalFormatting>
        <x14:conditionalFormatting xmlns:xm="http://schemas.microsoft.com/office/excel/2006/main">
          <x14:cfRule type="cellIs" priority="62" stopIfTrue="1" operator="equal" id="{E5E01BCF-AD71-4EE9-AF23-3C87948A187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ECDFCD23-47A5-4D3F-BD9A-EB91CCAEC81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4" stopIfTrue="1" operator="equal" id="{E821DEB4-8767-4422-9E82-1932E077CF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G53</xm:sqref>
        </x14:conditionalFormatting>
        <x14:conditionalFormatting xmlns:xm="http://schemas.microsoft.com/office/excel/2006/main">
          <x14:cfRule type="cellIs" priority="59" stopIfTrue="1" operator="equal" id="{0E7E0B50-0806-4066-A5D3-55BC1DEAD76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0" stopIfTrue="1" operator="equal" id="{9CFFFB0E-319C-40D4-A738-DB813653606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1" stopIfTrue="1" operator="equal" id="{5AD8A7EA-6289-411C-8449-244E4CADCC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AA53</xm:sqref>
        </x14:conditionalFormatting>
        <x14:conditionalFormatting xmlns:xm="http://schemas.microsoft.com/office/excel/2006/main">
          <x14:cfRule type="cellIs" priority="56" stopIfTrue="1" operator="equal" id="{823B0D8C-311D-49AC-A88F-CEBA27932B6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7" stopIfTrue="1" operator="equal" id="{DC139892-44D4-4B17-93BE-2584AA0C94F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8" stopIfTrue="1" operator="equal" id="{DBEFC07C-2026-468E-8E1E-BC8B7D00D95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Q53 S53</xm:sqref>
        </x14:conditionalFormatting>
        <x14:conditionalFormatting xmlns:xm="http://schemas.microsoft.com/office/excel/2006/main">
          <x14:cfRule type="cellIs" priority="53" stopIfTrue="1" operator="equal" id="{842D79BC-DCC0-4B3E-8BD0-AE4D8751E11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4" stopIfTrue="1" operator="equal" id="{F008DD89-0DB0-44D0-9D0C-5A56FF30CD3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5" stopIfTrue="1" operator="equal" id="{30264948-3DBA-4488-B743-9383F81EE3E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U53</xm:sqref>
        </x14:conditionalFormatting>
        <x14:conditionalFormatting xmlns:xm="http://schemas.microsoft.com/office/excel/2006/main">
          <x14:cfRule type="cellIs" priority="51" stopIfTrue="1" operator="equal" id="{62E361CE-9001-4457-A5D3-08AC38A9141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AH53:AI54</xm:sqref>
        </x14:conditionalFormatting>
        <x14:conditionalFormatting xmlns:xm="http://schemas.microsoft.com/office/excel/2006/main">
          <x14:cfRule type="cellIs" priority="46" stopIfTrue="1" operator="equal" id="{070789A5-FC3A-460D-B04B-DD5953713E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7" stopIfTrue="1" operator="equal" id="{9FF9BBBD-6475-489F-B1A7-A46153C4DF9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8" stopIfTrue="1" operator="equal" id="{964B55E0-CAED-43AB-9379-A766C8802DD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E96 I96 K96 M96 O96 W96 Y96</xm:sqref>
        </x14:conditionalFormatting>
        <x14:conditionalFormatting xmlns:xm="http://schemas.microsoft.com/office/excel/2006/main">
          <x14:cfRule type="cellIs" priority="49" stopIfTrue="1" operator="equal" id="{CFA4199E-5AF0-44B0-BA4D-73BF2EBDCDC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AH96:AL96</xm:sqref>
        </x14:conditionalFormatting>
        <x14:conditionalFormatting xmlns:xm="http://schemas.microsoft.com/office/excel/2006/main">
          <x14:cfRule type="cellIs" priority="43" stopIfTrue="1" operator="equal" id="{383C3FD0-2734-41F7-84AC-2A6258E0802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4" stopIfTrue="1" operator="equal" id="{3CEC0E34-D988-42A9-8DD5-3D570CF82F8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5" stopIfTrue="1" operator="equal" id="{030D4AB2-0923-4C56-9A9B-F47B495EB19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G96</xm:sqref>
        </x14:conditionalFormatting>
        <x14:conditionalFormatting xmlns:xm="http://schemas.microsoft.com/office/excel/2006/main">
          <x14:cfRule type="cellIs" priority="40" stopIfTrue="1" operator="equal" id="{5B1EE747-62FD-4091-ABBC-0E170F53654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1" stopIfTrue="1" operator="equal" id="{5B65C137-1A6C-4CB4-BDAB-7B5D57B217A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B89D02C1-BDAF-4126-A70A-5825199AE3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AA96</xm:sqref>
        </x14:conditionalFormatting>
        <x14:conditionalFormatting xmlns:xm="http://schemas.microsoft.com/office/excel/2006/main">
          <x14:cfRule type="cellIs" priority="37" stopIfTrue="1" operator="equal" id="{C23234DB-9820-4EA4-898A-62F2E1DB46A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8" stopIfTrue="1" operator="equal" id="{0EADCF55-4B39-4CB1-852F-08BC8361F20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26FE2E03-099F-44BD-8654-8CFDB15550E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Q96 S96</xm:sqref>
        </x14:conditionalFormatting>
        <x14:conditionalFormatting xmlns:xm="http://schemas.microsoft.com/office/excel/2006/main">
          <x14:cfRule type="cellIs" priority="34" stopIfTrue="1" operator="equal" id="{F4C81F34-58A8-44DE-A8DA-AA2BADFD09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5" stopIfTrue="1" operator="equal" id="{7451EEE5-3828-44F9-86DF-F5B573EAC5E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1729ED99-F88E-4C33-AE44-A2CB5C8CB7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U96</xm:sqref>
        </x14:conditionalFormatting>
        <x14:conditionalFormatting xmlns:xm="http://schemas.microsoft.com/office/excel/2006/main">
          <x14:cfRule type="cellIs" priority="32" stopIfTrue="1" operator="equal" id="{5CEA7802-8C8C-457E-A984-A1FD3C1BC1C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AH82:AL82</xm:sqref>
        </x14:conditionalFormatting>
        <x14:conditionalFormatting xmlns:xm="http://schemas.microsoft.com/office/excel/2006/main">
          <x14:cfRule type="cellIs" priority="27" stopIfTrue="1" operator="equal" id="{A6490C6E-CECB-4627-82FF-13B77E22DCB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8" stopIfTrue="1" operator="equal" id="{F4D41B17-49CE-45C1-A5F1-A812381DD3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9" stopIfTrue="1" operator="equal" id="{7D1EB696-40A6-45B4-B839-A6DDF5AE184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E13 G13 I13 K13 M13 O13 Q13 S13:Y13 AA13</xm:sqref>
        </x14:conditionalFormatting>
        <x14:conditionalFormatting xmlns:xm="http://schemas.microsoft.com/office/excel/2006/main">
          <x14:cfRule type="cellIs" priority="30" stopIfTrue="1" operator="equal" id="{355BCD4F-19D6-4DE9-A16B-EC41D4C90A8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AH13:AH26</xm:sqref>
        </x14:conditionalFormatting>
        <x14:conditionalFormatting xmlns:xm="http://schemas.microsoft.com/office/excel/2006/main">
          <x14:cfRule type="cellIs" priority="22" stopIfTrue="1" operator="equal" id="{935A8102-4E8B-48DB-94E8-1D009BC067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" stopIfTrue="1" operator="equal" id="{65D6278C-BB28-48E8-AB7E-D8E7E155753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864DB39F-7501-4A8A-B4C0-1BDAA0E5E64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E11 G11 I11 K11 M11 O11 Q11 AA11</xm:sqref>
        </x14:conditionalFormatting>
        <x14:conditionalFormatting xmlns:xm="http://schemas.microsoft.com/office/excel/2006/main">
          <x14:cfRule type="cellIs" priority="25" stopIfTrue="1" operator="equal" id="{DF69FA51-62BE-410F-B7D0-686C653998A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AH11:AO11 AI12:AM26</xm:sqref>
        </x14:conditionalFormatting>
        <x14:conditionalFormatting xmlns:xm="http://schemas.microsoft.com/office/excel/2006/main">
          <x14:cfRule type="cellIs" priority="17" stopIfTrue="1" operator="equal" id="{8810A0F9-EEC2-47F6-AABC-DF11112C74E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AA81436D-C025-4650-8909-9191731310C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C87441E1-F59A-42CC-8724-6B36AC53FD5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 K15 M15 O15 Q15 S15:Y15 AA15</xm:sqref>
        </x14:conditionalFormatting>
        <x14:conditionalFormatting xmlns:xm="http://schemas.microsoft.com/office/excel/2006/main">
          <x14:cfRule type="cellIs" priority="12" stopIfTrue="1" operator="equal" id="{9BE14B35-8C48-4734-B82C-1D6EF090E8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" stopIfTrue="1" operator="equal" id="{7FF1FED1-EBEC-4671-A3E3-15E987BE481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723D9E55-1F7A-40E1-B9A7-1F232CBF2D6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E35:E36 G35:G36 I35:I36 K35:K36 M35:M36 O35:O36 Q35:Q36 S35:Y36 AA35:AA36</xm:sqref>
        </x14:conditionalFormatting>
        <x14:conditionalFormatting xmlns:xm="http://schemas.microsoft.com/office/excel/2006/main">
          <x14:cfRule type="cellIs" priority="15" stopIfTrue="1" operator="equal" id="{048B8045-8182-44B7-8D9B-C32DDBAAFC0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AH35:AO36</xm:sqref>
        </x14:conditionalFormatting>
        <x14:conditionalFormatting xmlns:xm="http://schemas.microsoft.com/office/excel/2006/main">
          <x14:cfRule type="cellIs" priority="7" stopIfTrue="1" operator="equal" id="{5CCB96EF-45CC-4A16-89A8-4B621665D3E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D77994BA-0C6F-420A-952B-B3CA797F7EB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9260F1A6-86B8-4162-83FA-607C18DCA70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E80 I80 K80 M80 O80 W80 Y80 G80 AA80 Q80 S80 U80</xm:sqref>
        </x14:conditionalFormatting>
        <x14:conditionalFormatting xmlns:xm="http://schemas.microsoft.com/office/excel/2006/main">
          <x14:cfRule type="cellIs" priority="10" stopIfTrue="1" operator="equal" id="{B8B1E4E1-48B4-48B2-AD61-C9EAB88A6C7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AH80:AL80</xm:sqref>
        </x14:conditionalFormatting>
        <x14:conditionalFormatting xmlns:xm="http://schemas.microsoft.com/office/excel/2006/main">
          <x14:cfRule type="cellIs" priority="5" stopIfTrue="1" operator="equal" id="{6DA41498-E34E-441B-8131-3C7A64DFAA0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AH39:AO39</xm:sqref>
        </x14:conditionalFormatting>
        <x14:conditionalFormatting xmlns:xm="http://schemas.microsoft.com/office/excel/2006/main">
          <x14:cfRule type="cellIs" priority="3" stopIfTrue="1" operator="equal" id="{304C95CF-B885-4BFE-A65D-164353AEA06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AH81:AJ81</xm:sqref>
        </x14:conditionalFormatting>
        <x14:conditionalFormatting xmlns:xm="http://schemas.microsoft.com/office/excel/2006/main">
          <x14:cfRule type="cellIs" priority="1" stopIfTrue="1" operator="equal" id="{9FBA79F6-BB4B-49CE-9ECC-D2B0555D172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AH28:AO28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97"/>
  <sheetViews>
    <sheetView zoomScale="70" zoomScaleNormal="70" workbookViewId="0">
      <pane ySplit="6" topLeftCell="A25" activePane="bottomLeft" state="frozen"/>
      <selection pane="bottomLeft" activeCell="P62" sqref="P62"/>
    </sheetView>
  </sheetViews>
  <sheetFormatPr baseColWidth="10" defaultColWidth="10.7109375" defaultRowHeight="12.75" customHeight="1" x14ac:dyDescent="0.2"/>
  <cols>
    <col min="1" max="1" width="2" style="518" customWidth="1"/>
    <col min="2" max="2" width="2.85546875" style="509" customWidth="1"/>
    <col min="3" max="3" width="26.42578125" style="518" customWidth="1"/>
    <col min="4" max="4" width="4.5703125" style="420" customWidth="1"/>
    <col min="5" max="5" width="4.85546875" style="336" customWidth="1"/>
    <col min="6" max="6" width="4.7109375" style="420" customWidth="1"/>
    <col min="7" max="7" width="4" style="336" customWidth="1"/>
    <col min="8" max="8" width="4.5703125" style="420" customWidth="1"/>
    <col min="9" max="9" width="3.5703125" style="336" customWidth="1"/>
    <col min="10" max="10" width="5.5703125" style="420" customWidth="1"/>
    <col min="11" max="11" width="3.5703125" style="336" customWidth="1"/>
    <col min="12" max="12" width="5.85546875" style="420" customWidth="1"/>
    <col min="13" max="13" width="3.5703125" style="336" customWidth="1"/>
    <col min="14" max="14" width="4.5703125" style="420" customWidth="1"/>
    <col min="15" max="15" width="3.5703125" style="336" customWidth="1"/>
    <col min="16" max="16" width="4.5703125" style="420" customWidth="1"/>
    <col min="17" max="17" width="3.5703125" style="336" customWidth="1"/>
    <col min="18" max="18" width="4.5703125" style="420" customWidth="1"/>
    <col min="19" max="19" width="3.5703125" style="336" customWidth="1"/>
    <col min="20" max="20" width="4.5703125" style="420" customWidth="1"/>
    <col min="21" max="21" width="3.5703125" style="336" customWidth="1"/>
    <col min="22" max="22" width="6.5703125" style="420" customWidth="1"/>
    <col min="23" max="23" width="3.5703125" style="336" customWidth="1"/>
    <col min="24" max="24" width="4.5703125" style="420" customWidth="1"/>
    <col min="25" max="25" width="3.5703125" style="336" customWidth="1"/>
    <col min="26" max="26" width="4.140625" style="420" customWidth="1"/>
    <col min="27" max="27" width="3.5703125" style="336" customWidth="1"/>
    <col min="28" max="28" width="4.7109375" style="420" customWidth="1"/>
    <col min="29" max="29" width="3.5703125" style="336" customWidth="1"/>
    <col min="30" max="30" width="5.7109375" style="420" customWidth="1"/>
    <col min="31" max="31" width="3.5703125" style="336" customWidth="1"/>
    <col min="32" max="32" width="5" style="420" customWidth="1"/>
    <col min="33" max="33" width="3.5703125" style="336" customWidth="1"/>
    <col min="34" max="34" width="5.5703125" style="420" customWidth="1"/>
    <col min="35" max="35" width="4.85546875" style="336" customWidth="1"/>
    <col min="36" max="36" width="4.5703125" style="420" customWidth="1"/>
    <col min="37" max="37" width="4.42578125" style="336" customWidth="1"/>
    <col min="38" max="38" width="4.5703125" style="420" customWidth="1"/>
    <col min="39" max="39" width="3.5703125" style="336" customWidth="1"/>
    <col min="40" max="40" width="4.5703125" style="420" customWidth="1"/>
    <col min="41" max="41" width="3.5703125" style="336" customWidth="1"/>
    <col min="42" max="42" width="4.140625" style="420" customWidth="1"/>
    <col min="43" max="43" width="3.5703125" style="336" customWidth="1"/>
    <col min="44" max="44" width="4.42578125" style="420" customWidth="1"/>
    <col min="45" max="45" width="3.5703125" style="336" customWidth="1"/>
    <col min="46" max="46" width="4" style="420" customWidth="1"/>
    <col min="47" max="47" width="3.5703125" style="336" customWidth="1"/>
    <col min="48" max="48" width="4.5703125" style="420" customWidth="1"/>
    <col min="49" max="49" width="3.5703125" style="336" customWidth="1"/>
    <col min="50" max="50" width="4.5703125" style="420" customWidth="1"/>
    <col min="51" max="51" width="3.5703125" style="336" customWidth="1"/>
    <col min="52" max="52" width="5.85546875" style="420" customWidth="1"/>
    <col min="53" max="53" width="4.5703125" style="336" customWidth="1"/>
    <col min="54" max="54" width="3" style="518" customWidth="1"/>
    <col min="55" max="55" width="3.5703125" style="509" customWidth="1"/>
    <col min="56" max="56" width="5.85546875" style="518" customWidth="1"/>
    <col min="57" max="60" width="4.28515625" style="518" customWidth="1"/>
    <col min="61" max="66" width="5.28515625" style="509" customWidth="1"/>
    <col min="67" max="16384" width="10.7109375" style="518"/>
  </cols>
  <sheetData>
    <row r="1" spans="1:66" s="497" customFormat="1" ht="9" customHeight="1" x14ac:dyDescent="0.2">
      <c r="A1" s="495"/>
      <c r="B1" s="496"/>
      <c r="C1" s="495"/>
      <c r="D1" s="420"/>
      <c r="E1" s="336"/>
      <c r="F1" s="420"/>
      <c r="G1" s="336"/>
      <c r="H1" s="420"/>
      <c r="I1" s="336"/>
      <c r="J1" s="420"/>
      <c r="K1" s="336"/>
      <c r="L1" s="420"/>
      <c r="M1" s="336"/>
      <c r="N1" s="420"/>
      <c r="O1" s="336"/>
      <c r="P1" s="420"/>
      <c r="Q1" s="336"/>
      <c r="R1" s="420"/>
      <c r="S1" s="336"/>
      <c r="T1" s="420"/>
      <c r="U1" s="336"/>
      <c r="V1" s="420"/>
      <c r="W1" s="336"/>
      <c r="X1" s="420"/>
      <c r="Y1" s="336"/>
      <c r="Z1" s="420"/>
      <c r="AA1" s="336"/>
      <c r="AB1" s="420"/>
      <c r="AC1" s="336"/>
      <c r="AD1" s="420"/>
      <c r="AE1" s="336"/>
      <c r="AF1" s="420"/>
      <c r="AG1" s="336"/>
      <c r="AH1" s="420"/>
      <c r="AI1" s="336"/>
      <c r="AJ1" s="420"/>
      <c r="AK1" s="336"/>
      <c r="AL1" s="420"/>
      <c r="AM1" s="336"/>
      <c r="AN1" s="420"/>
      <c r="AO1" s="336"/>
      <c r="AP1" s="420"/>
      <c r="AQ1" s="336"/>
      <c r="AR1" s="420"/>
      <c r="AS1" s="336"/>
      <c r="AT1" s="420"/>
      <c r="AU1" s="336"/>
      <c r="AV1" s="420"/>
      <c r="AW1" s="336"/>
      <c r="AX1" s="420"/>
      <c r="AY1" s="336"/>
      <c r="AZ1" s="420"/>
      <c r="BA1" s="336"/>
      <c r="BC1" s="496"/>
      <c r="BD1" s="495"/>
      <c r="BE1" s="495"/>
      <c r="BF1" s="495"/>
      <c r="BG1" s="495"/>
      <c r="BH1" s="495"/>
      <c r="BI1" s="496"/>
      <c r="BJ1" s="496"/>
      <c r="BK1" s="496"/>
      <c r="BL1" s="496"/>
      <c r="BM1" s="496"/>
      <c r="BN1" s="496"/>
    </row>
    <row r="2" spans="1:66" s="497" customFormat="1" ht="15.75" customHeight="1" x14ac:dyDescent="0.2">
      <c r="A2" s="495"/>
      <c r="B2" s="782"/>
      <c r="C2" s="782"/>
      <c r="D2" s="783" t="s">
        <v>358</v>
      </c>
      <c r="E2" s="783"/>
      <c r="F2" s="784" t="s">
        <v>361</v>
      </c>
      <c r="G2" s="784"/>
      <c r="H2" s="784" t="s">
        <v>361</v>
      </c>
      <c r="I2" s="784"/>
      <c r="J2" s="784" t="s">
        <v>415</v>
      </c>
      <c r="K2" s="784"/>
      <c r="L2" s="784" t="s">
        <v>415</v>
      </c>
      <c r="M2" s="784"/>
      <c r="N2" s="772" t="s">
        <v>430</v>
      </c>
      <c r="O2" s="772"/>
      <c r="P2" s="772" t="s">
        <v>434</v>
      </c>
      <c r="Q2" s="772"/>
      <c r="R2" s="772" t="s">
        <v>434</v>
      </c>
      <c r="S2" s="772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774"/>
      <c r="AS2" s="775"/>
      <c r="AT2" s="774"/>
      <c r="AU2" s="775"/>
      <c r="AV2" s="772"/>
      <c r="AW2" s="772"/>
      <c r="AX2" s="772"/>
      <c r="AY2" s="772"/>
      <c r="AZ2" s="766"/>
      <c r="BA2" s="766"/>
      <c r="BC2" s="498"/>
      <c r="BD2" s="495"/>
      <c r="BE2" s="495"/>
      <c r="BF2" s="495"/>
      <c r="BG2" s="495"/>
      <c r="BH2" s="495"/>
      <c r="BI2" s="496"/>
      <c r="BJ2" s="496"/>
      <c r="BK2" s="496"/>
      <c r="BL2" s="496"/>
      <c r="BM2" s="496"/>
      <c r="BN2" s="496"/>
    </row>
    <row r="3" spans="1:66" s="497" customFormat="1" ht="15.75" customHeight="1" x14ac:dyDescent="0.2">
      <c r="A3" s="495"/>
      <c r="B3" s="782"/>
      <c r="C3" s="782"/>
      <c r="D3" s="785" t="s">
        <v>359</v>
      </c>
      <c r="E3" s="778"/>
      <c r="F3" s="778">
        <v>7</v>
      </c>
      <c r="G3" s="778"/>
      <c r="H3" s="778">
        <v>7</v>
      </c>
      <c r="I3" s="778"/>
      <c r="J3" s="778">
        <v>7</v>
      </c>
      <c r="K3" s="778"/>
      <c r="L3" s="778">
        <v>7</v>
      </c>
      <c r="M3" s="778"/>
      <c r="N3" s="767">
        <v>28</v>
      </c>
      <c r="O3" s="768"/>
      <c r="P3" s="767">
        <v>12</v>
      </c>
      <c r="Q3" s="768"/>
      <c r="R3" s="767">
        <v>12</v>
      </c>
      <c r="S3" s="768"/>
      <c r="T3" s="767"/>
      <c r="U3" s="76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801"/>
      <c r="AI3" s="790"/>
      <c r="AJ3" s="801"/>
      <c r="AK3" s="790"/>
      <c r="AL3" s="801"/>
      <c r="AM3" s="790"/>
      <c r="AN3" s="790"/>
      <c r="AO3" s="790"/>
      <c r="AP3" s="790"/>
      <c r="AQ3" s="790"/>
      <c r="AR3" s="776"/>
      <c r="AS3" s="777"/>
      <c r="AT3" s="776"/>
      <c r="AU3" s="777"/>
      <c r="AV3" s="767"/>
      <c r="AW3" s="768"/>
      <c r="AX3" s="767"/>
      <c r="AY3" s="768"/>
      <c r="AZ3" s="767"/>
      <c r="BA3" s="768"/>
      <c r="BC3" s="498"/>
      <c r="BD3" s="495"/>
      <c r="BE3" s="495"/>
      <c r="BF3" s="495"/>
      <c r="BG3" s="495"/>
      <c r="BH3" s="495"/>
      <c r="BI3" s="496"/>
      <c r="BJ3" s="496"/>
      <c r="BK3" s="496"/>
      <c r="BL3" s="496"/>
      <c r="BM3" s="496"/>
      <c r="BN3" s="496"/>
    </row>
    <row r="4" spans="1:66" s="497" customFormat="1" ht="15.75" customHeight="1" x14ac:dyDescent="0.2">
      <c r="A4" s="495"/>
      <c r="B4" s="782"/>
      <c r="C4" s="782"/>
      <c r="D4" s="778" t="s">
        <v>360</v>
      </c>
      <c r="E4" s="778"/>
      <c r="F4" s="778" t="s">
        <v>360</v>
      </c>
      <c r="G4" s="778"/>
      <c r="H4" s="778" t="s">
        <v>360</v>
      </c>
      <c r="I4" s="778"/>
      <c r="J4" s="778" t="s">
        <v>416</v>
      </c>
      <c r="K4" s="778"/>
      <c r="L4" s="778" t="s">
        <v>416</v>
      </c>
      <c r="M4" s="778"/>
      <c r="N4" s="768" t="s">
        <v>416</v>
      </c>
      <c r="O4" s="768"/>
      <c r="P4" s="768" t="s">
        <v>432</v>
      </c>
      <c r="Q4" s="768"/>
      <c r="R4" s="768" t="s">
        <v>432</v>
      </c>
      <c r="S4" s="768"/>
      <c r="T4" s="768"/>
      <c r="U4" s="768"/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76"/>
      <c r="AS4" s="777"/>
      <c r="AT4" s="776"/>
      <c r="AU4" s="777"/>
      <c r="AV4" s="768"/>
      <c r="AW4" s="768"/>
      <c r="AX4" s="768"/>
      <c r="AY4" s="768"/>
      <c r="AZ4" s="769"/>
      <c r="BA4" s="769"/>
      <c r="BC4" s="498" t="s">
        <v>0</v>
      </c>
      <c r="BD4" s="498" t="s">
        <v>1</v>
      </c>
      <c r="BE4" s="791" t="s">
        <v>2</v>
      </c>
      <c r="BF4" s="791"/>
      <c r="BG4" s="791"/>
      <c r="BH4" s="791"/>
      <c r="BI4" s="789" t="s">
        <v>56</v>
      </c>
      <c r="BJ4" s="789"/>
      <c r="BK4" s="789"/>
      <c r="BL4" s="789"/>
      <c r="BM4" s="789"/>
      <c r="BN4" s="789"/>
    </row>
    <row r="5" spans="1:66" s="497" customFormat="1" ht="15.75" customHeight="1" x14ac:dyDescent="0.2">
      <c r="A5" s="495"/>
      <c r="B5" s="782"/>
      <c r="C5" s="782"/>
      <c r="D5" s="778">
        <v>2023</v>
      </c>
      <c r="E5" s="778"/>
      <c r="F5" s="778">
        <v>2023</v>
      </c>
      <c r="G5" s="778"/>
      <c r="H5" s="778">
        <v>2023</v>
      </c>
      <c r="I5" s="778"/>
      <c r="J5" s="778">
        <v>2024</v>
      </c>
      <c r="K5" s="778"/>
      <c r="L5" s="778">
        <v>2024</v>
      </c>
      <c r="M5" s="778"/>
      <c r="N5" s="768">
        <v>2024</v>
      </c>
      <c r="O5" s="768"/>
      <c r="P5" s="768">
        <v>2024</v>
      </c>
      <c r="Q5" s="768"/>
      <c r="R5" s="768">
        <v>2024</v>
      </c>
      <c r="S5" s="768"/>
      <c r="T5" s="768"/>
      <c r="U5" s="768"/>
      <c r="V5" s="778"/>
      <c r="W5" s="778"/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778"/>
      <c r="AI5" s="779"/>
      <c r="AJ5" s="778"/>
      <c r="AK5" s="779"/>
      <c r="AL5" s="778"/>
      <c r="AM5" s="779"/>
      <c r="AN5" s="778"/>
      <c r="AO5" s="779"/>
      <c r="AP5" s="778"/>
      <c r="AQ5" s="779"/>
      <c r="AR5" s="778"/>
      <c r="AS5" s="779"/>
      <c r="AT5" s="778"/>
      <c r="AU5" s="779"/>
      <c r="AV5" s="768"/>
      <c r="AW5" s="768"/>
      <c r="AX5" s="768"/>
      <c r="AY5" s="768"/>
      <c r="AZ5" s="768"/>
      <c r="BA5" s="768"/>
      <c r="BC5" s="498"/>
      <c r="BD5" s="498" t="s">
        <v>4</v>
      </c>
      <c r="BE5" s="499" t="s">
        <v>5</v>
      </c>
      <c r="BF5" s="500" t="s">
        <v>6</v>
      </c>
      <c r="BG5" s="501" t="s">
        <v>7</v>
      </c>
      <c r="BH5" s="502" t="s">
        <v>8</v>
      </c>
      <c r="BI5" s="498"/>
      <c r="BJ5" s="498"/>
      <c r="BK5" s="498"/>
      <c r="BL5" s="498"/>
      <c r="BM5" s="498"/>
      <c r="BN5" s="496"/>
    </row>
    <row r="6" spans="1:66" s="497" customFormat="1" ht="16.5" customHeight="1" x14ac:dyDescent="0.2">
      <c r="A6" s="495"/>
      <c r="B6" s="782"/>
      <c r="C6" s="782"/>
      <c r="D6" s="786"/>
      <c r="E6" s="787"/>
      <c r="F6" s="788"/>
      <c r="G6" s="788"/>
      <c r="H6" s="771" t="s">
        <v>363</v>
      </c>
      <c r="I6" s="771"/>
      <c r="J6" s="788"/>
      <c r="K6" s="788"/>
      <c r="L6" s="771" t="s">
        <v>363</v>
      </c>
      <c r="M6" s="771"/>
      <c r="N6" s="770"/>
      <c r="O6" s="770"/>
      <c r="P6" s="788"/>
      <c r="Q6" s="788"/>
      <c r="R6" s="771" t="s">
        <v>363</v>
      </c>
      <c r="S6" s="771"/>
      <c r="T6" s="788"/>
      <c r="U6" s="788"/>
      <c r="V6" s="794"/>
      <c r="W6" s="794"/>
      <c r="X6" s="788"/>
      <c r="Y6" s="788"/>
      <c r="Z6" s="788"/>
      <c r="AA6" s="788"/>
      <c r="AB6" s="674"/>
      <c r="AC6" s="674"/>
      <c r="AD6" s="771"/>
      <c r="AE6" s="771"/>
      <c r="AF6" s="788"/>
      <c r="AG6" s="788"/>
      <c r="AH6" s="796"/>
      <c r="AI6" s="797"/>
      <c r="AJ6" s="788"/>
      <c r="AK6" s="788"/>
      <c r="AL6" s="798"/>
      <c r="AM6" s="799"/>
      <c r="AN6" s="795"/>
      <c r="AO6" s="795"/>
      <c r="AP6" s="771"/>
      <c r="AQ6" s="771"/>
      <c r="AR6" s="780"/>
      <c r="AS6" s="781"/>
      <c r="AT6" s="771"/>
      <c r="AU6" s="771"/>
      <c r="AV6" s="773"/>
      <c r="AW6" s="773"/>
      <c r="AX6" s="771"/>
      <c r="AY6" s="771"/>
      <c r="AZ6" s="770"/>
      <c r="BA6" s="771"/>
      <c r="BC6" s="498"/>
      <c r="BD6" s="498"/>
      <c r="BI6" s="498"/>
      <c r="BJ6" s="498"/>
      <c r="BK6" s="498"/>
      <c r="BL6" s="498"/>
      <c r="BM6" s="498"/>
      <c r="BN6" s="496"/>
    </row>
    <row r="7" spans="1:66" s="508" customFormat="1" ht="22.7" customHeight="1" x14ac:dyDescent="0.2">
      <c r="A7" s="503"/>
      <c r="B7" s="504"/>
      <c r="C7" s="505" t="s">
        <v>57</v>
      </c>
      <c r="D7" s="507"/>
      <c r="E7" s="448"/>
      <c r="F7" s="507"/>
      <c r="G7" s="448"/>
      <c r="H7" s="492"/>
      <c r="I7" s="564"/>
      <c r="J7" s="506"/>
      <c r="K7" s="566"/>
      <c r="L7" s="506"/>
      <c r="M7" s="566"/>
      <c r="N7" s="507"/>
      <c r="O7" s="448"/>
      <c r="P7" s="507"/>
      <c r="Q7" s="448"/>
      <c r="R7" s="507"/>
      <c r="S7" s="448"/>
      <c r="T7" s="507"/>
      <c r="U7" s="448"/>
      <c r="V7" s="507"/>
      <c r="W7" s="448"/>
      <c r="X7" s="507"/>
      <c r="Y7" s="448"/>
      <c r="Z7" s="507"/>
      <c r="AA7" s="448"/>
      <c r="AB7" s="507"/>
      <c r="AC7" s="448"/>
      <c r="AD7" s="507"/>
      <c r="AE7" s="448"/>
      <c r="AF7" s="507"/>
      <c r="AG7" s="448"/>
      <c r="AH7" s="507"/>
      <c r="AI7" s="448"/>
      <c r="AJ7" s="507"/>
      <c r="AK7" s="448"/>
      <c r="AL7" s="507"/>
      <c r="AM7" s="448"/>
      <c r="AN7" s="507"/>
      <c r="AO7" s="448"/>
      <c r="AP7" s="507"/>
      <c r="AQ7" s="448"/>
      <c r="AR7" s="493"/>
      <c r="AS7" s="451"/>
      <c r="AT7" s="507"/>
      <c r="AU7" s="448"/>
      <c r="AV7" s="507"/>
      <c r="AW7" s="448"/>
      <c r="AX7" s="507"/>
      <c r="AY7" s="448"/>
      <c r="AZ7" s="507"/>
      <c r="BA7" s="448"/>
      <c r="BC7" s="509"/>
      <c r="BD7" s="509"/>
      <c r="BE7" s="510"/>
      <c r="BF7" s="510"/>
      <c r="BG7" s="510"/>
      <c r="BH7" s="511"/>
      <c r="BI7" s="512">
        <v>150</v>
      </c>
      <c r="BJ7" s="512">
        <v>175</v>
      </c>
      <c r="BK7" s="512">
        <v>210</v>
      </c>
      <c r="BL7" s="513"/>
      <c r="BM7" s="513"/>
      <c r="BN7" s="513"/>
    </row>
    <row r="8" spans="1:66" x14ac:dyDescent="0.2">
      <c r="A8" s="503"/>
      <c r="B8" s="514"/>
      <c r="C8" s="515"/>
      <c r="D8" s="608"/>
      <c r="E8" s="609"/>
      <c r="F8" s="610"/>
      <c r="G8" s="612"/>
      <c r="H8" s="608"/>
      <c r="I8" s="609"/>
      <c r="J8" s="608"/>
      <c r="K8" s="609"/>
      <c r="L8" s="608"/>
      <c r="M8" s="609"/>
      <c r="N8" s="608"/>
      <c r="O8" s="609"/>
      <c r="P8" s="608"/>
      <c r="Q8" s="609"/>
      <c r="R8" s="608"/>
      <c r="S8" s="609"/>
      <c r="T8" s="608"/>
      <c r="U8" s="609"/>
      <c r="V8" s="608"/>
      <c r="W8" s="609"/>
      <c r="X8" s="608"/>
      <c r="Y8" s="609"/>
      <c r="Z8" s="610"/>
      <c r="AA8" s="611"/>
      <c r="AB8" s="610"/>
      <c r="AC8" s="612"/>
      <c r="AD8" s="608"/>
      <c r="AE8" s="609"/>
      <c r="AF8" s="608"/>
      <c r="AG8" s="609"/>
      <c r="AH8" s="608"/>
      <c r="AI8" s="609"/>
      <c r="AJ8" s="608"/>
      <c r="AK8" s="609"/>
      <c r="AL8" s="608"/>
      <c r="AM8" s="609"/>
      <c r="AN8" s="608"/>
      <c r="AO8" s="609"/>
      <c r="AP8" s="610"/>
      <c r="AQ8" s="612"/>
      <c r="AR8" s="613"/>
      <c r="AS8" s="614"/>
      <c r="AT8" s="610"/>
      <c r="AU8" s="612"/>
      <c r="AV8" s="608"/>
      <c r="AW8" s="609"/>
      <c r="AX8" s="608"/>
      <c r="AY8" s="609"/>
      <c r="AZ8" s="608"/>
      <c r="BA8" s="609"/>
      <c r="BB8" s="615"/>
      <c r="BC8" s="616">
        <f>COUNT(D8:BA8)</f>
        <v>0</v>
      </c>
      <c r="BD8" s="616" t="str">
        <f>IF(BC8&lt;3," ",(LARGE(D8:BA8,1)+LARGE(D8:BA8,2)+LARGE(D8:BA8,3))/3)</f>
        <v xml:space="preserve"> </v>
      </c>
      <c r="BE8" s="520" t="str">
        <f>IF(COUNTIF(D8:BA8,"(1)")=0," ",COUNTIF(D8:BA8,"(1)"))</f>
        <v xml:space="preserve"> </v>
      </c>
      <c r="BF8" s="520" t="str">
        <f>IF(COUNTIF(D8:BA8,"(2)")=0," ",COUNTIF(D8:BA8,"(2)"))</f>
        <v xml:space="preserve"> </v>
      </c>
      <c r="BG8" s="520" t="str">
        <f>IF(COUNTIF(D8:BA8,"(3)")=0," ",COUNTIF(D8:BA8,"(3)"))</f>
        <v xml:space="preserve"> </v>
      </c>
      <c r="BH8" s="521" t="str">
        <f>IF(SUM(BE8:BG8)=0," ",SUM(BE8:BG8))</f>
        <v xml:space="preserve"> </v>
      </c>
      <c r="BI8" s="522" t="str">
        <f>IF(BC8=0,Var!$B$8,IF(LARGE(D8:BA8,1)&gt;=150,Var!$B$4," "))</f>
        <v>---</v>
      </c>
      <c r="BJ8" s="522" t="str">
        <f>IF(BC8=0,Var!$B$8,IF(LARGE(D8:BA8,1)&gt;=175,Var!$B$4," "))</f>
        <v>---</v>
      </c>
      <c r="BK8" s="523" t="str">
        <f>IF(BC8=0,Var!$B$8,IF(LARGE(D8:BA8,1)&gt;=210,Var!$B$4," "))</f>
        <v>---</v>
      </c>
      <c r="BL8" s="524"/>
      <c r="BM8" s="525"/>
      <c r="BN8" s="525"/>
    </row>
    <row r="9" spans="1:66" s="508" customFormat="1" ht="22.7" customHeight="1" x14ac:dyDescent="0.2">
      <c r="A9" s="503"/>
      <c r="B9" s="504"/>
      <c r="C9" s="505" t="s">
        <v>58</v>
      </c>
      <c r="D9" s="617"/>
      <c r="E9" s="618"/>
      <c r="F9" s="617"/>
      <c r="G9" s="618"/>
      <c r="H9" s="619"/>
      <c r="I9" s="620"/>
      <c r="J9" s="621"/>
      <c r="K9" s="622"/>
      <c r="L9" s="621"/>
      <c r="M9" s="622"/>
      <c r="N9" s="617"/>
      <c r="O9" s="618"/>
      <c r="P9" s="617"/>
      <c r="Q9" s="618"/>
      <c r="R9" s="617"/>
      <c r="S9" s="618"/>
      <c r="T9" s="617"/>
      <c r="U9" s="618"/>
      <c r="V9" s="617"/>
      <c r="W9" s="618"/>
      <c r="X9" s="617"/>
      <c r="Y9" s="618"/>
      <c r="Z9" s="617"/>
      <c r="AA9" s="618"/>
      <c r="AB9" s="617"/>
      <c r="AC9" s="618"/>
      <c r="AD9" s="617"/>
      <c r="AE9" s="618"/>
      <c r="AF9" s="617"/>
      <c r="AG9" s="618"/>
      <c r="AH9" s="617"/>
      <c r="AI9" s="618"/>
      <c r="AJ9" s="617"/>
      <c r="AK9" s="618"/>
      <c r="AL9" s="617"/>
      <c r="AM9" s="618"/>
      <c r="AN9" s="617"/>
      <c r="AO9" s="618"/>
      <c r="AP9" s="617"/>
      <c r="AQ9" s="618"/>
      <c r="AR9" s="610"/>
      <c r="AS9" s="612"/>
      <c r="AT9" s="617"/>
      <c r="AU9" s="618"/>
      <c r="AV9" s="617"/>
      <c r="AW9" s="618"/>
      <c r="AX9" s="617"/>
      <c r="AY9" s="618"/>
      <c r="AZ9" s="617"/>
      <c r="BA9" s="618"/>
      <c r="BB9" s="623"/>
      <c r="BC9" s="624"/>
      <c r="BD9" s="615"/>
      <c r="BE9" s="509"/>
      <c r="BF9" s="509"/>
      <c r="BG9" s="509"/>
      <c r="BH9" s="526"/>
      <c r="BI9" s="509"/>
      <c r="BJ9" s="509"/>
      <c r="BK9" s="509"/>
      <c r="BL9" s="527"/>
      <c r="BM9" s="509"/>
      <c r="BN9" s="509"/>
    </row>
    <row r="10" spans="1:66" x14ac:dyDescent="0.2">
      <c r="A10" s="503"/>
      <c r="B10" s="514"/>
      <c r="C10" s="515"/>
      <c r="D10" s="608"/>
      <c r="E10" s="609"/>
      <c r="F10" s="610"/>
      <c r="G10" s="612"/>
      <c r="H10" s="608"/>
      <c r="I10" s="609"/>
      <c r="J10" s="608"/>
      <c r="K10" s="609"/>
      <c r="L10" s="608"/>
      <c r="M10" s="609"/>
      <c r="N10" s="608"/>
      <c r="O10" s="609"/>
      <c r="P10" s="608"/>
      <c r="Q10" s="609"/>
      <c r="R10" s="608"/>
      <c r="S10" s="609"/>
      <c r="T10" s="608"/>
      <c r="U10" s="609"/>
      <c r="V10" s="608"/>
      <c r="W10" s="609"/>
      <c r="X10" s="608"/>
      <c r="Y10" s="609"/>
      <c r="Z10" s="610"/>
      <c r="AA10" s="611"/>
      <c r="AB10" s="610"/>
      <c r="AC10" s="612"/>
      <c r="AD10" s="608"/>
      <c r="AE10" s="609"/>
      <c r="AF10" s="608"/>
      <c r="AG10" s="609"/>
      <c r="AH10" s="608"/>
      <c r="AI10" s="609"/>
      <c r="AJ10" s="608"/>
      <c r="AK10" s="609"/>
      <c r="AL10" s="608"/>
      <c r="AM10" s="609"/>
      <c r="AN10" s="608"/>
      <c r="AO10" s="609"/>
      <c r="AP10" s="610"/>
      <c r="AQ10" s="612"/>
      <c r="AR10" s="613"/>
      <c r="AS10" s="614"/>
      <c r="AT10" s="610"/>
      <c r="AU10" s="612"/>
      <c r="AV10" s="608"/>
      <c r="AW10" s="609"/>
      <c r="AX10" s="608"/>
      <c r="AY10" s="609"/>
      <c r="AZ10" s="608"/>
      <c r="BA10" s="609"/>
      <c r="BB10" s="615"/>
      <c r="BC10" s="616">
        <f>COUNT(D10:BA10)</f>
        <v>0</v>
      </c>
      <c r="BD10" s="616" t="str">
        <f>IF(BC10&lt;3," ",(LARGE(D10:BA10,1)+LARGE(D10:BA10,2)+LARGE(D10:BA10,3))/3)</f>
        <v xml:space="preserve"> </v>
      </c>
      <c r="BE10" s="520" t="str">
        <f>IF(COUNTIF(D10:BA10,"(1)")=0," ",COUNTIF(D10:BA10,"(1)"))</f>
        <v xml:space="preserve"> </v>
      </c>
      <c r="BF10" s="520" t="str">
        <f>IF(COUNTIF(D10:BA10,"(2)")=0," ",COUNTIF(D10:BA10,"(2)"))</f>
        <v xml:space="preserve"> </v>
      </c>
      <c r="BG10" s="520" t="str">
        <f>IF(COUNTIF(D10:BA10,"(3)")=0," ",COUNTIF(D10:BA10,"(3)"))</f>
        <v xml:space="preserve"> </v>
      </c>
      <c r="BH10" s="521" t="str">
        <f>IF(SUM(BE10:BG10)=0," ",SUM(BE10:BG10))</f>
        <v xml:space="preserve"> </v>
      </c>
      <c r="BI10" s="522" t="str">
        <f>IF(BC10=0,Var!$B$8,IF(LARGE(D10:BA10,1)&gt;=150,Var!$B$4," "))</f>
        <v>---</v>
      </c>
      <c r="BJ10" s="522" t="str">
        <f>IF(BC10=0,Var!$B$8,IF(LARGE(D10:BA10,1)&gt;=175,Var!$B$4," "))</f>
        <v>---</v>
      </c>
      <c r="BK10" s="523" t="str">
        <f>IF(BC10=0,Var!$B$8,IF(LARGE(D10:BA10,1)&gt;=210,Var!$B$4," "))</f>
        <v>---</v>
      </c>
      <c r="BL10" s="524"/>
      <c r="BM10" s="525"/>
      <c r="BN10" s="525"/>
    </row>
    <row r="11" spans="1:66" s="508" customFormat="1" ht="22.7" customHeight="1" x14ac:dyDescent="0.2">
      <c r="A11" s="503"/>
      <c r="B11" s="504"/>
      <c r="C11" s="505" t="s">
        <v>59</v>
      </c>
      <c r="D11" s="617"/>
      <c r="E11" s="618"/>
      <c r="F11" s="617"/>
      <c r="G11" s="618"/>
      <c r="H11" s="619"/>
      <c r="I11" s="620"/>
      <c r="J11" s="621"/>
      <c r="K11" s="622"/>
      <c r="L11" s="621"/>
      <c r="M11" s="622"/>
      <c r="N11" s="617"/>
      <c r="O11" s="618"/>
      <c r="P11" s="617"/>
      <c r="Q11" s="618"/>
      <c r="R11" s="617"/>
      <c r="S11" s="618"/>
      <c r="T11" s="617"/>
      <c r="U11" s="618"/>
      <c r="V11" s="617"/>
      <c r="W11" s="618"/>
      <c r="X11" s="617"/>
      <c r="Y11" s="618"/>
      <c r="Z11" s="617"/>
      <c r="AA11" s="618"/>
      <c r="AB11" s="617"/>
      <c r="AC11" s="618"/>
      <c r="AD11" s="617"/>
      <c r="AE11" s="618"/>
      <c r="AF11" s="617"/>
      <c r="AG11" s="618"/>
      <c r="AH11" s="617"/>
      <c r="AI11" s="618"/>
      <c r="AJ11" s="617"/>
      <c r="AK11" s="618"/>
      <c r="AL11" s="617"/>
      <c r="AM11" s="618"/>
      <c r="AN11" s="617"/>
      <c r="AO11" s="618"/>
      <c r="AP11" s="617"/>
      <c r="AQ11" s="618"/>
      <c r="AR11" s="610"/>
      <c r="AS11" s="612"/>
      <c r="AT11" s="617"/>
      <c r="AU11" s="618"/>
      <c r="AV11" s="617"/>
      <c r="AW11" s="618"/>
      <c r="AX11" s="617"/>
      <c r="AY11" s="618"/>
      <c r="AZ11" s="617"/>
      <c r="BA11" s="618"/>
      <c r="BB11" s="623"/>
      <c r="BC11" s="624"/>
      <c r="BD11" s="615"/>
      <c r="BE11" s="509"/>
      <c r="BF11" s="509"/>
      <c r="BG11" s="509"/>
      <c r="BH11" s="526"/>
      <c r="BI11" s="509"/>
      <c r="BJ11" s="509"/>
      <c r="BK11" s="509"/>
      <c r="BL11" s="527"/>
      <c r="BM11" s="509"/>
      <c r="BN11" s="509"/>
    </row>
    <row r="12" spans="1:66" x14ac:dyDescent="0.2">
      <c r="A12" s="503"/>
      <c r="B12" s="514"/>
      <c r="C12" s="515"/>
      <c r="D12" s="608"/>
      <c r="E12" s="609"/>
      <c r="F12" s="610"/>
      <c r="G12" s="612"/>
      <c r="H12" s="608"/>
      <c r="I12" s="609"/>
      <c r="J12" s="608"/>
      <c r="K12" s="609"/>
      <c r="L12" s="608"/>
      <c r="M12" s="609"/>
      <c r="N12" s="608"/>
      <c r="O12" s="609"/>
      <c r="P12" s="608"/>
      <c r="Q12" s="609"/>
      <c r="R12" s="608"/>
      <c r="S12" s="609"/>
      <c r="T12" s="608"/>
      <c r="U12" s="609"/>
      <c r="V12" s="608"/>
      <c r="W12" s="609"/>
      <c r="X12" s="608"/>
      <c r="Y12" s="609"/>
      <c r="Z12" s="610"/>
      <c r="AA12" s="625"/>
      <c r="AB12" s="610"/>
      <c r="AC12" s="612"/>
      <c r="AD12" s="608"/>
      <c r="AE12" s="609"/>
      <c r="AF12" s="608"/>
      <c r="AG12" s="609"/>
      <c r="AH12" s="608"/>
      <c r="AI12" s="609"/>
      <c r="AJ12" s="608"/>
      <c r="AK12" s="609"/>
      <c r="AL12" s="608"/>
      <c r="AM12" s="609"/>
      <c r="AN12" s="608"/>
      <c r="AO12" s="609"/>
      <c r="AP12" s="610"/>
      <c r="AQ12" s="612"/>
      <c r="AR12" s="626"/>
      <c r="AS12" s="627"/>
      <c r="AT12" s="610"/>
      <c r="AU12" s="612"/>
      <c r="AV12" s="608"/>
      <c r="AW12" s="609"/>
      <c r="AX12" s="608"/>
      <c r="AY12" s="609"/>
      <c r="AZ12" s="608"/>
      <c r="BA12" s="609"/>
      <c r="BB12" s="615"/>
      <c r="BC12" s="616">
        <f>COUNT(D12:BA12)</f>
        <v>0</v>
      </c>
      <c r="BD12" s="616" t="str">
        <f>IF(BC12&lt;3," ",(LARGE(D12:BA12,1)+LARGE(D12:BA12,2)+LARGE(D12:BA12,3))/3)</f>
        <v xml:space="preserve"> </v>
      </c>
      <c r="BE12" s="520" t="str">
        <f>IF(COUNTIF(D12:BA12,"(1)")=0," ",COUNTIF(D12:BA12,"(1)"))</f>
        <v xml:space="preserve"> </v>
      </c>
      <c r="BF12" s="520" t="str">
        <f>IF(COUNTIF(D12:BA12,"(2)")=0," ",COUNTIF(D12:BA12,"(2)"))</f>
        <v xml:space="preserve"> </v>
      </c>
      <c r="BG12" s="520" t="str">
        <f>IF(COUNTIF(D12:BA12,"(3)")=0," ",COUNTIF(D12:BA12,"(3)"))</f>
        <v xml:space="preserve"> </v>
      </c>
      <c r="BH12" s="521" t="str">
        <f>IF(SUM(BE12:BG12)=0," ",SUM(BE12:BG12))</f>
        <v xml:space="preserve"> </v>
      </c>
      <c r="BI12" s="522" t="str">
        <f>IF(BC12=0,Var!$B$8,IF(LARGE(D12:BA12,1)&gt;=150,Var!$B$4," "))</f>
        <v>---</v>
      </c>
      <c r="BJ12" s="522" t="str">
        <f>IF(BC12=0,Var!$B$8,IF(LARGE(D12:BA12,1)&gt;=175,Var!$B$4," "))</f>
        <v>---</v>
      </c>
      <c r="BK12" s="523" t="str">
        <f>IF(BC12=0,Var!$B$8,IF(LARGE(D12:BA12,1)&gt;=210,Var!$B$4," "))</f>
        <v>---</v>
      </c>
      <c r="BL12" s="524"/>
      <c r="BM12" s="525"/>
      <c r="BN12" s="525"/>
    </row>
    <row r="13" spans="1:66" x14ac:dyDescent="0.2">
      <c r="A13" s="503"/>
      <c r="B13" s="514"/>
      <c r="C13" s="515"/>
      <c r="D13" s="608"/>
      <c r="E13" s="609"/>
      <c r="F13" s="610"/>
      <c r="G13" s="612"/>
      <c r="H13" s="608"/>
      <c r="I13" s="609"/>
      <c r="J13" s="608"/>
      <c r="K13" s="609"/>
      <c r="L13" s="608"/>
      <c r="M13" s="609"/>
      <c r="N13" s="608"/>
      <c r="O13" s="609"/>
      <c r="P13" s="608"/>
      <c r="Q13" s="609"/>
      <c r="R13" s="608"/>
      <c r="S13" s="609"/>
      <c r="T13" s="608"/>
      <c r="U13" s="609"/>
      <c r="V13" s="608"/>
      <c r="W13" s="609"/>
      <c r="X13" s="608"/>
      <c r="Y13" s="609"/>
      <c r="Z13" s="610"/>
      <c r="AA13" s="628"/>
      <c r="AB13" s="610"/>
      <c r="AC13" s="612"/>
      <c r="AD13" s="608"/>
      <c r="AE13" s="609"/>
      <c r="AF13" s="608"/>
      <c r="AG13" s="609"/>
      <c r="AH13" s="608"/>
      <c r="AI13" s="609"/>
      <c r="AJ13" s="608"/>
      <c r="AK13" s="609"/>
      <c r="AL13" s="608"/>
      <c r="AM13" s="609"/>
      <c r="AN13" s="608"/>
      <c r="AO13" s="609"/>
      <c r="AP13" s="610"/>
      <c r="AQ13" s="612"/>
      <c r="AR13" s="629"/>
      <c r="AS13" s="630"/>
      <c r="AT13" s="610"/>
      <c r="AU13" s="612"/>
      <c r="AV13" s="608"/>
      <c r="AW13" s="609"/>
      <c r="AX13" s="608"/>
      <c r="AY13" s="609"/>
      <c r="AZ13" s="608"/>
      <c r="BA13" s="609"/>
      <c r="BB13" s="615"/>
      <c r="BC13" s="616">
        <f>COUNT(D13:BA13)</f>
        <v>0</v>
      </c>
      <c r="BD13" s="616" t="str">
        <f>IF(BC13&lt;3," ",(LARGE(D13:BA13,1)+LARGE(D13:BA13,2)+LARGE(D13:BA13,3))/3)</f>
        <v xml:space="preserve"> </v>
      </c>
      <c r="BE13" s="520" t="str">
        <f>IF(COUNTIF(D13:BA13,"(1)")=0," ",COUNTIF(D13:BA13,"(1)"))</f>
        <v xml:space="preserve"> </v>
      </c>
      <c r="BF13" s="520" t="str">
        <f>IF(COUNTIF(D13:BA13,"(2)")=0," ",COUNTIF(D13:BA13,"(2)"))</f>
        <v xml:space="preserve"> </v>
      </c>
      <c r="BG13" s="520" t="str">
        <f>IF(COUNTIF(D13:BA13,"(3)")=0," ",COUNTIF(D13:BA13,"(3)"))</f>
        <v xml:space="preserve"> </v>
      </c>
      <c r="BH13" s="521" t="str">
        <f>IF(SUM(BE13:BG13)=0," ",SUM(BE13:BG13))</f>
        <v xml:space="preserve"> </v>
      </c>
      <c r="BI13" s="522" t="str">
        <f>IF(BC13=0,Var!$B$8,IF(LARGE(D13:BA13,1)&gt;=150,Var!$B$4," "))</f>
        <v>---</v>
      </c>
      <c r="BJ13" s="522" t="str">
        <f>IF(BC13=0,Var!$B$8,IF(LARGE(D13:BA13,1)&gt;=175,Var!$B$4," "))</f>
        <v>---</v>
      </c>
      <c r="BK13" s="523" t="str">
        <f>IF(BC13=0,Var!$B$8,IF(LARGE(D13:BA13,1)&gt;=210,Var!$B$4," "))</f>
        <v>---</v>
      </c>
      <c r="BL13" s="524"/>
      <c r="BM13" s="525"/>
      <c r="BN13" s="525"/>
    </row>
    <row r="14" spans="1:66" s="508" customFormat="1" ht="22.7" customHeight="1" x14ac:dyDescent="0.2">
      <c r="A14" s="503"/>
      <c r="B14" s="504"/>
      <c r="C14" s="505" t="s">
        <v>60</v>
      </c>
      <c r="D14" s="617"/>
      <c r="E14" s="618"/>
      <c r="F14" s="617"/>
      <c r="G14" s="618"/>
      <c r="H14" s="619"/>
      <c r="I14" s="620"/>
      <c r="J14" s="621"/>
      <c r="K14" s="622"/>
      <c r="L14" s="621"/>
      <c r="M14" s="622"/>
      <c r="N14" s="617"/>
      <c r="O14" s="618"/>
      <c r="P14" s="617"/>
      <c r="Q14" s="618"/>
      <c r="R14" s="617"/>
      <c r="S14" s="618"/>
      <c r="T14" s="617"/>
      <c r="U14" s="618"/>
      <c r="V14" s="617"/>
      <c r="W14" s="618"/>
      <c r="X14" s="617"/>
      <c r="Y14" s="618"/>
      <c r="Z14" s="617"/>
      <c r="AA14" s="618"/>
      <c r="AB14" s="617"/>
      <c r="AC14" s="618"/>
      <c r="AD14" s="617"/>
      <c r="AE14" s="618"/>
      <c r="AF14" s="617"/>
      <c r="AG14" s="618"/>
      <c r="AH14" s="617"/>
      <c r="AI14" s="618"/>
      <c r="AJ14" s="617"/>
      <c r="AK14" s="618"/>
      <c r="AL14" s="617"/>
      <c r="AM14" s="618"/>
      <c r="AN14" s="617"/>
      <c r="AO14" s="618"/>
      <c r="AP14" s="617"/>
      <c r="AQ14" s="618"/>
      <c r="AR14" s="610"/>
      <c r="AS14" s="612"/>
      <c r="AT14" s="617"/>
      <c r="AU14" s="618"/>
      <c r="AV14" s="617"/>
      <c r="AW14" s="618"/>
      <c r="AX14" s="617"/>
      <c r="AY14" s="618"/>
      <c r="AZ14" s="617"/>
      <c r="BA14" s="618"/>
      <c r="BB14" s="623"/>
      <c r="BC14" s="624"/>
      <c r="BD14" s="615"/>
      <c r="BE14" s="509"/>
      <c r="BF14" s="509"/>
      <c r="BG14" s="509"/>
      <c r="BH14" s="526"/>
      <c r="BI14" s="509"/>
      <c r="BJ14" s="509"/>
      <c r="BK14" s="509"/>
      <c r="BL14" s="527"/>
      <c r="BM14" s="509"/>
      <c r="BN14" s="509"/>
    </row>
    <row r="15" spans="1:66" x14ac:dyDescent="0.2">
      <c r="A15" s="503"/>
      <c r="B15" s="514"/>
      <c r="C15" s="515"/>
      <c r="D15" s="608"/>
      <c r="E15" s="609"/>
      <c r="F15" s="610"/>
      <c r="G15" s="612"/>
      <c r="H15" s="608"/>
      <c r="I15" s="609"/>
      <c r="J15" s="608"/>
      <c r="K15" s="609"/>
      <c r="L15" s="608"/>
      <c r="M15" s="609"/>
      <c r="N15" s="608"/>
      <c r="O15" s="609"/>
      <c r="P15" s="608"/>
      <c r="Q15" s="609"/>
      <c r="R15" s="608"/>
      <c r="S15" s="609"/>
      <c r="T15" s="608"/>
      <c r="U15" s="609"/>
      <c r="V15" s="608"/>
      <c r="W15" s="609"/>
      <c r="X15" s="608"/>
      <c r="Y15" s="609"/>
      <c r="Z15" s="610"/>
      <c r="AA15" s="611"/>
      <c r="AB15" s="610"/>
      <c r="AC15" s="612"/>
      <c r="AD15" s="608"/>
      <c r="AE15" s="609"/>
      <c r="AF15" s="608"/>
      <c r="AG15" s="609"/>
      <c r="AH15" s="608"/>
      <c r="AI15" s="609"/>
      <c r="AJ15" s="608"/>
      <c r="AK15" s="609"/>
      <c r="AL15" s="608"/>
      <c r="AM15" s="609"/>
      <c r="AN15" s="608"/>
      <c r="AO15" s="609"/>
      <c r="AP15" s="610"/>
      <c r="AQ15" s="612"/>
      <c r="AR15" s="613"/>
      <c r="AS15" s="614"/>
      <c r="AT15" s="610"/>
      <c r="AU15" s="612"/>
      <c r="AV15" s="608"/>
      <c r="AW15" s="609"/>
      <c r="AX15" s="608"/>
      <c r="AY15" s="609"/>
      <c r="AZ15" s="608"/>
      <c r="BA15" s="609"/>
      <c r="BB15" s="615"/>
      <c r="BC15" s="616">
        <f>COUNT(D15:BA15)</f>
        <v>0</v>
      </c>
      <c r="BD15" s="616" t="str">
        <f>IF(BC15&lt;3," ",(LARGE(D15:BA15,1)+LARGE(D15:BA15,2)+LARGE(D15:BA15,3))/3)</f>
        <v xml:space="preserve"> </v>
      </c>
      <c r="BE15" s="520" t="str">
        <f>IF(COUNTIF(D15:BA15,"(1)")=0," ",COUNTIF(D15:BA15,"(1)"))</f>
        <v xml:space="preserve"> </v>
      </c>
      <c r="BF15" s="520" t="str">
        <f>IF(COUNTIF(D15:BA15,"(2)")=0," ",COUNTIF(D15:BA15,"(2)"))</f>
        <v xml:space="preserve"> </v>
      </c>
      <c r="BG15" s="520" t="str">
        <f>IF(COUNTIF(D15:BA15,"(3)")=0," ",COUNTIF(D15:BA15,"(3)"))</f>
        <v xml:space="preserve"> </v>
      </c>
      <c r="BH15" s="521" t="str">
        <f>IF(SUM(BE15:BG15)=0," ",SUM(BE15:BG15))</f>
        <v xml:space="preserve"> </v>
      </c>
      <c r="BI15" s="522" t="str">
        <f>IF(BC15=0,Var!$B$8,IF(LARGE(D15:BA15,1)&gt;=150,Var!$B$4," "))</f>
        <v>---</v>
      </c>
      <c r="BJ15" s="522" t="str">
        <f>IF(BC15=0,Var!$B$8,IF(LARGE(D15:BA15,1)&gt;=175,Var!$B$4," "))</f>
        <v>---</v>
      </c>
      <c r="BK15" s="523" t="str">
        <f>IF(BC15=0,Var!$B$8,IF(LARGE(D15:BA15,1)&gt;=210,Var!$B$4," "))</f>
        <v>---</v>
      </c>
      <c r="BL15" s="524"/>
      <c r="BM15" s="525"/>
      <c r="BN15" s="525"/>
    </row>
    <row r="16" spans="1:66" s="508" customFormat="1" ht="22.7" customHeight="1" x14ac:dyDescent="0.2">
      <c r="A16" s="503"/>
      <c r="B16" s="504"/>
      <c r="C16" s="505" t="s">
        <v>61</v>
      </c>
      <c r="D16" s="617"/>
      <c r="E16" s="618"/>
      <c r="F16" s="617"/>
      <c r="G16" s="618"/>
      <c r="H16" s="619"/>
      <c r="I16" s="620"/>
      <c r="J16" s="621"/>
      <c r="K16" s="622"/>
      <c r="L16" s="621"/>
      <c r="M16" s="622"/>
      <c r="N16" s="617"/>
      <c r="O16" s="618"/>
      <c r="P16" s="617"/>
      <c r="Q16" s="618"/>
      <c r="R16" s="617"/>
      <c r="S16" s="618"/>
      <c r="T16" s="617"/>
      <c r="U16" s="618"/>
      <c r="V16" s="617"/>
      <c r="W16" s="618"/>
      <c r="X16" s="617"/>
      <c r="Y16" s="618"/>
      <c r="Z16" s="617"/>
      <c r="AA16" s="618"/>
      <c r="AB16" s="617"/>
      <c r="AC16" s="618"/>
      <c r="AD16" s="617"/>
      <c r="AE16" s="618"/>
      <c r="AF16" s="617"/>
      <c r="AG16" s="618"/>
      <c r="AH16" s="617"/>
      <c r="AI16" s="618"/>
      <c r="AJ16" s="617"/>
      <c r="AK16" s="618"/>
      <c r="AL16" s="617"/>
      <c r="AM16" s="618"/>
      <c r="AN16" s="617"/>
      <c r="AO16" s="618"/>
      <c r="AP16" s="617"/>
      <c r="AQ16" s="618"/>
      <c r="AR16" s="610"/>
      <c r="AS16" s="612"/>
      <c r="AT16" s="617"/>
      <c r="AU16" s="618"/>
      <c r="AV16" s="617"/>
      <c r="AW16" s="618"/>
      <c r="AX16" s="617"/>
      <c r="AY16" s="618"/>
      <c r="AZ16" s="617"/>
      <c r="BA16" s="618"/>
      <c r="BB16" s="623"/>
      <c r="BC16" s="624"/>
      <c r="BD16" s="615"/>
      <c r="BE16" s="509"/>
      <c r="BF16" s="509"/>
      <c r="BG16" s="509"/>
      <c r="BH16" s="526"/>
      <c r="BI16" s="512">
        <v>85</v>
      </c>
      <c r="BJ16" s="512">
        <v>140</v>
      </c>
      <c r="BK16" s="512">
        <v>195</v>
      </c>
      <c r="BL16" s="512">
        <v>260</v>
      </c>
      <c r="BM16" s="512">
        <v>300</v>
      </c>
      <c r="BN16" s="512">
        <v>360</v>
      </c>
    </row>
    <row r="17" spans="1:66" x14ac:dyDescent="0.2">
      <c r="A17" s="503"/>
      <c r="B17" s="514"/>
      <c r="C17" s="515"/>
      <c r="D17" s="608"/>
      <c r="E17" s="609"/>
      <c r="F17" s="610"/>
      <c r="G17" s="612"/>
      <c r="H17" s="608"/>
      <c r="I17" s="609"/>
      <c r="J17" s="608"/>
      <c r="K17" s="609"/>
      <c r="L17" s="608"/>
      <c r="M17" s="609"/>
      <c r="N17" s="608"/>
      <c r="O17" s="609"/>
      <c r="P17" s="608"/>
      <c r="Q17" s="609"/>
      <c r="R17" s="608"/>
      <c r="S17" s="609"/>
      <c r="T17" s="608"/>
      <c r="U17" s="609"/>
      <c r="V17" s="608"/>
      <c r="W17" s="609"/>
      <c r="X17" s="608"/>
      <c r="Y17" s="609"/>
      <c r="Z17" s="610"/>
      <c r="AA17" s="611"/>
      <c r="AB17" s="610"/>
      <c r="AC17" s="612"/>
      <c r="AD17" s="608"/>
      <c r="AE17" s="609"/>
      <c r="AF17" s="608"/>
      <c r="AG17" s="609"/>
      <c r="AH17" s="608"/>
      <c r="AI17" s="609"/>
      <c r="AJ17" s="608"/>
      <c r="AK17" s="609"/>
      <c r="AL17" s="608"/>
      <c r="AM17" s="609"/>
      <c r="AN17" s="608"/>
      <c r="AO17" s="609"/>
      <c r="AP17" s="610"/>
      <c r="AQ17" s="612"/>
      <c r="AR17" s="613"/>
      <c r="AS17" s="614"/>
      <c r="AT17" s="610"/>
      <c r="AU17" s="612"/>
      <c r="AV17" s="608"/>
      <c r="AW17" s="609"/>
      <c r="AX17" s="608"/>
      <c r="AY17" s="609"/>
      <c r="AZ17" s="608"/>
      <c r="BA17" s="609"/>
      <c r="BB17" s="615"/>
      <c r="BC17" s="616">
        <f>COUNT(D17:BA17)</f>
        <v>0</v>
      </c>
      <c r="BD17" s="616" t="str">
        <f>IF(BC17&lt;3," ",(LARGE(D17:BA17,1)+LARGE(D17:BA17,2)+LARGE(D17:BA17,3))/3)</f>
        <v xml:space="preserve"> </v>
      </c>
      <c r="BE17" s="520" t="str">
        <f>IF(COUNTIF(D17:BA17,"(1)")=0," ",COUNTIF(D17:BA17,"(1)"))</f>
        <v xml:space="preserve"> </v>
      </c>
      <c r="BF17" s="520" t="str">
        <f>IF(COUNTIF(D17:BA17,"(2)")=0," ",COUNTIF(D17:BA17,"(2)"))</f>
        <v xml:space="preserve"> </v>
      </c>
      <c r="BG17" s="520" t="str">
        <f>IF(COUNTIF(D17:BA17,"(3)")=0," ",COUNTIF(D17:BA17,"(3)"))</f>
        <v xml:space="preserve"> </v>
      </c>
      <c r="BH17" s="521" t="str">
        <f>IF(SUM(BE17:BG17)=0," ",SUM(BE17:BG17))</f>
        <v xml:space="preserve"> </v>
      </c>
      <c r="BI17" s="522" t="str">
        <f>IF(BC17=0,Var!$B$8,IF(LARGE(D17:BA17,1)&gt;=85,Var!$B$4," "))</f>
        <v>---</v>
      </c>
      <c r="BJ17" s="522" t="str">
        <f>IF(BC17=0,Var!$B$8,IF(LARGE(D17:BA17,1)&gt;=140,Var!$B$4," "))</f>
        <v>---</v>
      </c>
      <c r="BK17" s="522" t="str">
        <f>IF(BC17=0,Var!$B$8,IF(LARGE(D17:BA17,1)&gt;=195,Var!$B$4," "))</f>
        <v>---</v>
      </c>
      <c r="BL17" s="522" t="str">
        <f>IF(BC17=0,Var!$B$8,IF(LARGE(D17:BA17,1)&gt;=260,Var!$B$4," "))</f>
        <v>---</v>
      </c>
      <c r="BM17" s="522" t="str">
        <f>IF(BC17=0,Var!$B$8,IF(LARGE(D17:BA17,1)&gt;=300,Var!$B$4," "))</f>
        <v>---</v>
      </c>
      <c r="BN17" s="522" t="str">
        <f>IF(BC17=0,Var!$B$8,IF(LARGE(D17:BA17,1)&gt;=360,Var!$B$4," "))</f>
        <v>---</v>
      </c>
    </row>
    <row r="18" spans="1:66" s="508" customFormat="1" ht="22.7" customHeight="1" x14ac:dyDescent="0.2">
      <c r="A18" s="503"/>
      <c r="B18" s="504"/>
      <c r="C18" s="505" t="s">
        <v>293</v>
      </c>
      <c r="D18" s="617"/>
      <c r="E18" s="618"/>
      <c r="F18" s="617"/>
      <c r="G18" s="618"/>
      <c r="H18" s="619"/>
      <c r="I18" s="620"/>
      <c r="J18" s="621"/>
      <c r="K18" s="622"/>
      <c r="L18" s="621"/>
      <c r="M18" s="622"/>
      <c r="N18" s="617"/>
      <c r="O18" s="618"/>
      <c r="P18" s="617"/>
      <c r="Q18" s="618"/>
      <c r="R18" s="617"/>
      <c r="S18" s="618"/>
      <c r="T18" s="617"/>
      <c r="U18" s="618"/>
      <c r="V18" s="617"/>
      <c r="W18" s="618"/>
      <c r="X18" s="617"/>
      <c r="Y18" s="618"/>
      <c r="Z18" s="617"/>
      <c r="AA18" s="618"/>
      <c r="AB18" s="617"/>
      <c r="AC18" s="618"/>
      <c r="AD18" s="617"/>
      <c r="AE18" s="618"/>
      <c r="AF18" s="617"/>
      <c r="AG18" s="618"/>
      <c r="AH18" s="617"/>
      <c r="AI18" s="618"/>
      <c r="AJ18" s="617"/>
      <c r="AK18" s="618"/>
      <c r="AL18" s="617"/>
      <c r="AM18" s="618"/>
      <c r="AN18" s="617"/>
      <c r="AO18" s="618"/>
      <c r="AP18" s="617"/>
      <c r="AQ18" s="618"/>
      <c r="AR18" s="610"/>
      <c r="AS18" s="612"/>
      <c r="AT18" s="617"/>
      <c r="AU18" s="618"/>
      <c r="AV18" s="617"/>
      <c r="AW18" s="618"/>
      <c r="AX18" s="617"/>
      <c r="AY18" s="618"/>
      <c r="AZ18" s="617"/>
      <c r="BA18" s="618"/>
      <c r="BB18" s="623"/>
      <c r="BC18" s="616">
        <f>COUNT(D18:BA18)</f>
        <v>0</v>
      </c>
      <c r="BD18" s="616" t="str">
        <f>IF(BC18&lt;3," ",(LARGE(D18:BA18,1)+LARGE(D18:BA18,2)+LARGE(D18:BA18,3))/3)</f>
        <v xml:space="preserve"> </v>
      </c>
      <c r="BE18" s="510"/>
      <c r="BF18" s="510"/>
      <c r="BG18" s="510"/>
      <c r="BH18" s="511"/>
      <c r="BI18" s="509"/>
      <c r="BJ18" s="509"/>
      <c r="BK18" s="509"/>
      <c r="BL18" s="509"/>
      <c r="BM18" s="509"/>
      <c r="BN18" s="509"/>
    </row>
    <row r="19" spans="1:66" x14ac:dyDescent="0.2">
      <c r="A19" s="503"/>
      <c r="B19" s="514">
        <v>1</v>
      </c>
      <c r="C19" s="515" t="s">
        <v>330</v>
      </c>
      <c r="D19" s="608"/>
      <c r="E19" s="609"/>
      <c r="F19" s="610"/>
      <c r="G19" s="612"/>
      <c r="H19" s="608"/>
      <c r="I19" s="609"/>
      <c r="J19" s="608">
        <v>162</v>
      </c>
      <c r="K19" s="633" t="s">
        <v>14</v>
      </c>
      <c r="L19" s="608"/>
      <c r="M19" s="609"/>
      <c r="N19" s="608"/>
      <c r="O19" s="609"/>
      <c r="P19" s="608"/>
      <c r="Q19" s="609"/>
      <c r="R19" s="608"/>
      <c r="S19" s="609"/>
      <c r="T19" s="608"/>
      <c r="U19" s="609"/>
      <c r="V19" s="608"/>
      <c r="W19" s="609"/>
      <c r="X19" s="608"/>
      <c r="Y19" s="609"/>
      <c r="Z19" s="610"/>
      <c r="AA19" s="631"/>
      <c r="AB19" s="610"/>
      <c r="AC19" s="612"/>
      <c r="AD19" s="608"/>
      <c r="AE19" s="633"/>
      <c r="AF19" s="608"/>
      <c r="AG19" s="609"/>
      <c r="AH19" s="608"/>
      <c r="AI19" s="609"/>
      <c r="AJ19" s="608"/>
      <c r="AK19" s="609"/>
      <c r="AL19" s="608"/>
      <c r="AM19" s="609"/>
      <c r="AN19" s="608"/>
      <c r="AO19" s="609"/>
      <c r="AP19" s="610"/>
      <c r="AQ19" s="612"/>
      <c r="AR19" s="626"/>
      <c r="AS19" s="627"/>
      <c r="AT19" s="610"/>
      <c r="AU19" s="612"/>
      <c r="AV19" s="608"/>
      <c r="AW19" s="609"/>
      <c r="AX19" s="608"/>
      <c r="AY19" s="609"/>
      <c r="AZ19" s="608"/>
      <c r="BA19" s="609"/>
      <c r="BB19" s="615"/>
      <c r="BC19" s="616">
        <f>COUNT(D19:BA19)</f>
        <v>1</v>
      </c>
      <c r="BD19" s="616" t="str">
        <f>IF(BC19&lt;3," ",(LARGE(D19:BA19,1)+LARGE(D19:BA19,2)+LARGE(D19:BA19,3))/3)</f>
        <v xml:space="preserve"> </v>
      </c>
      <c r="BE19" s="520" t="str">
        <f>IF(COUNTIF(D19:BA19,"(1)")=0," ",COUNTIF(D19:BA19,"(1)"))</f>
        <v xml:space="preserve"> </v>
      </c>
      <c r="BF19" s="520">
        <f>IF(COUNTIF(D19:BA19,"(2)")=0," ",COUNTIF(D19:BA19,"(2)"))</f>
        <v>1</v>
      </c>
      <c r="BG19" s="520" t="str">
        <f>IF(COUNTIF(D19:BA19,"(3)")=0," ",COUNTIF(D19:BA19,"(3)"))</f>
        <v xml:space="preserve"> </v>
      </c>
      <c r="BH19" s="521">
        <f>IF(SUM(BE19:BG19)=0," ",SUM(BE19:BG19))</f>
        <v>1</v>
      </c>
      <c r="BI19" s="522">
        <f>IF(BC19=0,Var!$B$8,IF(LARGE(D19:BA19,1)&gt;=85,Var!$B$4," "))</f>
        <v>24</v>
      </c>
      <c r="BJ19" s="522">
        <f>IF(BC19=0,Var!$B$8,IF(LARGE(D19:BA19,1)&gt;=140,Var!$B$4," "))</f>
        <v>24</v>
      </c>
      <c r="BK19" s="522" t="str">
        <f>IF(BC19=0,Var!$B$8,IF(LARGE(D19:BA19,1)&gt;=195,Var!$B$4," "))</f>
        <v xml:space="preserve"> </v>
      </c>
      <c r="BL19" s="522" t="str">
        <f>IF(BC19=0,Var!$B$8,IF(LARGE(D19:BA19,1)&gt;=260,Var!$B$4," "))</f>
        <v xml:space="preserve"> </v>
      </c>
      <c r="BM19" s="522" t="str">
        <f>IF(BC19=0,Var!$B$8,IF(LARGE(D19:BA19,1)&gt;=300,Var!$B$4," "))</f>
        <v xml:space="preserve"> </v>
      </c>
      <c r="BN19" s="522" t="str">
        <f>IF(BC19=0,Var!$B$8,IF(LARGE(D19:BA19,1)&gt;=360,Var!$B$4," "))</f>
        <v xml:space="preserve"> </v>
      </c>
    </row>
    <row r="20" spans="1:66" x14ac:dyDescent="0.2">
      <c r="A20" s="503"/>
      <c r="B20" s="514"/>
      <c r="C20" s="515"/>
      <c r="D20" s="608"/>
      <c r="E20" s="609"/>
      <c r="F20" s="610"/>
      <c r="G20" s="612"/>
      <c r="H20" s="608"/>
      <c r="I20" s="609"/>
      <c r="J20" s="608"/>
      <c r="K20" s="609"/>
      <c r="L20" s="608"/>
      <c r="M20" s="609"/>
      <c r="N20" s="608"/>
      <c r="O20" s="609"/>
      <c r="P20" s="608"/>
      <c r="Q20" s="609"/>
      <c r="R20" s="608"/>
      <c r="S20" s="609"/>
      <c r="T20" s="608"/>
      <c r="U20" s="609"/>
      <c r="V20" s="608"/>
      <c r="W20" s="609"/>
      <c r="X20" s="608"/>
      <c r="Y20" s="609"/>
      <c r="Z20" s="610"/>
      <c r="AA20" s="634"/>
      <c r="AB20" s="610"/>
      <c r="AC20" s="612"/>
      <c r="AD20" s="608"/>
      <c r="AE20" s="609"/>
      <c r="AF20" s="608"/>
      <c r="AG20" s="609"/>
      <c r="AH20" s="608"/>
      <c r="AI20" s="609"/>
      <c r="AJ20" s="608"/>
      <c r="AK20" s="609"/>
      <c r="AL20" s="608"/>
      <c r="AM20" s="609"/>
      <c r="AN20" s="608"/>
      <c r="AO20" s="609"/>
      <c r="AP20" s="610"/>
      <c r="AQ20" s="612"/>
      <c r="AR20" s="635"/>
      <c r="AS20" s="634"/>
      <c r="AT20" s="610"/>
      <c r="AU20" s="612"/>
      <c r="AV20" s="608"/>
      <c r="AW20" s="609"/>
      <c r="AX20" s="608"/>
      <c r="AY20" s="609"/>
      <c r="AZ20" s="608"/>
      <c r="BA20" s="609"/>
      <c r="BB20" s="615"/>
      <c r="BC20" s="616">
        <f>COUNT(D20:BA20)</f>
        <v>0</v>
      </c>
      <c r="BD20" s="616" t="str">
        <f>IF(BC20&lt;3," ",(LARGE(D20:BA20,1)+LARGE(D20:BA20,2)+LARGE(D20:BA20,3))/3)</f>
        <v xml:space="preserve"> </v>
      </c>
      <c r="BE20" s="520" t="str">
        <f>IF(COUNTIF(D20:BA20,"(1)")=0," ",COUNTIF(D20:BA20,"(1)"))</f>
        <v xml:space="preserve"> </v>
      </c>
      <c r="BF20" s="520" t="str">
        <f>IF(COUNTIF(D20:BA20,"(2)")=0," ",COUNTIF(D20:BA20,"(2)"))</f>
        <v xml:space="preserve"> </v>
      </c>
      <c r="BG20" s="520" t="str">
        <f>IF(COUNTIF(D20:BA20,"(3)")=0," ",COUNTIF(D20:BA20,"(3)"))</f>
        <v xml:space="preserve"> </v>
      </c>
      <c r="BH20" s="521" t="str">
        <f>IF(SUM(BE20:BG20)=0," ",SUM(BE20:BG20))</f>
        <v xml:space="preserve"> </v>
      </c>
      <c r="BI20" s="522" t="str">
        <f>IF(BC20=0,Var!$B$8,IF(LARGE(D20:BA20,1)&gt;=85,Var!$B$4," "))</f>
        <v>---</v>
      </c>
      <c r="BJ20" s="522" t="str">
        <f>IF(BC20=0,Var!$B$8,IF(LARGE(D20:BA20,1)&gt;=140,Var!$B$4," "))</f>
        <v>---</v>
      </c>
      <c r="BK20" s="522" t="str">
        <f>IF(BC20=0,Var!$B$8,IF(LARGE(D20:BA20,1)&gt;=195,Var!$B$4," "))</f>
        <v>---</v>
      </c>
      <c r="BL20" s="522" t="str">
        <f>IF(BC20=0,Var!$B$8,IF(LARGE(D20:BA20,1)&gt;=260,Var!$B$4," "))</f>
        <v>---</v>
      </c>
      <c r="BM20" s="522" t="str">
        <f>IF(BC20=0,Var!$B$8,IF(LARGE(D20:BA20,1)&gt;=300,Var!$B$4," "))</f>
        <v>---</v>
      </c>
      <c r="BN20" s="522" t="str">
        <f>IF(BC20=0,Var!$B$8,IF(LARGE(D20:BA20,1)&gt;=360,Var!$B$4," "))</f>
        <v>---</v>
      </c>
    </row>
    <row r="21" spans="1:66" s="528" customFormat="1" x14ac:dyDescent="0.2">
      <c r="B21" s="514">
        <v>2</v>
      </c>
      <c r="C21" s="515" t="s">
        <v>19</v>
      </c>
      <c r="D21" s="608"/>
      <c r="E21" s="609"/>
      <c r="F21" s="610"/>
      <c r="G21" s="612"/>
      <c r="H21" s="608"/>
      <c r="I21" s="609"/>
      <c r="J21" s="608">
        <v>193</v>
      </c>
      <c r="K21" s="633" t="s">
        <v>13</v>
      </c>
      <c r="L21" s="608">
        <v>177</v>
      </c>
      <c r="M21" s="633" t="s">
        <v>362</v>
      </c>
      <c r="N21" s="608"/>
      <c r="O21" s="633"/>
      <c r="P21" s="608"/>
      <c r="Q21" s="633"/>
      <c r="R21" s="608"/>
      <c r="S21" s="633"/>
      <c r="T21" s="608"/>
      <c r="U21" s="633"/>
      <c r="V21" s="608"/>
      <c r="W21" s="609"/>
      <c r="X21" s="608"/>
      <c r="Y21" s="609"/>
      <c r="Z21" s="610"/>
      <c r="AA21" s="632"/>
      <c r="AB21" s="610"/>
      <c r="AC21" s="612"/>
      <c r="AD21" s="608"/>
      <c r="AE21" s="633"/>
      <c r="AF21" s="608"/>
      <c r="AG21" s="609"/>
      <c r="AH21" s="608"/>
      <c r="AI21" s="609"/>
      <c r="AJ21" s="608"/>
      <c r="AK21" s="609"/>
      <c r="AL21" s="608"/>
      <c r="AM21" s="609"/>
      <c r="AN21" s="608"/>
      <c r="AO21" s="609"/>
      <c r="AP21" s="610"/>
      <c r="AQ21" s="612"/>
      <c r="AR21" s="629"/>
      <c r="AS21" s="630"/>
      <c r="AT21" s="610"/>
      <c r="AU21" s="612"/>
      <c r="AV21" s="608"/>
      <c r="AW21" s="609"/>
      <c r="AX21" s="608"/>
      <c r="AY21" s="609"/>
      <c r="AZ21" s="608"/>
      <c r="BA21" s="609"/>
      <c r="BB21" s="615"/>
      <c r="BC21" s="616">
        <f>COUNT(D21:BA21)</f>
        <v>2</v>
      </c>
      <c r="BD21" s="616" t="str">
        <f>IF(BC21&lt;3," ",(LARGE(D21:BA21,1)+LARGE(D21:BA21,2)+LARGE(D21:BA21,3))/3)</f>
        <v xml:space="preserve"> </v>
      </c>
      <c r="BE21" s="520">
        <f>IF(COUNTIF(D21:BA21,"(1)")=0," ",COUNTIF(D21:BA21,"(1)"))</f>
        <v>1</v>
      </c>
      <c r="BF21" s="520" t="str">
        <f>IF(COUNTIF(D21:BA21,"(2)")=0," ",COUNTIF(D21:BA21,"(2)"))</f>
        <v xml:space="preserve"> </v>
      </c>
      <c r="BG21" s="520" t="str">
        <f>IF(COUNTIF(D21:BA21,"(3)")=0," ",COUNTIF(D21:BA21,"(3)"))</f>
        <v xml:space="preserve"> </v>
      </c>
      <c r="BH21" s="521">
        <f>IF(SUM(BE21:BG21)=0," ",SUM(BE21:BG21))</f>
        <v>1</v>
      </c>
      <c r="BI21" s="522">
        <v>15</v>
      </c>
      <c r="BJ21" s="522">
        <v>15</v>
      </c>
      <c r="BK21" s="522">
        <v>19</v>
      </c>
      <c r="BL21" s="522" t="str">
        <f>IF(BC21=0,Var!$B$8,IF(LARGE(D21:BA21,1)&gt;=260,Var!$B$4," "))</f>
        <v xml:space="preserve"> </v>
      </c>
      <c r="BM21" s="522" t="str">
        <f>IF(BC21=0,Var!$B$8,IF(LARGE(D21:BA21,1)&gt;=300,Var!$B$4," "))</f>
        <v xml:space="preserve"> </v>
      </c>
      <c r="BN21" s="522" t="str">
        <f>IF(BC21=0,Var!$B$8,IF(LARGE(D21:BA21,1)&gt;=360,Var!$B$4," "))</f>
        <v xml:space="preserve"> </v>
      </c>
    </row>
    <row r="22" spans="1:66" s="508" customFormat="1" ht="22.7" customHeight="1" x14ac:dyDescent="0.2">
      <c r="A22" s="503"/>
      <c r="B22" s="504"/>
      <c r="C22" s="505" t="s">
        <v>248</v>
      </c>
      <c r="D22" s="617"/>
      <c r="E22" s="618"/>
      <c r="F22" s="617"/>
      <c r="G22" s="618"/>
      <c r="H22" s="619"/>
      <c r="I22" s="620"/>
      <c r="J22" s="621"/>
      <c r="K22" s="622"/>
      <c r="L22" s="621"/>
      <c r="M22" s="622"/>
      <c r="N22" s="617"/>
      <c r="O22" s="618"/>
      <c r="P22" s="617"/>
      <c r="Q22" s="618"/>
      <c r="R22" s="617"/>
      <c r="S22" s="618"/>
      <c r="T22" s="617"/>
      <c r="U22" s="618"/>
      <c r="V22" s="617"/>
      <c r="W22" s="618"/>
      <c r="X22" s="617"/>
      <c r="Y22" s="618"/>
      <c r="Z22" s="617"/>
      <c r="AA22" s="618"/>
      <c r="AB22" s="617"/>
      <c r="AC22" s="618"/>
      <c r="AD22" s="617"/>
      <c r="AE22" s="618"/>
      <c r="AF22" s="617"/>
      <c r="AG22" s="618"/>
      <c r="AH22" s="617"/>
      <c r="AI22" s="618"/>
      <c r="AJ22" s="617"/>
      <c r="AK22" s="618"/>
      <c r="AL22" s="617"/>
      <c r="AM22" s="618"/>
      <c r="AN22" s="617"/>
      <c r="AO22" s="618"/>
      <c r="AP22" s="617"/>
      <c r="AQ22" s="618"/>
      <c r="AR22" s="610"/>
      <c r="AS22" s="612"/>
      <c r="AT22" s="617"/>
      <c r="AU22" s="618"/>
      <c r="AV22" s="617"/>
      <c r="AW22" s="618"/>
      <c r="AX22" s="617"/>
      <c r="AY22" s="618"/>
      <c r="AZ22" s="617"/>
      <c r="BA22" s="618"/>
      <c r="BB22" s="623"/>
      <c r="BC22" s="615"/>
      <c r="BD22" s="615"/>
      <c r="BE22" s="510"/>
      <c r="BF22" s="510"/>
      <c r="BG22" s="510"/>
      <c r="BH22" s="511"/>
      <c r="BI22" s="509"/>
      <c r="BJ22" s="509"/>
      <c r="BK22" s="509"/>
      <c r="BL22" s="509"/>
      <c r="BM22" s="509"/>
      <c r="BN22" s="509"/>
    </row>
    <row r="23" spans="1:66" s="528" customFormat="1" x14ac:dyDescent="0.2">
      <c r="B23" s="514"/>
      <c r="C23" s="515" t="s">
        <v>63</v>
      </c>
      <c r="D23" s="608"/>
      <c r="E23" s="633"/>
      <c r="F23" s="610"/>
      <c r="G23" s="612"/>
      <c r="H23" s="608"/>
      <c r="I23" s="609"/>
      <c r="J23" s="608"/>
      <c r="K23" s="609"/>
      <c r="L23" s="608"/>
      <c r="M23" s="609"/>
      <c r="N23" s="608"/>
      <c r="O23" s="609"/>
      <c r="P23" s="608"/>
      <c r="Q23" s="609"/>
      <c r="R23" s="608"/>
      <c r="S23" s="609"/>
      <c r="T23" s="608"/>
      <c r="U23" s="609"/>
      <c r="V23" s="608"/>
      <c r="W23" s="609"/>
      <c r="X23" s="608"/>
      <c r="Y23" s="609"/>
      <c r="Z23" s="610"/>
      <c r="AA23" s="631"/>
      <c r="AB23" s="610"/>
      <c r="AC23" s="612"/>
      <c r="AD23" s="608"/>
      <c r="AE23" s="609"/>
      <c r="AF23" s="608"/>
      <c r="AG23" s="609"/>
      <c r="AH23" s="608"/>
      <c r="AI23" s="609"/>
      <c r="AJ23" s="608"/>
      <c r="AK23" s="609"/>
      <c r="AL23" s="608"/>
      <c r="AM23" s="609"/>
      <c r="AN23" s="608"/>
      <c r="AO23" s="609"/>
      <c r="AP23" s="610"/>
      <c r="AQ23" s="612"/>
      <c r="AR23" s="626"/>
      <c r="AS23" s="627"/>
      <c r="AT23" s="610"/>
      <c r="AU23" s="612"/>
      <c r="AV23" s="608"/>
      <c r="AW23" s="609"/>
      <c r="AX23" s="608"/>
      <c r="AY23" s="609"/>
      <c r="AZ23" s="608"/>
      <c r="BA23" s="609"/>
      <c r="BB23" s="615"/>
      <c r="BC23" s="616">
        <f>COUNT(D23:BA23)</f>
        <v>0</v>
      </c>
      <c r="BD23" s="616" t="str">
        <f>IF(BC23&lt;3," ",(LARGE(D23:BA23,1)+LARGE(D23:BA23,2)+LARGE(D23:BA23,3))/3)</f>
        <v xml:space="preserve"> </v>
      </c>
      <c r="BE23" s="520" t="str">
        <f>IF(COUNTIF(D23:BA23,"(1)")=0," ",COUNTIF(D23:BA23,"(1)"))</f>
        <v xml:space="preserve"> </v>
      </c>
      <c r="BF23" s="520" t="str">
        <f>IF(COUNTIF(D23:BA23,"(2)")=0," ",COUNTIF(D23:BA23,"(2)"))</f>
        <v xml:space="preserve"> </v>
      </c>
      <c r="BG23" s="520" t="str">
        <f>IF(COUNTIF(D23:BA23,"(3)")=0," ",COUNTIF(D23:BA23,"(3)"))</f>
        <v xml:space="preserve"> </v>
      </c>
      <c r="BH23" s="521" t="str">
        <f>IF(SUM(BE23:BG23)=0," ",SUM(BE23:BG23))</f>
        <v xml:space="preserve"> </v>
      </c>
      <c r="BI23" s="522">
        <v>16</v>
      </c>
      <c r="BJ23" s="522">
        <v>16</v>
      </c>
      <c r="BK23" s="522">
        <v>16</v>
      </c>
      <c r="BL23" s="522">
        <v>16</v>
      </c>
      <c r="BM23" s="522">
        <v>16</v>
      </c>
      <c r="BN23" s="522">
        <v>19</v>
      </c>
    </row>
    <row r="24" spans="1:66" s="528" customFormat="1" x14ac:dyDescent="0.2">
      <c r="B24" s="514"/>
      <c r="C24" s="515" t="s">
        <v>32</v>
      </c>
      <c r="D24" s="608"/>
      <c r="E24" s="609"/>
      <c r="F24" s="610"/>
      <c r="G24" s="612"/>
      <c r="H24" s="608"/>
      <c r="I24" s="609"/>
      <c r="J24" s="608"/>
      <c r="K24" s="609"/>
      <c r="L24" s="608"/>
      <c r="M24" s="609"/>
      <c r="N24" s="608"/>
      <c r="O24" s="633"/>
      <c r="P24" s="608"/>
      <c r="Q24" s="609"/>
      <c r="R24" s="608"/>
      <c r="S24" s="609"/>
      <c r="T24" s="608"/>
      <c r="U24" s="609"/>
      <c r="V24" s="608"/>
      <c r="W24" s="609"/>
      <c r="X24" s="608"/>
      <c r="Y24" s="609"/>
      <c r="Z24" s="610"/>
      <c r="AA24" s="634"/>
      <c r="AB24" s="610"/>
      <c r="AC24" s="612"/>
      <c r="AD24" s="608"/>
      <c r="AE24" s="609"/>
      <c r="AF24" s="608"/>
      <c r="AG24" s="609"/>
      <c r="AH24" s="608"/>
      <c r="AI24" s="609"/>
      <c r="AJ24" s="608"/>
      <c r="AK24" s="609"/>
      <c r="AL24" s="608"/>
      <c r="AM24" s="609"/>
      <c r="AN24" s="608"/>
      <c r="AO24" s="609"/>
      <c r="AP24" s="610"/>
      <c r="AQ24" s="612"/>
      <c r="AR24" s="635"/>
      <c r="AS24" s="634"/>
      <c r="AT24" s="610"/>
      <c r="AU24" s="612"/>
      <c r="AV24" s="608"/>
      <c r="AW24" s="609"/>
      <c r="AX24" s="608"/>
      <c r="AY24" s="609"/>
      <c r="AZ24" s="608"/>
      <c r="BA24" s="609"/>
      <c r="BB24" s="615"/>
      <c r="BC24" s="616">
        <f>COUNT(D24:BA24)</f>
        <v>0</v>
      </c>
      <c r="BD24" s="616" t="str">
        <f>IF(BC24&lt;3," ",(LARGE(D24:BA24,1)+LARGE(D24:BA24,2)+LARGE(D24:BA24,3))/3)</f>
        <v xml:space="preserve"> </v>
      </c>
      <c r="BE24" s="520" t="str">
        <f>IF(COUNTIF(D24:BA24,"(1)")=0," ",COUNTIF(D24:BA24,"(1)"))</f>
        <v xml:space="preserve"> </v>
      </c>
      <c r="BF24" s="520" t="str">
        <f>IF(COUNTIF(D24:BA24,"(2)")=0," ",COUNTIF(D24:BA24,"(2)"))</f>
        <v xml:space="preserve"> </v>
      </c>
      <c r="BG24" s="520" t="str">
        <f>IF(COUNTIF(D24:BA24,"(3)")=0," ",COUNTIF(D24:BA24,"(3)"))</f>
        <v xml:space="preserve"> </v>
      </c>
      <c r="BH24" s="521" t="str">
        <f t="shared" ref="BH24:BH25" si="0">IF(SUM(BE24:BG24)=0," ",SUM(BE24:BG24))</f>
        <v xml:space="preserve"> </v>
      </c>
      <c r="BI24" s="522" t="str">
        <f>IF(BC24=0,Var!$B$8,IF(LARGE(D24:BA24,1)&gt;=85,Var!$B$4," "))</f>
        <v>---</v>
      </c>
      <c r="BJ24" s="522" t="str">
        <f>IF(BC24=0,Var!$B$8,IF(LARGE(D24:BA24,1)&gt;=140,Var!$B$4," "))</f>
        <v>---</v>
      </c>
      <c r="BK24" s="522" t="str">
        <f>IF(BC24=0,Var!$B$8,IF(LARGE(D24:BA24,1)&gt;=195,Var!$B$4," "))</f>
        <v>---</v>
      </c>
      <c r="BL24" s="522" t="str">
        <f>IF(BC24=0,Var!$B$8,IF(LARGE(D24:BA24,1)&gt;=260,Var!$B$4," "))</f>
        <v>---</v>
      </c>
      <c r="BM24" s="522" t="str">
        <f>IF(BC24=0,Var!$B$8,IF(LARGE(D24:BA24,1)&gt;=300,Var!$B$4," "))</f>
        <v>---</v>
      </c>
      <c r="BN24" s="522" t="str">
        <f>IF(BC24=0,Var!$B$8,IF(LARGE(D24:BA24,1)&gt;=360,Var!$B$4," "))</f>
        <v>---</v>
      </c>
    </row>
    <row r="25" spans="1:66" s="528" customFormat="1" x14ac:dyDescent="0.2">
      <c r="B25" s="514"/>
      <c r="C25" s="515"/>
      <c r="D25" s="608"/>
      <c r="E25" s="609"/>
      <c r="F25" s="610"/>
      <c r="G25" s="612"/>
      <c r="H25" s="608"/>
      <c r="I25" s="609"/>
      <c r="J25" s="608"/>
      <c r="K25" s="609"/>
      <c r="L25" s="608"/>
      <c r="M25" s="609"/>
      <c r="N25" s="608"/>
      <c r="O25" s="633"/>
      <c r="P25" s="608"/>
      <c r="Q25" s="609"/>
      <c r="R25" s="608"/>
      <c r="S25" s="609"/>
      <c r="T25" s="608"/>
      <c r="U25" s="609"/>
      <c r="V25" s="608"/>
      <c r="W25" s="609"/>
      <c r="X25" s="608"/>
      <c r="Y25" s="609"/>
      <c r="Z25" s="610"/>
      <c r="AA25" s="634"/>
      <c r="AB25" s="610"/>
      <c r="AC25" s="612"/>
      <c r="AD25" s="608"/>
      <c r="AE25" s="609"/>
      <c r="AF25" s="608"/>
      <c r="AG25" s="609"/>
      <c r="AH25" s="608"/>
      <c r="AI25" s="609"/>
      <c r="AJ25" s="608"/>
      <c r="AK25" s="609"/>
      <c r="AL25" s="608"/>
      <c r="AM25" s="609"/>
      <c r="AN25" s="608"/>
      <c r="AO25" s="609"/>
      <c r="AP25" s="610"/>
      <c r="AQ25" s="612"/>
      <c r="AR25" s="635"/>
      <c r="AS25" s="634"/>
      <c r="AT25" s="610"/>
      <c r="AU25" s="612"/>
      <c r="AV25" s="608"/>
      <c r="AW25" s="609"/>
      <c r="AX25" s="608"/>
      <c r="AY25" s="609"/>
      <c r="AZ25" s="608"/>
      <c r="BA25" s="609"/>
      <c r="BB25" s="615"/>
      <c r="BC25" s="616">
        <f>COUNT(D25:BA25)</f>
        <v>0</v>
      </c>
      <c r="BD25" s="616" t="str">
        <f>IF(BC25&lt;3," ",(LARGE(D25:BA25,1)+LARGE(D25:BA25,2)+LARGE(D25:BA25,3))/3)</f>
        <v xml:space="preserve"> </v>
      </c>
      <c r="BE25" s="520" t="str">
        <f>IF(COUNTIF(D25:BA25,"(1)")=0," ",COUNTIF(D25:BA25,"(1)"))</f>
        <v xml:space="preserve"> </v>
      </c>
      <c r="BF25" s="520" t="str">
        <f>IF(COUNTIF(D25:BA25,"(2)")=0," ",COUNTIF(D25:BA25,"(2)"))</f>
        <v xml:space="preserve"> </v>
      </c>
      <c r="BG25" s="520" t="str">
        <f>IF(COUNTIF(D25:BA25,"(3)")=0," ",COUNTIF(D25:BA25,"(3)"))</f>
        <v xml:space="preserve"> </v>
      </c>
      <c r="BH25" s="521" t="str">
        <f t="shared" si="0"/>
        <v xml:space="preserve"> </v>
      </c>
      <c r="BI25" s="522" t="str">
        <f>IF(BC25=0,Var!$B$8,IF(LARGE(D25:BA25,1)&gt;=85,Var!$B$4," "))</f>
        <v>---</v>
      </c>
      <c r="BJ25" s="522" t="str">
        <f>IF(BC25=0,Var!$B$8,IF(LARGE(D25:BA25,1)&gt;=140,Var!$B$4," "))</f>
        <v>---</v>
      </c>
      <c r="BK25" s="522" t="str">
        <f>IF(BC25=0,Var!$B$8,IF(LARGE(D25:BA25,1)&gt;=195,Var!$B$4," "))</f>
        <v>---</v>
      </c>
      <c r="BL25" s="522" t="str">
        <f>IF(BC25=0,Var!$B$8,IF(LARGE(D25:BA25,1)&gt;=260,Var!$B$4," "))</f>
        <v>---</v>
      </c>
      <c r="BM25" s="522" t="str">
        <f>IF(BC25=0,Var!$B$8,IF(LARGE(D25:BA25,1)&gt;=300,Var!$B$4," "))</f>
        <v>---</v>
      </c>
      <c r="BN25" s="522" t="str">
        <f>IF(BC25=0,Var!$B$8,IF(LARGE(D25:BA25,1)&gt;=360,Var!$B$4," "))</f>
        <v>---</v>
      </c>
    </row>
    <row r="26" spans="1:66" x14ac:dyDescent="0.2">
      <c r="A26" s="503"/>
      <c r="B26" s="514"/>
      <c r="C26" s="515" t="s">
        <v>45</v>
      </c>
      <c r="D26" s="608"/>
      <c r="E26" s="609"/>
      <c r="F26" s="610"/>
      <c r="G26" s="612"/>
      <c r="H26" s="608"/>
      <c r="I26" s="609"/>
      <c r="J26" s="608"/>
      <c r="K26" s="609"/>
      <c r="L26" s="608"/>
      <c r="M26" s="609"/>
      <c r="N26" s="608"/>
      <c r="O26" s="609"/>
      <c r="P26" s="608"/>
      <c r="Q26" s="609"/>
      <c r="R26" s="608"/>
      <c r="S26" s="609"/>
      <c r="T26" s="608"/>
      <c r="U26" s="609"/>
      <c r="V26" s="608"/>
      <c r="W26" s="609"/>
      <c r="X26" s="608"/>
      <c r="Y26" s="609"/>
      <c r="Z26" s="610"/>
      <c r="AA26" s="632"/>
      <c r="AB26" s="610"/>
      <c r="AC26" s="612"/>
      <c r="AD26" s="608"/>
      <c r="AE26" s="609"/>
      <c r="AF26" s="608"/>
      <c r="AG26" s="609"/>
      <c r="AH26" s="608"/>
      <c r="AI26" s="609"/>
      <c r="AJ26" s="608"/>
      <c r="AK26" s="609"/>
      <c r="AL26" s="608"/>
      <c r="AM26" s="609"/>
      <c r="AN26" s="608"/>
      <c r="AO26" s="609"/>
      <c r="AP26" s="610"/>
      <c r="AQ26" s="612"/>
      <c r="AR26" s="629"/>
      <c r="AS26" s="630"/>
      <c r="AT26" s="610"/>
      <c r="AU26" s="612"/>
      <c r="AV26" s="608"/>
      <c r="AW26" s="609"/>
      <c r="AX26" s="608"/>
      <c r="AY26" s="609"/>
      <c r="AZ26" s="608"/>
      <c r="BA26" s="609"/>
      <c r="BB26" s="615"/>
      <c r="BC26" s="616">
        <f>COUNT(D26:BA26)</f>
        <v>0</v>
      </c>
      <c r="BD26" s="616" t="str">
        <f>IF(BC26&lt;3," ",(LARGE(D26:BA26,1)+LARGE(D26:BA26,2)+LARGE(D26:BA26,3))/3)</f>
        <v xml:space="preserve"> </v>
      </c>
      <c r="BE26" s="520" t="str">
        <f>IF(COUNTIF(D26:BA26,"(1)")=0," ",COUNTIF(D26:BA26,"(1)"))</f>
        <v xml:space="preserve"> </v>
      </c>
      <c r="BF26" s="520" t="str">
        <f>IF(COUNTIF(D26:BA26,"(2)")=0," ",COUNTIF(D26:BA26,"(2)"))</f>
        <v xml:space="preserve"> </v>
      </c>
      <c r="BG26" s="520" t="str">
        <f>IF(COUNTIF(D26:BA26,"(3)")=0," ",COUNTIF(D26:BA26,"(3)"))</f>
        <v xml:space="preserve"> </v>
      </c>
      <c r="BH26" s="521" t="str">
        <f>IF(SUM(BE26:BG26)=0," ",SUM(BE26:BG26))</f>
        <v xml:space="preserve"> </v>
      </c>
      <c r="BI26" s="522">
        <v>11</v>
      </c>
      <c r="BJ26" s="522">
        <v>11</v>
      </c>
      <c r="BK26" s="522">
        <v>11</v>
      </c>
      <c r="BL26" s="522">
        <v>13</v>
      </c>
      <c r="BM26" s="522" t="str">
        <f>IF(BC26=0,Var!$B$8,IF(LARGE(D26:BA26,1)&gt;=300,Var!$B$4," "))</f>
        <v>---</v>
      </c>
      <c r="BN26" s="522" t="str">
        <f>IF(BC26=0,Var!$B$8,IF(LARGE(D26:BA26,1)&gt;=360,Var!$B$4," "))</f>
        <v>---</v>
      </c>
    </row>
    <row r="27" spans="1:66" s="508" customFormat="1" ht="22.7" customHeight="1" x14ac:dyDescent="0.2">
      <c r="A27" s="503"/>
      <c r="B27" s="504"/>
      <c r="C27" s="505" t="s">
        <v>288</v>
      </c>
      <c r="D27" s="617"/>
      <c r="E27" s="618"/>
      <c r="F27" s="617"/>
      <c r="G27" s="618"/>
      <c r="H27" s="619"/>
      <c r="I27" s="620"/>
      <c r="J27" s="621"/>
      <c r="K27" s="622"/>
      <c r="L27" s="621"/>
      <c r="M27" s="622"/>
      <c r="N27" s="617"/>
      <c r="O27" s="618"/>
      <c r="P27" s="617"/>
      <c r="Q27" s="618"/>
      <c r="R27" s="617"/>
      <c r="S27" s="618"/>
      <c r="T27" s="617"/>
      <c r="U27" s="618"/>
      <c r="V27" s="617"/>
      <c r="W27" s="618"/>
      <c r="X27" s="617"/>
      <c r="Y27" s="618"/>
      <c r="Z27" s="617"/>
      <c r="AA27" s="618"/>
      <c r="AB27" s="617"/>
      <c r="AC27" s="618"/>
      <c r="AD27" s="617"/>
      <c r="AE27" s="618"/>
      <c r="AF27" s="617"/>
      <c r="AG27" s="618"/>
      <c r="AH27" s="617"/>
      <c r="AI27" s="618"/>
      <c r="AJ27" s="617"/>
      <c r="AK27" s="618"/>
      <c r="AL27" s="617"/>
      <c r="AM27" s="618"/>
      <c r="AN27" s="617"/>
      <c r="AO27" s="618"/>
      <c r="AP27" s="617"/>
      <c r="AQ27" s="618"/>
      <c r="AR27" s="610"/>
      <c r="AS27" s="612"/>
      <c r="AT27" s="617"/>
      <c r="AU27" s="618"/>
      <c r="AV27" s="617"/>
      <c r="AW27" s="618"/>
      <c r="AX27" s="617"/>
      <c r="AY27" s="618"/>
      <c r="AZ27" s="617"/>
      <c r="BA27" s="618"/>
      <c r="BB27" s="623"/>
      <c r="BC27" s="615"/>
      <c r="BD27" s="615"/>
      <c r="BE27" s="510"/>
      <c r="BF27" s="510"/>
      <c r="BG27" s="510"/>
      <c r="BH27" s="511"/>
      <c r="BI27" s="509"/>
      <c r="BJ27" s="509"/>
      <c r="BK27" s="509"/>
      <c r="BL27" s="509"/>
      <c r="BM27" s="509"/>
      <c r="BN27" s="509"/>
    </row>
    <row r="28" spans="1:66" s="528" customFormat="1" x14ac:dyDescent="0.2">
      <c r="B28" s="514"/>
      <c r="C28" s="515"/>
      <c r="D28" s="608"/>
      <c r="E28" s="609"/>
      <c r="F28" s="610"/>
      <c r="G28" s="612"/>
      <c r="H28" s="608"/>
      <c r="I28" s="609"/>
      <c r="J28" s="608"/>
      <c r="K28" s="609"/>
      <c r="L28" s="608"/>
      <c r="M28" s="609"/>
      <c r="N28" s="608"/>
      <c r="O28" s="609"/>
      <c r="P28" s="608"/>
      <c r="Q28" s="609"/>
      <c r="R28" s="608"/>
      <c r="S28" s="609"/>
      <c r="T28" s="608"/>
      <c r="U28" s="609"/>
      <c r="V28" s="608"/>
      <c r="W28" s="609"/>
      <c r="X28" s="608"/>
      <c r="Y28" s="609"/>
      <c r="Z28" s="610"/>
      <c r="AA28" s="631"/>
      <c r="AB28" s="610"/>
      <c r="AC28" s="612"/>
      <c r="AD28" s="608"/>
      <c r="AE28" s="609"/>
      <c r="AF28" s="608"/>
      <c r="AG28" s="609"/>
      <c r="AH28" s="608"/>
      <c r="AI28" s="609"/>
      <c r="AJ28" s="608"/>
      <c r="AK28" s="609"/>
      <c r="AL28" s="608"/>
      <c r="AM28" s="609"/>
      <c r="AN28" s="608"/>
      <c r="AO28" s="609"/>
      <c r="AP28" s="610"/>
      <c r="AQ28" s="612"/>
      <c r="AR28" s="626"/>
      <c r="AS28" s="627"/>
      <c r="AT28" s="610"/>
      <c r="AU28" s="612"/>
      <c r="AV28" s="608"/>
      <c r="AW28" s="609"/>
      <c r="AX28" s="608"/>
      <c r="AY28" s="609"/>
      <c r="AZ28" s="608"/>
      <c r="BA28" s="609"/>
      <c r="BB28" s="615"/>
      <c r="BC28" s="616">
        <f>COUNT(D28:BA28)</f>
        <v>0</v>
      </c>
      <c r="BD28" s="616" t="str">
        <f>IF(BC28&lt;3," ",(LARGE(D28:BA28,1)+LARGE(D28:BA28,2)+LARGE(D28:BA28,3))/3)</f>
        <v xml:space="preserve"> </v>
      </c>
      <c r="BE28" s="520" t="str">
        <f>IF(COUNTIF(D28:BA28,"(1)")=0," ",COUNTIF(D28:BA28,"(1)"))</f>
        <v xml:space="preserve"> </v>
      </c>
      <c r="BF28" s="520" t="str">
        <f>IF(COUNTIF(D28:BA28,"(2)")=0," ",COUNTIF(D28:BA28,"(2)"))</f>
        <v xml:space="preserve"> </v>
      </c>
      <c r="BG28" s="520" t="str">
        <f>IF(COUNTIF(D28:BA28,"(3)")=0," ",COUNTIF(D28:BA28,"(3)"))</f>
        <v xml:space="preserve"> </v>
      </c>
      <c r="BH28" s="521" t="str">
        <f>IF(SUM(BE28:BG28)=0," ",SUM(BE28:BG28))</f>
        <v xml:space="preserve"> </v>
      </c>
      <c r="BI28" s="522" t="str">
        <f>IF(BC28=0,Var!$B$8,IF(LARGE(D28:BA28,1)&gt;=85,Var!$B$4," "))</f>
        <v>---</v>
      </c>
      <c r="BJ28" s="522" t="str">
        <f>IF(BC28=0,Var!$B$8,IF(LARGE(D28:BA28,1)&gt;=140,Var!$B$4," "))</f>
        <v>---</v>
      </c>
      <c r="BK28" s="522" t="str">
        <f>IF(BC28=0,Var!$B$8,IF(LARGE(D28:BA28,1)&gt;=195,Var!$B$4," "))</f>
        <v>---</v>
      </c>
      <c r="BL28" s="522" t="str">
        <f>IF(BC28=0,Var!$B$8,IF(LARGE(D28:BA28,1)&gt;=260,Var!$B$4," "))</f>
        <v>---</v>
      </c>
      <c r="BM28" s="522" t="str">
        <f>IF(BC28=0,Var!$B$8,IF(LARGE(D28:BA28,1)&gt;=300,Var!$B$4," "))</f>
        <v>---</v>
      </c>
      <c r="BN28" s="522" t="str">
        <f>IF(BC28=0,Var!$B$8,IF(LARGE(D28:BA28,1)&gt;=360,Var!$B$4," "))</f>
        <v>---</v>
      </c>
    </row>
    <row r="29" spans="1:66" x14ac:dyDescent="0.2">
      <c r="A29" s="503"/>
      <c r="B29" s="514"/>
      <c r="C29" s="515" t="s">
        <v>247</v>
      </c>
      <c r="D29" s="608"/>
      <c r="E29" s="609"/>
      <c r="F29" s="610"/>
      <c r="G29" s="612"/>
      <c r="H29" s="608"/>
      <c r="I29" s="609"/>
      <c r="J29" s="608"/>
      <c r="K29" s="609"/>
      <c r="L29" s="608"/>
      <c r="M29" s="609"/>
      <c r="N29" s="608"/>
      <c r="O29" s="609"/>
      <c r="P29" s="608"/>
      <c r="Q29" s="609"/>
      <c r="R29" s="608"/>
      <c r="S29" s="609"/>
      <c r="T29" s="608"/>
      <c r="U29" s="609"/>
      <c r="V29" s="608"/>
      <c r="W29" s="609"/>
      <c r="X29" s="608"/>
      <c r="Y29" s="609"/>
      <c r="Z29" s="610"/>
      <c r="AA29" s="632"/>
      <c r="AB29" s="610"/>
      <c r="AC29" s="612"/>
      <c r="AD29" s="608"/>
      <c r="AE29" s="609"/>
      <c r="AF29" s="608"/>
      <c r="AG29" s="609"/>
      <c r="AH29" s="608"/>
      <c r="AI29" s="609"/>
      <c r="AJ29" s="608"/>
      <c r="AK29" s="609"/>
      <c r="AL29" s="608"/>
      <c r="AM29" s="609"/>
      <c r="AN29" s="608"/>
      <c r="AO29" s="609"/>
      <c r="AP29" s="610"/>
      <c r="AQ29" s="612"/>
      <c r="AR29" s="629"/>
      <c r="AS29" s="630"/>
      <c r="AT29" s="610"/>
      <c r="AU29" s="612"/>
      <c r="AV29" s="608"/>
      <c r="AW29" s="609"/>
      <c r="AX29" s="608"/>
      <c r="AY29" s="609"/>
      <c r="AZ29" s="608"/>
      <c r="BA29" s="609"/>
      <c r="BB29" s="615"/>
      <c r="BC29" s="616">
        <f>COUNT(D29:BA29)</f>
        <v>0</v>
      </c>
      <c r="BD29" s="616" t="str">
        <f>IF(BC29&lt;3," ",(LARGE(D29:BA29,1)+LARGE(D29:BA29,2)+LARGE(D29:BA29,3))/3)</f>
        <v xml:space="preserve"> </v>
      </c>
      <c r="BE29" s="520" t="str">
        <f>IF(COUNTIF(D29:BA29,"(1)")=0," ",COUNTIF(D29:BA29,"(1)"))</f>
        <v xml:space="preserve"> </v>
      </c>
      <c r="BF29" s="520" t="str">
        <f>IF(COUNTIF(D29:BA29,"(2)")=0," ",COUNTIF(D29:BA29,"(2)"))</f>
        <v xml:space="preserve"> </v>
      </c>
      <c r="BG29" s="520" t="str">
        <f>IF(COUNTIF(D29:BA29,"(3)")=0," ",COUNTIF(D29:BA29,"(3)"))</f>
        <v xml:space="preserve"> </v>
      </c>
      <c r="BH29" s="521" t="str">
        <f>IF(SUM(BE29:BG29)=0," ",SUM(BE29:BG29))</f>
        <v xml:space="preserve"> </v>
      </c>
      <c r="BI29" s="522">
        <v>18</v>
      </c>
      <c r="BJ29" s="522">
        <v>18</v>
      </c>
      <c r="BK29" s="522" t="str">
        <f>IF(BC29=0,Var!$B$8,IF(LARGE(D29:BA29,1)&gt;=195,Var!$B$4," "))</f>
        <v>---</v>
      </c>
      <c r="BL29" s="522" t="str">
        <f>IF(BC29=0,Var!$B$8,IF(LARGE(D29:BA29,1)&gt;=260,Var!$B$4," "))</f>
        <v>---</v>
      </c>
      <c r="BM29" s="522" t="str">
        <f>IF(BC29=0,Var!$B$8,IF(LARGE(D29:BA29,1)&gt;=300,Var!$B$4," "))</f>
        <v>---</v>
      </c>
      <c r="BN29" s="522" t="str">
        <f>IF(BC29=0,Var!$B$8,IF(LARGE(D29:BA29,1)&gt;=360,Var!$B$4," "))</f>
        <v>---</v>
      </c>
    </row>
    <row r="30" spans="1:66" s="508" customFormat="1" ht="22.5" customHeight="1" x14ac:dyDescent="0.2">
      <c r="A30" s="503"/>
      <c r="B30" s="504"/>
      <c r="C30" s="505" t="s">
        <v>287</v>
      </c>
      <c r="D30" s="617"/>
      <c r="E30" s="618"/>
      <c r="F30" s="617"/>
      <c r="G30" s="618"/>
      <c r="H30" s="619"/>
      <c r="I30" s="620"/>
      <c r="J30" s="621"/>
      <c r="K30" s="622"/>
      <c r="L30" s="621"/>
      <c r="M30" s="622"/>
      <c r="N30" s="617"/>
      <c r="O30" s="618"/>
      <c r="P30" s="617"/>
      <c r="Q30" s="618"/>
      <c r="R30" s="617"/>
      <c r="S30" s="618"/>
      <c r="T30" s="617"/>
      <c r="U30" s="618"/>
      <c r="V30" s="617"/>
      <c r="W30" s="618"/>
      <c r="X30" s="617"/>
      <c r="Y30" s="618"/>
      <c r="Z30" s="617"/>
      <c r="AA30" s="618"/>
      <c r="AB30" s="617"/>
      <c r="AC30" s="618"/>
      <c r="AD30" s="617"/>
      <c r="AE30" s="618"/>
      <c r="AF30" s="617"/>
      <c r="AG30" s="618"/>
      <c r="AH30" s="617"/>
      <c r="AI30" s="618"/>
      <c r="AJ30" s="617"/>
      <c r="AK30" s="618"/>
      <c r="AL30" s="617"/>
      <c r="AM30" s="618"/>
      <c r="AN30" s="617"/>
      <c r="AO30" s="618"/>
      <c r="AP30" s="617"/>
      <c r="AQ30" s="618"/>
      <c r="AR30" s="610"/>
      <c r="AS30" s="612"/>
      <c r="AT30" s="617"/>
      <c r="AU30" s="618"/>
      <c r="AV30" s="617"/>
      <c r="AW30" s="618"/>
      <c r="AX30" s="617"/>
      <c r="AY30" s="618"/>
      <c r="AZ30" s="617"/>
      <c r="BA30" s="618"/>
      <c r="BB30" s="623"/>
      <c r="BC30" s="615"/>
      <c r="BD30" s="615"/>
      <c r="BE30" s="510"/>
      <c r="BF30" s="510"/>
      <c r="BG30" s="510"/>
      <c r="BH30" s="511"/>
      <c r="BI30" s="512">
        <v>70</v>
      </c>
      <c r="BJ30" s="512">
        <v>125</v>
      </c>
      <c r="BK30" s="512">
        <v>185</v>
      </c>
      <c r="BL30" s="512">
        <v>235</v>
      </c>
      <c r="BM30" s="512">
        <v>270</v>
      </c>
      <c r="BN30" s="512">
        <v>335</v>
      </c>
    </row>
    <row r="31" spans="1:66" x14ac:dyDescent="0.2">
      <c r="A31" s="503"/>
      <c r="B31" s="514"/>
      <c r="C31" s="515" t="s">
        <v>283</v>
      </c>
      <c r="D31" s="608"/>
      <c r="E31" s="609"/>
      <c r="F31" s="610"/>
      <c r="G31" s="612"/>
      <c r="H31" s="608"/>
      <c r="I31" s="609"/>
      <c r="J31" s="608"/>
      <c r="K31" s="609"/>
      <c r="L31" s="608"/>
      <c r="M31" s="609"/>
      <c r="N31" s="608"/>
      <c r="O31" s="609"/>
      <c r="P31" s="608"/>
      <c r="Q31" s="609"/>
      <c r="R31" s="608"/>
      <c r="S31" s="609"/>
      <c r="T31" s="608"/>
      <c r="U31" s="609"/>
      <c r="V31" s="608"/>
      <c r="W31" s="609"/>
      <c r="X31" s="608"/>
      <c r="Y31" s="609"/>
      <c r="Z31" s="610"/>
      <c r="AA31" s="632"/>
      <c r="AB31" s="610"/>
      <c r="AC31" s="612"/>
      <c r="AD31" s="608"/>
      <c r="AE31" s="609"/>
      <c r="AF31" s="608"/>
      <c r="AG31" s="609"/>
      <c r="AH31" s="608"/>
      <c r="AI31" s="609"/>
      <c r="AJ31" s="608"/>
      <c r="AK31" s="609"/>
      <c r="AL31" s="608"/>
      <c r="AM31" s="609"/>
      <c r="AN31" s="608"/>
      <c r="AO31" s="609"/>
      <c r="AP31" s="610"/>
      <c r="AQ31" s="612"/>
      <c r="AR31" s="613"/>
      <c r="AS31" s="614"/>
      <c r="AT31" s="610"/>
      <c r="AU31" s="612"/>
      <c r="AV31" s="608"/>
      <c r="AW31" s="609"/>
      <c r="AX31" s="608"/>
      <c r="AY31" s="609"/>
      <c r="AZ31" s="608"/>
      <c r="BA31" s="609"/>
      <c r="BB31" s="615"/>
      <c r="BC31" s="616">
        <f>COUNT(D31:BA31)</f>
        <v>0</v>
      </c>
      <c r="BD31" s="616" t="str">
        <f>IF(BC31&lt;3," ",(LARGE(D31:BA31,1)+LARGE(D31:BA31,2)+LARGE(D31:BA31,3))/3)</f>
        <v xml:space="preserve"> </v>
      </c>
      <c r="BE31" s="520" t="str">
        <f>IF(COUNTIF(D31:BA31,"(1)")=0," ",COUNTIF(D31:BA31,"(1)"))</f>
        <v xml:space="preserve"> </v>
      </c>
      <c r="BF31" s="520" t="str">
        <f>IF(COUNTIF(D31:BA31,"(2)")=0," ",COUNTIF(D31:BA31,"(2)"))</f>
        <v xml:space="preserve"> </v>
      </c>
      <c r="BG31" s="520" t="str">
        <f>IF(COUNTIF(D31:BA31,"(3)")=0," ",COUNTIF(D31:BA31,"(3)"))</f>
        <v xml:space="preserve"> </v>
      </c>
      <c r="BH31" s="521" t="str">
        <f>IF(SUM(BE31:BG31)=0," ",SUM(BE31:BG31))</f>
        <v xml:space="preserve"> </v>
      </c>
      <c r="BI31" s="522">
        <v>17</v>
      </c>
      <c r="BJ31" s="522">
        <v>17</v>
      </c>
      <c r="BK31" s="522" t="str">
        <f>IF(BC31=0,Var!$B$8,IF(LARGE(D31:BA31,1)&gt;=185,Var!$B$4," "))</f>
        <v>---</v>
      </c>
      <c r="BL31" s="522" t="str">
        <f>IF(BC31=0,Var!$B$8,IF(LARGE(D31:BA31,1)&gt;=235,Var!$B$4," "))</f>
        <v>---</v>
      </c>
      <c r="BM31" s="522" t="str">
        <f>IF(BC31=0,Var!$B$8,IF(LARGE(D31:BA31,1)&gt;=270,Var!$B$4," "))</f>
        <v>---</v>
      </c>
      <c r="BN31" s="522" t="str">
        <f>IF(BC31=0,Var!$B$8,IF(LARGE(D31:BA31,1)&gt;=335,Var!$B$4," "))</f>
        <v>---</v>
      </c>
    </row>
    <row r="32" spans="1:66" s="508" customFormat="1" ht="22.5" customHeight="1" x14ac:dyDescent="0.2">
      <c r="A32" s="503"/>
      <c r="B32" s="504"/>
      <c r="C32" s="505" t="s">
        <v>290</v>
      </c>
      <c r="D32" s="617"/>
      <c r="E32" s="618"/>
      <c r="F32" s="617"/>
      <c r="G32" s="618"/>
      <c r="H32" s="619"/>
      <c r="I32" s="620"/>
      <c r="J32" s="621"/>
      <c r="K32" s="622"/>
      <c r="L32" s="621"/>
      <c r="M32" s="622"/>
      <c r="N32" s="617"/>
      <c r="O32" s="618"/>
      <c r="P32" s="617"/>
      <c r="Q32" s="618"/>
      <c r="R32" s="617"/>
      <c r="S32" s="618"/>
      <c r="T32" s="617"/>
      <c r="U32" s="618"/>
      <c r="V32" s="617"/>
      <c r="W32" s="618"/>
      <c r="X32" s="617"/>
      <c r="Y32" s="618"/>
      <c r="Z32" s="617"/>
      <c r="AA32" s="618"/>
      <c r="AB32" s="617"/>
      <c r="AC32" s="618"/>
      <c r="AD32" s="617"/>
      <c r="AE32" s="618"/>
      <c r="AF32" s="617"/>
      <c r="AG32" s="618"/>
      <c r="AH32" s="617"/>
      <c r="AI32" s="618"/>
      <c r="AJ32" s="617"/>
      <c r="AK32" s="618"/>
      <c r="AL32" s="617"/>
      <c r="AM32" s="618"/>
      <c r="AN32" s="617"/>
      <c r="AO32" s="618"/>
      <c r="AP32" s="617"/>
      <c r="AQ32" s="618"/>
      <c r="AR32" s="610"/>
      <c r="AS32" s="612"/>
      <c r="AT32" s="617"/>
      <c r="AU32" s="618"/>
      <c r="AV32" s="617"/>
      <c r="AW32" s="618"/>
      <c r="AX32" s="617"/>
      <c r="AY32" s="618"/>
      <c r="AZ32" s="617"/>
      <c r="BA32" s="618"/>
      <c r="BB32" s="623"/>
      <c r="BC32" s="616"/>
      <c r="BD32" s="615"/>
      <c r="BE32" s="510"/>
      <c r="BF32" s="510"/>
      <c r="BG32" s="510"/>
      <c r="BH32" s="511"/>
      <c r="BI32" s="512">
        <v>70</v>
      </c>
      <c r="BJ32" s="512">
        <v>125</v>
      </c>
      <c r="BK32" s="512">
        <v>185</v>
      </c>
      <c r="BL32" s="512">
        <v>235</v>
      </c>
      <c r="BM32" s="512">
        <v>270</v>
      </c>
      <c r="BN32" s="512">
        <v>335</v>
      </c>
    </row>
    <row r="33" spans="1:66" x14ac:dyDescent="0.2">
      <c r="A33" s="503"/>
      <c r="B33" s="514"/>
      <c r="C33" s="515" t="s">
        <v>63</v>
      </c>
      <c r="D33" s="608"/>
      <c r="E33" s="609"/>
      <c r="F33" s="610"/>
      <c r="G33" s="612"/>
      <c r="H33" s="608"/>
      <c r="I33" s="609"/>
      <c r="J33" s="608"/>
      <c r="K33" s="609"/>
      <c r="L33" s="608"/>
      <c r="M33" s="609"/>
      <c r="N33" s="608"/>
      <c r="O33" s="609"/>
      <c r="P33" s="608"/>
      <c r="Q33" s="609"/>
      <c r="R33" s="608"/>
      <c r="S33" s="609"/>
      <c r="T33" s="608"/>
      <c r="U33" s="609"/>
      <c r="V33" s="608"/>
      <c r="W33" s="609"/>
      <c r="X33" s="608"/>
      <c r="Y33" s="609"/>
      <c r="Z33" s="610"/>
      <c r="AA33" s="634"/>
      <c r="AB33" s="610"/>
      <c r="AC33" s="612"/>
      <c r="AD33" s="608"/>
      <c r="AE33" s="609"/>
      <c r="AF33" s="608"/>
      <c r="AG33" s="609"/>
      <c r="AH33" s="608"/>
      <c r="AI33" s="609"/>
      <c r="AJ33" s="608"/>
      <c r="AK33" s="609"/>
      <c r="AL33" s="608"/>
      <c r="AM33" s="609"/>
      <c r="AN33" s="608"/>
      <c r="AO33" s="609"/>
      <c r="AP33" s="610"/>
      <c r="AQ33" s="612"/>
      <c r="AR33" s="613"/>
      <c r="AS33" s="614"/>
      <c r="AT33" s="610"/>
      <c r="AU33" s="612"/>
      <c r="AV33" s="608"/>
      <c r="AW33" s="609"/>
      <c r="AX33" s="608"/>
      <c r="AY33" s="609"/>
      <c r="AZ33" s="608"/>
      <c r="BA33" s="609"/>
      <c r="BB33" s="615"/>
      <c r="BC33" s="616">
        <f>COUNT(D33:BA33)</f>
        <v>0</v>
      </c>
      <c r="BD33" s="616" t="str">
        <f>IF(BC33&lt;3," ",(LARGE(D33:BA33,1)+LARGE(D33:BA33,2)+LARGE(D33:BA33,3))/3)</f>
        <v xml:space="preserve"> </v>
      </c>
      <c r="BE33" s="520" t="str">
        <f>IF(COUNTIF(D33:BA33,"(1)")=0," ",COUNTIF(D33:BA33,"(1)"))</f>
        <v xml:space="preserve"> </v>
      </c>
      <c r="BF33" s="520" t="str">
        <f>IF(COUNTIF(D33:BA33,"(2)")=0," ",COUNTIF(D33:BA33,"(2)"))</f>
        <v xml:space="preserve"> </v>
      </c>
      <c r="BG33" s="520" t="str">
        <f>IF(COUNTIF(D33:BA33,"(3)")=0," ",COUNTIF(D33:BA33,"(3)"))</f>
        <v xml:space="preserve"> </v>
      </c>
      <c r="BH33" s="521" t="str">
        <f>IF(SUM(BE33:BG33)=0," ",SUM(BE33:BG33))</f>
        <v xml:space="preserve"> </v>
      </c>
      <c r="BI33" s="522">
        <v>16</v>
      </c>
      <c r="BJ33" s="522">
        <v>16</v>
      </c>
      <c r="BK33" s="522">
        <v>16</v>
      </c>
      <c r="BL33" s="522">
        <v>16</v>
      </c>
      <c r="BM33" s="522">
        <v>16</v>
      </c>
      <c r="BN33" s="522" t="str">
        <f>IF(BC33=0,Var!$B$8,IF(LARGE(D33:BA33,1)&gt;=335,Var!$B$4," "))</f>
        <v>---</v>
      </c>
    </row>
    <row r="34" spans="1:66" s="508" customFormat="1" ht="22.7" customHeight="1" x14ac:dyDescent="0.2">
      <c r="A34" s="503"/>
      <c r="B34" s="504"/>
      <c r="C34" s="505" t="s">
        <v>289</v>
      </c>
      <c r="D34" s="617"/>
      <c r="E34" s="618"/>
      <c r="F34" s="617"/>
      <c r="G34" s="618"/>
      <c r="H34" s="619"/>
      <c r="I34" s="620"/>
      <c r="J34" s="621"/>
      <c r="K34" s="622"/>
      <c r="L34" s="621"/>
      <c r="M34" s="622"/>
      <c r="N34" s="617"/>
      <c r="O34" s="618"/>
      <c r="P34" s="617"/>
      <c r="Q34" s="618"/>
      <c r="R34" s="617"/>
      <c r="S34" s="618"/>
      <c r="T34" s="617"/>
      <c r="U34" s="618"/>
      <c r="V34" s="617"/>
      <c r="W34" s="618"/>
      <c r="X34" s="617"/>
      <c r="Y34" s="618"/>
      <c r="Z34" s="617"/>
      <c r="AA34" s="618"/>
      <c r="AB34" s="617"/>
      <c r="AC34" s="618"/>
      <c r="AD34" s="617"/>
      <c r="AE34" s="618"/>
      <c r="AF34" s="617"/>
      <c r="AG34" s="618"/>
      <c r="AH34" s="617"/>
      <c r="AI34" s="618"/>
      <c r="AJ34" s="617"/>
      <c r="AK34" s="618"/>
      <c r="AL34" s="617"/>
      <c r="AM34" s="618"/>
      <c r="AN34" s="617"/>
      <c r="AO34" s="618"/>
      <c r="AP34" s="617"/>
      <c r="AQ34" s="618"/>
      <c r="AR34" s="610"/>
      <c r="AS34" s="612"/>
      <c r="AT34" s="617"/>
      <c r="AU34" s="618"/>
      <c r="AV34" s="617"/>
      <c r="AW34" s="618"/>
      <c r="AX34" s="617"/>
      <c r="AY34" s="618"/>
      <c r="AZ34" s="617"/>
      <c r="BA34" s="618"/>
      <c r="BB34" s="623"/>
      <c r="BC34" s="615"/>
      <c r="BD34" s="615"/>
      <c r="BE34" s="510"/>
      <c r="BF34" s="510"/>
      <c r="BG34" s="510"/>
      <c r="BH34" s="511"/>
      <c r="BI34" s="512">
        <v>70</v>
      </c>
      <c r="BJ34" s="512">
        <v>125</v>
      </c>
      <c r="BK34" s="512">
        <v>185</v>
      </c>
      <c r="BL34" s="512">
        <v>235</v>
      </c>
      <c r="BM34" s="512">
        <v>270</v>
      </c>
      <c r="BN34" s="512">
        <v>335</v>
      </c>
    </row>
    <row r="35" spans="1:66" x14ac:dyDescent="0.2">
      <c r="A35" s="503"/>
      <c r="B35" s="514"/>
      <c r="C35" s="515" t="s">
        <v>23</v>
      </c>
      <c r="D35" s="608"/>
      <c r="E35" s="609"/>
      <c r="F35" s="610"/>
      <c r="G35" s="612"/>
      <c r="H35" s="608"/>
      <c r="I35" s="609"/>
      <c r="J35" s="608"/>
      <c r="K35" s="609"/>
      <c r="L35" s="608"/>
      <c r="M35" s="609"/>
      <c r="N35" s="608"/>
      <c r="O35" s="609"/>
      <c r="P35" s="608"/>
      <c r="Q35" s="609"/>
      <c r="R35" s="608"/>
      <c r="S35" s="609"/>
      <c r="T35" s="608"/>
      <c r="U35" s="609"/>
      <c r="V35" s="608"/>
      <c r="W35" s="609"/>
      <c r="X35" s="608"/>
      <c r="Y35" s="609"/>
      <c r="Z35" s="610"/>
      <c r="AA35" s="631"/>
      <c r="AB35" s="610"/>
      <c r="AC35" s="612"/>
      <c r="AD35" s="608"/>
      <c r="AE35" s="609"/>
      <c r="AF35" s="608"/>
      <c r="AG35" s="609"/>
      <c r="AH35" s="608"/>
      <c r="AI35" s="609"/>
      <c r="AJ35" s="608"/>
      <c r="AK35" s="609"/>
      <c r="AL35" s="608"/>
      <c r="AM35" s="609"/>
      <c r="AN35" s="608"/>
      <c r="AO35" s="609"/>
      <c r="AP35" s="610"/>
      <c r="AQ35" s="612"/>
      <c r="AR35" s="626"/>
      <c r="AS35" s="627"/>
      <c r="AT35" s="610"/>
      <c r="AU35" s="612"/>
      <c r="AV35" s="608"/>
      <c r="AW35" s="609"/>
      <c r="AX35" s="608"/>
      <c r="AY35" s="609"/>
      <c r="AZ35" s="608"/>
      <c r="BA35" s="609"/>
      <c r="BB35" s="615"/>
      <c r="BC35" s="616">
        <f>COUNT(D35:BA35)</f>
        <v>0</v>
      </c>
      <c r="BD35" s="616" t="str">
        <f>IF(BC35&lt;3," ",(LARGE(D35:BA35,1)+LARGE(D35:BA35,2)+LARGE(D35:BA35,3))/3)</f>
        <v xml:space="preserve"> </v>
      </c>
      <c r="BE35" s="520" t="str">
        <f>IF(COUNTIF(D35:BA35,"(1)")=0," ",COUNTIF(D35:BA35,"(1)"))</f>
        <v xml:space="preserve"> </v>
      </c>
      <c r="BF35" s="520" t="str">
        <f>IF(COUNTIF(D35:BA35,"(2)")=0," ",COUNTIF(D35:BA35,"(2)"))</f>
        <v xml:space="preserve"> </v>
      </c>
      <c r="BG35" s="520" t="str">
        <f>IF(COUNTIF(D35:BA35,"(3)")=0," ",COUNTIF(D35:BA35,"(3)"))</f>
        <v xml:space="preserve"> </v>
      </c>
      <c r="BH35" s="521" t="str">
        <f>IF(SUM(BE35:BG35)=0," ",SUM(BE35:BG35))</f>
        <v xml:space="preserve"> </v>
      </c>
      <c r="BI35" s="522">
        <v>14</v>
      </c>
      <c r="BJ35" s="522">
        <v>14</v>
      </c>
      <c r="BK35" s="522">
        <v>14</v>
      </c>
      <c r="BL35" s="522" t="str">
        <f>IF(BC35=0,Var!$B$8,IF(LARGE(D35:BA35,1)&gt;=235,Var!$B$4," "))</f>
        <v>---</v>
      </c>
      <c r="BM35" s="522" t="str">
        <f>IF(BC35=0,Var!$B$8,IF(LARGE(D35:BA35,1)&gt;=270,Var!$B$4," "))</f>
        <v>---</v>
      </c>
      <c r="BN35" s="522" t="str">
        <f>IF(BC35=0,Var!$B$8,IF(LARGE(D35:BA35,1)&gt;=335,Var!$B$4," "))</f>
        <v>---</v>
      </c>
    </row>
    <row r="36" spans="1:66" x14ac:dyDescent="0.2">
      <c r="A36" s="503"/>
      <c r="B36" s="514"/>
      <c r="C36" s="515" t="s">
        <v>33</v>
      </c>
      <c r="D36" s="608"/>
      <c r="E36" s="609"/>
      <c r="F36" s="610"/>
      <c r="G36" s="612"/>
      <c r="H36" s="608"/>
      <c r="I36" s="609"/>
      <c r="J36" s="608"/>
      <c r="K36" s="609"/>
      <c r="L36" s="608"/>
      <c r="M36" s="609"/>
      <c r="N36" s="608"/>
      <c r="O36" s="609"/>
      <c r="P36" s="608"/>
      <c r="Q36" s="609"/>
      <c r="R36" s="608"/>
      <c r="S36" s="609"/>
      <c r="T36" s="608"/>
      <c r="U36" s="609"/>
      <c r="V36" s="608"/>
      <c r="W36" s="609"/>
      <c r="X36" s="608"/>
      <c r="Y36" s="609"/>
      <c r="Z36" s="610"/>
      <c r="AA36" s="634"/>
      <c r="AB36" s="610"/>
      <c r="AC36" s="612"/>
      <c r="AD36" s="608"/>
      <c r="AE36" s="609"/>
      <c r="AF36" s="608"/>
      <c r="AG36" s="609"/>
      <c r="AH36" s="608"/>
      <c r="AI36" s="609"/>
      <c r="AJ36" s="608"/>
      <c r="AK36" s="609"/>
      <c r="AL36" s="608"/>
      <c r="AM36" s="609"/>
      <c r="AN36" s="608"/>
      <c r="AO36" s="609"/>
      <c r="AP36" s="610"/>
      <c r="AQ36" s="612"/>
      <c r="AR36" s="635"/>
      <c r="AS36" s="634"/>
      <c r="AT36" s="610"/>
      <c r="AU36" s="612"/>
      <c r="AV36" s="608"/>
      <c r="AW36" s="609"/>
      <c r="AX36" s="608"/>
      <c r="AY36" s="609"/>
      <c r="AZ36" s="608"/>
      <c r="BA36" s="609"/>
      <c r="BB36" s="615"/>
      <c r="BC36" s="616">
        <f>COUNT(D36:BA36)</f>
        <v>0</v>
      </c>
      <c r="BD36" s="616" t="str">
        <f>IF(BC36&lt;3," ",(LARGE(D36:BA36,1)+LARGE(D36:BA36,2)+LARGE(D36:BA36,3))/3)</f>
        <v xml:space="preserve"> </v>
      </c>
      <c r="BE36" s="520" t="str">
        <f>IF(COUNTIF(D36:BA36,"(1)")=0," ",COUNTIF(D36:BA36,"(1)"))</f>
        <v xml:space="preserve"> </v>
      </c>
      <c r="BF36" s="520" t="str">
        <f>IF(COUNTIF(D36:BA36,"(2)")=0," ",COUNTIF(D36:BA36,"(2)"))</f>
        <v xml:space="preserve"> </v>
      </c>
      <c r="BG36" s="520" t="str">
        <f>IF(COUNTIF(D36:BA36,"(3)")=0," ",COUNTIF(D36:BA36,"(3)"))</f>
        <v xml:space="preserve"> </v>
      </c>
      <c r="BH36" s="521" t="str">
        <f>IF(SUM(BE36:BG36)=0," ",SUM(BE36:BG36))</f>
        <v xml:space="preserve"> </v>
      </c>
      <c r="BI36" s="522">
        <v>21</v>
      </c>
      <c r="BJ36" s="522">
        <v>21</v>
      </c>
      <c r="BK36" s="522" t="str">
        <f>IF(BC36=0,Var!$B$8,IF(LARGE(D36:BA36,1)&gt;=185,Var!$B$4," "))</f>
        <v>---</v>
      </c>
      <c r="BL36" s="522" t="str">
        <f>IF(BC36=0,Var!$B$8,IF(LARGE(D36:BA36,1)&gt;=235,Var!$B$4," "))</f>
        <v>---</v>
      </c>
      <c r="BM36" s="522" t="str">
        <f>IF(BC36=0,Var!$B$8,IF(LARGE(D36:BA36,1)&gt;=270,Var!$B$4," "))</f>
        <v>---</v>
      </c>
      <c r="BN36" s="522" t="str">
        <f>IF(BC36=0,Var!$B$8,IF(LARGE(D36:BA36,1)&gt;=335,Var!$B$4," "))</f>
        <v>---</v>
      </c>
    </row>
    <row r="37" spans="1:66" x14ac:dyDescent="0.2">
      <c r="A37" s="503"/>
      <c r="B37" s="514">
        <v>1</v>
      </c>
      <c r="C37" s="515" t="s">
        <v>247</v>
      </c>
      <c r="D37" s="608"/>
      <c r="E37" s="609"/>
      <c r="F37" s="610"/>
      <c r="G37" s="612"/>
      <c r="H37" s="608"/>
      <c r="I37" s="609"/>
      <c r="J37" s="608">
        <v>163</v>
      </c>
      <c r="K37" s="633" t="s">
        <v>376</v>
      </c>
      <c r="L37" s="608"/>
      <c r="M37" s="609"/>
      <c r="N37" s="608"/>
      <c r="O37" s="633"/>
      <c r="P37" s="608"/>
      <c r="Q37" s="609"/>
      <c r="R37" s="608"/>
      <c r="S37" s="633"/>
      <c r="T37" s="608"/>
      <c r="U37" s="609"/>
      <c r="V37" s="608"/>
      <c r="W37" s="609"/>
      <c r="X37" s="608"/>
      <c r="Y37" s="609"/>
      <c r="Z37" s="610"/>
      <c r="AA37" s="634"/>
      <c r="AB37" s="610"/>
      <c r="AC37" s="612"/>
      <c r="AD37" s="608"/>
      <c r="AE37" s="609"/>
      <c r="AF37" s="608"/>
      <c r="AG37" s="609"/>
      <c r="AH37" s="608"/>
      <c r="AI37" s="609"/>
      <c r="AJ37" s="608"/>
      <c r="AK37" s="609"/>
      <c r="AL37" s="608"/>
      <c r="AM37" s="609"/>
      <c r="AN37" s="608"/>
      <c r="AO37" s="609"/>
      <c r="AP37" s="610"/>
      <c r="AQ37" s="612"/>
      <c r="AR37" s="635"/>
      <c r="AS37" s="634"/>
      <c r="AT37" s="610"/>
      <c r="AU37" s="612"/>
      <c r="AV37" s="608"/>
      <c r="AW37" s="609"/>
      <c r="AX37" s="608"/>
      <c r="AY37" s="609"/>
      <c r="AZ37" s="608"/>
      <c r="BA37" s="609"/>
      <c r="BB37" s="615"/>
      <c r="BC37" s="616">
        <f>COUNT(D37:BA37)</f>
        <v>1</v>
      </c>
      <c r="BD37" s="616" t="str">
        <f>IF(BC37&lt;3," ",(LARGE(D37:BA37,1)+LARGE(D37:BA37,2)+LARGE(D37:BA37,3))/3)</f>
        <v xml:space="preserve"> </v>
      </c>
      <c r="BE37" s="520" t="str">
        <f>IF(COUNTIF(D37:BA37,"(1)")=0," ",COUNTIF(D37:BA37,"(1)"))</f>
        <v xml:space="preserve"> </v>
      </c>
      <c r="BF37" s="520" t="str">
        <f>IF(COUNTIF(D37:BA37,"(2)")=0," ",COUNTIF(D37:BA37,"(2)"))</f>
        <v xml:space="preserve"> </v>
      </c>
      <c r="BG37" s="520" t="str">
        <f>IF(COUNTIF(D37:BA37,"(3)")=0," ",COUNTIF(D37:BA37,"(3)"))</f>
        <v xml:space="preserve"> </v>
      </c>
      <c r="BH37" s="521" t="str">
        <f>IF(SUM(BE37:BG37)=0," ",SUM(BE37:BG37))</f>
        <v xml:space="preserve"> </v>
      </c>
      <c r="BI37" s="522">
        <v>18</v>
      </c>
      <c r="BJ37" s="522">
        <v>18</v>
      </c>
      <c r="BK37" s="522" t="str">
        <f>IF(BC37=0,Var!$B$8,IF(LARGE(D37:BA37,1)&gt;=185,Var!$B$4," "))</f>
        <v xml:space="preserve"> </v>
      </c>
      <c r="BL37" s="522" t="str">
        <f>IF(BC37=0,Var!$B$8,IF(LARGE(D37:BA37,1)&gt;=235,Var!$B$4," "))</f>
        <v xml:space="preserve"> </v>
      </c>
      <c r="BM37" s="522" t="str">
        <f>IF(BC37=0,Var!$B$8,IF(LARGE(D37:BA37,1)&gt;=270,Var!$B$4," "))</f>
        <v xml:space="preserve"> </v>
      </c>
      <c r="BN37" s="522" t="str">
        <f>IF(BC37=0,Var!$B$8,IF(LARGE(D37:BA37,1)&gt;=335,Var!$B$4," "))</f>
        <v xml:space="preserve"> </v>
      </c>
    </row>
    <row r="38" spans="1:66" x14ac:dyDescent="0.2">
      <c r="A38" s="503"/>
      <c r="B38" s="514"/>
      <c r="C38" s="515" t="s">
        <v>36</v>
      </c>
      <c r="D38" s="608"/>
      <c r="E38" s="609"/>
      <c r="F38" s="610"/>
      <c r="G38" s="612"/>
      <c r="H38" s="608"/>
      <c r="I38" s="609"/>
      <c r="J38" s="608"/>
      <c r="K38" s="609"/>
      <c r="L38" s="608"/>
      <c r="M38" s="609"/>
      <c r="N38" s="608"/>
      <c r="O38" s="609"/>
      <c r="P38" s="608"/>
      <c r="Q38" s="609"/>
      <c r="R38" s="608"/>
      <c r="S38" s="609"/>
      <c r="T38" s="608"/>
      <c r="U38" s="609"/>
      <c r="V38" s="608"/>
      <c r="W38" s="609"/>
      <c r="X38" s="608"/>
      <c r="Y38" s="609"/>
      <c r="Z38" s="610"/>
      <c r="AA38" s="632"/>
      <c r="AB38" s="610"/>
      <c r="AC38" s="612"/>
      <c r="AD38" s="608"/>
      <c r="AE38" s="609"/>
      <c r="AF38" s="608"/>
      <c r="AG38" s="609"/>
      <c r="AH38" s="608"/>
      <c r="AI38" s="609"/>
      <c r="AJ38" s="608"/>
      <c r="AK38" s="609"/>
      <c r="AL38" s="608"/>
      <c r="AM38" s="609"/>
      <c r="AN38" s="608"/>
      <c r="AO38" s="609"/>
      <c r="AP38" s="610"/>
      <c r="AQ38" s="612"/>
      <c r="AR38" s="629"/>
      <c r="AS38" s="630"/>
      <c r="AT38" s="610"/>
      <c r="AU38" s="612"/>
      <c r="AV38" s="608"/>
      <c r="AW38" s="609"/>
      <c r="AX38" s="608"/>
      <c r="AY38" s="609"/>
      <c r="AZ38" s="608"/>
      <c r="BA38" s="609"/>
      <c r="BB38" s="615"/>
      <c r="BC38" s="616">
        <f>COUNT(D38:BA38)</f>
        <v>0</v>
      </c>
      <c r="BD38" s="616" t="str">
        <f>IF(BC38&lt;3," ",(LARGE(D38:BA38,1)+LARGE(D38:BA38,2)+LARGE(D38:BA38,3))/3)</f>
        <v xml:space="preserve"> </v>
      </c>
      <c r="BE38" s="520" t="str">
        <f>IF(COUNTIF(D38:BA38,"(1)")=0," ",COUNTIF(D38:BA38,"(1)"))</f>
        <v xml:space="preserve"> </v>
      </c>
      <c r="BF38" s="520" t="str">
        <f>IF(COUNTIF(D38:BA38,"(2)")=0," ",COUNTIF(D38:BA38,"(2)"))</f>
        <v xml:space="preserve"> </v>
      </c>
      <c r="BG38" s="520" t="str">
        <f>IF(COUNTIF(D38:BA38,"(3)")=0," ",COUNTIF(D38:BA38,"(3)"))</f>
        <v xml:space="preserve"> </v>
      </c>
      <c r="BH38" s="521" t="str">
        <f>IF(SUM(BE38:BG38)=0," ",SUM(BE38:BG38))</f>
        <v xml:space="preserve"> </v>
      </c>
      <c r="BI38" s="522">
        <v>10</v>
      </c>
      <c r="BJ38" s="522">
        <v>11</v>
      </c>
      <c r="BK38" s="522">
        <v>11</v>
      </c>
      <c r="BL38" s="522" t="str">
        <f>IF(BC38=0,Var!$B$8,IF(LARGE(D38:BA38,1)&gt;=235,Var!$B$4," "))</f>
        <v>---</v>
      </c>
      <c r="BM38" s="522" t="str">
        <f>IF(BC38=0,Var!$B$8,IF(LARGE(D38:BA38,1)&gt;=270,Var!$B$4," "))</f>
        <v>---</v>
      </c>
      <c r="BN38" s="522" t="str">
        <f>IF(BC38=0,Var!$B$8,IF(LARGE(D38:BA38,1)&gt;=335,Var!$B$4," "))</f>
        <v>---</v>
      </c>
    </row>
    <row r="39" spans="1:66" s="508" customFormat="1" ht="22.7" customHeight="1" x14ac:dyDescent="0.2">
      <c r="A39" s="503"/>
      <c r="B39" s="504"/>
      <c r="C39" s="505" t="s">
        <v>65</v>
      </c>
      <c r="D39" s="617"/>
      <c r="E39" s="618"/>
      <c r="F39" s="617"/>
      <c r="G39" s="618"/>
      <c r="H39" s="619"/>
      <c r="I39" s="620"/>
      <c r="J39" s="621"/>
      <c r="K39" s="622"/>
      <c r="L39" s="621"/>
      <c r="M39" s="622"/>
      <c r="N39" s="617"/>
      <c r="O39" s="618"/>
      <c r="P39" s="617"/>
      <c r="Q39" s="618"/>
      <c r="R39" s="617"/>
      <c r="S39" s="618"/>
      <c r="T39" s="617"/>
      <c r="U39" s="618"/>
      <c r="V39" s="617"/>
      <c r="W39" s="618"/>
      <c r="X39" s="617"/>
      <c r="Y39" s="618"/>
      <c r="Z39" s="617"/>
      <c r="AA39" s="618"/>
      <c r="AB39" s="617"/>
      <c r="AC39" s="618"/>
      <c r="AD39" s="617"/>
      <c r="AE39" s="618"/>
      <c r="AF39" s="617"/>
      <c r="AG39" s="618"/>
      <c r="AH39" s="617"/>
      <c r="AI39" s="618"/>
      <c r="AJ39" s="617"/>
      <c r="AK39" s="618"/>
      <c r="AL39" s="617"/>
      <c r="AM39" s="618"/>
      <c r="AN39" s="617"/>
      <c r="AO39" s="618"/>
      <c r="AP39" s="617"/>
      <c r="AQ39" s="618"/>
      <c r="AR39" s="610"/>
      <c r="AS39" s="612"/>
      <c r="AT39" s="617"/>
      <c r="AU39" s="618"/>
      <c r="AV39" s="617"/>
      <c r="AW39" s="618"/>
      <c r="AX39" s="617"/>
      <c r="AY39" s="618"/>
      <c r="AZ39" s="617"/>
      <c r="BA39" s="618"/>
      <c r="BB39" s="623"/>
      <c r="BC39" s="615"/>
      <c r="BD39" s="615"/>
      <c r="BE39" s="510"/>
      <c r="BF39" s="510"/>
      <c r="BG39" s="510"/>
      <c r="BH39" s="511"/>
      <c r="BI39" s="512">
        <v>110</v>
      </c>
      <c r="BJ39" s="512">
        <v>160</v>
      </c>
      <c r="BK39" s="512">
        <v>220</v>
      </c>
      <c r="BL39" s="512">
        <v>270</v>
      </c>
      <c r="BM39" s="512">
        <v>315</v>
      </c>
      <c r="BN39" s="512">
        <v>375</v>
      </c>
    </row>
    <row r="40" spans="1:66" x14ac:dyDescent="0.2">
      <c r="A40" s="503"/>
      <c r="B40" s="514"/>
      <c r="C40" s="515"/>
      <c r="D40" s="608"/>
      <c r="E40" s="609"/>
      <c r="F40" s="610"/>
      <c r="G40" s="612"/>
      <c r="H40" s="608"/>
      <c r="I40" s="609"/>
      <c r="J40" s="608"/>
      <c r="K40" s="609"/>
      <c r="L40" s="608"/>
      <c r="M40" s="609"/>
      <c r="N40" s="608"/>
      <c r="O40" s="609"/>
      <c r="P40" s="608"/>
      <c r="Q40" s="609"/>
      <c r="R40" s="608"/>
      <c r="S40" s="609"/>
      <c r="T40" s="608"/>
      <c r="U40" s="609"/>
      <c r="V40" s="608"/>
      <c r="W40" s="609"/>
      <c r="X40" s="608"/>
      <c r="Y40" s="609"/>
      <c r="Z40" s="610"/>
      <c r="AA40" s="631"/>
      <c r="AB40" s="610"/>
      <c r="AC40" s="612"/>
      <c r="AD40" s="608"/>
      <c r="AE40" s="609"/>
      <c r="AF40" s="608"/>
      <c r="AG40" s="609"/>
      <c r="AH40" s="608"/>
      <c r="AI40" s="609"/>
      <c r="AJ40" s="608"/>
      <c r="AK40" s="609"/>
      <c r="AL40" s="608"/>
      <c r="AM40" s="609"/>
      <c r="AN40" s="608"/>
      <c r="AO40" s="609"/>
      <c r="AP40" s="610"/>
      <c r="AQ40" s="612"/>
      <c r="AR40" s="626"/>
      <c r="AS40" s="627"/>
      <c r="AT40" s="610"/>
      <c r="AU40" s="612"/>
      <c r="AV40" s="608"/>
      <c r="AW40" s="609"/>
      <c r="AX40" s="608"/>
      <c r="AY40" s="609"/>
      <c r="AZ40" s="608"/>
      <c r="BA40" s="609"/>
      <c r="BB40" s="615"/>
      <c r="BC40" s="616">
        <f>COUNT(D40:BA40)</f>
        <v>0</v>
      </c>
      <c r="BD40" s="616" t="str">
        <f>IF(BC40&lt;3," ",(LARGE(D40:BA40,1)+LARGE(D40:BA40,2)+LARGE(D40:BA40,3))/3)</f>
        <v xml:space="preserve"> </v>
      </c>
      <c r="BE40" s="520" t="str">
        <f>IF(COUNTIF(D40:BA40,"(1)")=0," ",COUNTIF(D40:BA40,"(1)"))</f>
        <v xml:space="preserve"> </v>
      </c>
      <c r="BF40" s="520" t="str">
        <f>IF(COUNTIF(D40:BA40,"(2)")=0," ",COUNTIF(D40:BA40,"(2)"))</f>
        <v xml:space="preserve"> </v>
      </c>
      <c r="BG40" s="520" t="str">
        <f>IF(COUNTIF(D40:BA40,"(3)")=0," ",COUNTIF(D40:BA40,"(3)"))</f>
        <v xml:space="preserve"> </v>
      </c>
      <c r="BH40" s="521" t="str">
        <f>IF(SUM(BE40:BG40)=0," ",SUM(BE40:BG40))</f>
        <v xml:space="preserve"> </v>
      </c>
      <c r="BI40" s="522" t="str">
        <f>IF(BC40=0,Var!$B$8,IF(LARGE(D40:BA40,1)&gt;=110,Var!$B$4," "))</f>
        <v>---</v>
      </c>
      <c r="BJ40" s="522" t="str">
        <f>IF(BC40=0,Var!$B$8,IF(LARGE(D40:BA40,1)&gt;=160,Var!$B$4," "))</f>
        <v>---</v>
      </c>
      <c r="BK40" s="522" t="str">
        <f>IF(BC40=0,Var!$B$8,IF(LARGE(D40:BA40,1)&gt;=220,Var!$B$4," "))</f>
        <v>---</v>
      </c>
      <c r="BL40" s="522" t="str">
        <f>IF(BC40=0,Var!$B$8,IF(LARGE(D40:BA40,1)&gt;=270,Var!$B$4," "))</f>
        <v>---</v>
      </c>
      <c r="BM40" s="522" t="str">
        <f>IF(BC40=0,Var!$B$8,IF(LARGE(D40:BA40,1)&gt;=315,Var!$B$4," "))</f>
        <v>---</v>
      </c>
      <c r="BN40" s="522" t="str">
        <f>IF(BC40=0,Var!$B$8,IF(LARGE(D40:BA40,1)&gt;=375,Var!$B$4," "))</f>
        <v>---</v>
      </c>
    </row>
    <row r="41" spans="1:66" x14ac:dyDescent="0.2">
      <c r="A41" s="503"/>
      <c r="B41" s="514"/>
      <c r="C41" s="515"/>
      <c r="D41" s="608"/>
      <c r="E41" s="609"/>
      <c r="F41" s="610"/>
      <c r="G41" s="612"/>
      <c r="H41" s="608"/>
      <c r="I41" s="609"/>
      <c r="J41" s="608"/>
      <c r="K41" s="609"/>
      <c r="L41" s="608"/>
      <c r="M41" s="609"/>
      <c r="N41" s="608"/>
      <c r="O41" s="609"/>
      <c r="P41" s="608"/>
      <c r="Q41" s="609"/>
      <c r="R41" s="608"/>
      <c r="S41" s="609"/>
      <c r="T41" s="608"/>
      <c r="U41" s="609"/>
      <c r="V41" s="608"/>
      <c r="W41" s="609"/>
      <c r="X41" s="608"/>
      <c r="Y41" s="609"/>
      <c r="Z41" s="610"/>
      <c r="AA41" s="632"/>
      <c r="AB41" s="610"/>
      <c r="AC41" s="612"/>
      <c r="AD41" s="608"/>
      <c r="AE41" s="609"/>
      <c r="AF41" s="608"/>
      <c r="AG41" s="609"/>
      <c r="AH41" s="608"/>
      <c r="AI41" s="609"/>
      <c r="AJ41" s="608"/>
      <c r="AK41" s="609"/>
      <c r="AL41" s="608"/>
      <c r="AM41" s="609"/>
      <c r="AN41" s="608"/>
      <c r="AO41" s="609"/>
      <c r="AP41" s="610"/>
      <c r="AQ41" s="612"/>
      <c r="AR41" s="629"/>
      <c r="AS41" s="630"/>
      <c r="AT41" s="610"/>
      <c r="AU41" s="612"/>
      <c r="AV41" s="608"/>
      <c r="AW41" s="609"/>
      <c r="AX41" s="608"/>
      <c r="AY41" s="609"/>
      <c r="AZ41" s="608"/>
      <c r="BA41" s="609"/>
      <c r="BB41" s="615"/>
      <c r="BC41" s="616">
        <f>COUNT(D41:BA41)</f>
        <v>0</v>
      </c>
      <c r="BD41" s="616" t="str">
        <f>IF(BC41&lt;3," ",(LARGE(D41:BA41,1)+LARGE(D41:BA41,2)+LARGE(D41:BA41,3))/3)</f>
        <v xml:space="preserve"> </v>
      </c>
      <c r="BE41" s="520" t="str">
        <f>IF(COUNTIF(D41:BA41,"(1)")=0," ",COUNTIF(D41:BA41,"(1)"))</f>
        <v xml:space="preserve"> </v>
      </c>
      <c r="BF41" s="520" t="str">
        <f>IF(COUNTIF(D41:BA41,"(2)")=0," ",COUNTIF(D41:BA41,"(2)"))</f>
        <v xml:space="preserve"> </v>
      </c>
      <c r="BG41" s="520" t="str">
        <f>IF(COUNTIF(D41:BA41,"(3)")=0," ",COUNTIF(D41:BA41,"(3)"))</f>
        <v xml:space="preserve"> </v>
      </c>
      <c r="BH41" s="521" t="str">
        <f>IF(SUM(BE41:BG41)=0," ",SUM(BE41:BG41))</f>
        <v xml:space="preserve"> </v>
      </c>
      <c r="BI41" s="522" t="str">
        <f>IF(BC41=0,Var!$B$8,IF(LARGE(D41:BA41,1)&gt;=110,Var!$B$4," "))</f>
        <v>---</v>
      </c>
      <c r="BJ41" s="522" t="str">
        <f>IF(BC41=0,Var!$B$8,IF(LARGE(D41:BA41,1)&gt;=160,Var!$B$4," "))</f>
        <v>---</v>
      </c>
      <c r="BK41" s="522" t="str">
        <f>IF(BC41=0,Var!$B$8,IF(LARGE(D41:BA41,1)&gt;=220,Var!$B$4," "))</f>
        <v>---</v>
      </c>
      <c r="BL41" s="522" t="str">
        <f>IF(BC41=0,Var!$B$8,IF(LARGE(D41:BA41,1)&gt;=270,Var!$B$4," "))</f>
        <v>---</v>
      </c>
      <c r="BM41" s="522" t="str">
        <f>IF(BC41=0,Var!$B$8,IF(LARGE(D41:BA41,1)&gt;=315,Var!$B$4," "))</f>
        <v>---</v>
      </c>
      <c r="BN41" s="522" t="str">
        <f>IF(BC41=0,Var!$B$8,IF(LARGE(D41:BA41,1)&gt;=375,Var!$B$4," "))</f>
        <v>---</v>
      </c>
    </row>
    <row r="42" spans="1:66" s="508" customFormat="1" ht="22.7" customHeight="1" x14ac:dyDescent="0.2">
      <c r="A42" s="503"/>
      <c r="B42" s="504"/>
      <c r="C42" s="505" t="s">
        <v>338</v>
      </c>
      <c r="D42" s="617"/>
      <c r="E42" s="618"/>
      <c r="F42" s="617"/>
      <c r="G42" s="618"/>
      <c r="H42" s="619"/>
      <c r="I42" s="620"/>
      <c r="J42" s="621"/>
      <c r="K42" s="622"/>
      <c r="L42" s="621"/>
      <c r="M42" s="622"/>
      <c r="N42" s="617"/>
      <c r="O42" s="618"/>
      <c r="P42" s="617"/>
      <c r="Q42" s="618"/>
      <c r="R42" s="617"/>
      <c r="S42" s="618"/>
      <c r="T42" s="617"/>
      <c r="U42" s="618"/>
      <c r="V42" s="617"/>
      <c r="W42" s="618"/>
      <c r="X42" s="617"/>
      <c r="Y42" s="618"/>
      <c r="Z42" s="617"/>
      <c r="AA42" s="618"/>
      <c r="AB42" s="617"/>
      <c r="AC42" s="618"/>
      <c r="AD42" s="617"/>
      <c r="AE42" s="618"/>
      <c r="AF42" s="617"/>
      <c r="AG42" s="618"/>
      <c r="AH42" s="617"/>
      <c r="AI42" s="618"/>
      <c r="AJ42" s="617"/>
      <c r="AK42" s="618"/>
      <c r="AL42" s="617"/>
      <c r="AM42" s="618"/>
      <c r="AN42" s="617"/>
      <c r="AO42" s="618"/>
      <c r="AP42" s="617"/>
      <c r="AQ42" s="618"/>
      <c r="AR42" s="610"/>
      <c r="AS42" s="612"/>
      <c r="AT42" s="617"/>
      <c r="AU42" s="618"/>
      <c r="AV42" s="617"/>
      <c r="AW42" s="618"/>
      <c r="AX42" s="617"/>
      <c r="AY42" s="618"/>
      <c r="AZ42" s="617"/>
      <c r="BA42" s="618"/>
      <c r="BB42" s="623"/>
      <c r="BC42" s="615"/>
      <c r="BD42" s="615"/>
      <c r="BE42" s="510"/>
      <c r="BF42" s="510"/>
      <c r="BG42" s="510"/>
      <c r="BH42" s="511"/>
      <c r="BI42" s="509"/>
      <c r="BJ42" s="509"/>
      <c r="BK42" s="509"/>
      <c r="BL42" s="509"/>
      <c r="BM42" s="509"/>
      <c r="BN42" s="509"/>
    </row>
    <row r="43" spans="1:66" x14ac:dyDescent="0.2">
      <c r="A43" s="503"/>
      <c r="B43" s="514">
        <v>1</v>
      </c>
      <c r="C43" s="515" t="s">
        <v>335</v>
      </c>
      <c r="D43" s="608">
        <v>335</v>
      </c>
      <c r="E43" s="633" t="s">
        <v>14</v>
      </c>
      <c r="F43" s="610">
        <v>356</v>
      </c>
      <c r="G43" s="636" t="s">
        <v>15</v>
      </c>
      <c r="H43" s="608">
        <v>388</v>
      </c>
      <c r="I43" s="633" t="s">
        <v>362</v>
      </c>
      <c r="J43" s="608">
        <v>297</v>
      </c>
      <c r="K43" s="633" t="s">
        <v>372</v>
      </c>
      <c r="L43" s="608">
        <v>344</v>
      </c>
      <c r="M43" s="633" t="s">
        <v>362</v>
      </c>
      <c r="N43" s="608"/>
      <c r="O43" s="633"/>
      <c r="P43" s="608">
        <v>308</v>
      </c>
      <c r="Q43" s="633" t="s">
        <v>13</v>
      </c>
      <c r="R43" s="608">
        <v>392</v>
      </c>
      <c r="S43" s="633" t="s">
        <v>362</v>
      </c>
      <c r="T43" s="608"/>
      <c r="U43" s="609"/>
      <c r="V43" s="608"/>
      <c r="W43" s="633"/>
      <c r="X43" s="608"/>
      <c r="Y43" s="633"/>
      <c r="Z43" s="610"/>
      <c r="AA43" s="637"/>
      <c r="AB43" s="610"/>
      <c r="AC43" s="636"/>
      <c r="AD43" s="608"/>
      <c r="AE43" s="633"/>
      <c r="AF43" s="608"/>
      <c r="AG43" s="609"/>
      <c r="AH43" s="608"/>
      <c r="AI43" s="633"/>
      <c r="AJ43" s="608"/>
      <c r="AK43" s="633"/>
      <c r="AL43" s="608"/>
      <c r="AM43" s="609"/>
      <c r="AN43" s="608"/>
      <c r="AO43" s="609"/>
      <c r="AP43" s="610"/>
      <c r="AQ43" s="612"/>
      <c r="AR43" s="626"/>
      <c r="AS43" s="627"/>
      <c r="AT43" s="610"/>
      <c r="AU43" s="612"/>
      <c r="AV43" s="608"/>
      <c r="AW43" s="609"/>
      <c r="AX43" s="608"/>
      <c r="AY43" s="609"/>
      <c r="AZ43" s="608"/>
      <c r="BA43" s="609"/>
      <c r="BB43" s="615"/>
      <c r="BC43" s="616">
        <f>COUNT(D43:BA43)</f>
        <v>7</v>
      </c>
      <c r="BD43" s="616">
        <f>IF(BC43&lt;3," ",(LARGE(D43:BA43,1)+LARGE(D43:BA43,2)+LARGE(D43:BA43,3))/3)</f>
        <v>378.66666666666669</v>
      </c>
      <c r="BE43" s="520">
        <f>IF(COUNTIF(D43:BA43,"(1)")=0," ",COUNTIF(D43:BA43,"(1)"))</f>
        <v>1</v>
      </c>
      <c r="BF43" s="520">
        <f>IF(COUNTIF(D43:BA43,"(2)")=0," ",COUNTIF(D43:BA43,"(2)"))</f>
        <v>1</v>
      </c>
      <c r="BG43" s="520">
        <f>IF(COUNTIF(D43:BA43,"(3)")=0," ",COUNTIF(D43:BA43,"(3)"))</f>
        <v>1</v>
      </c>
      <c r="BH43" s="521">
        <f>IF(SUM(BE43:BG43)=0," ",SUM(BE43:BG43))</f>
        <v>3</v>
      </c>
      <c r="BI43" s="522">
        <v>21</v>
      </c>
      <c r="BJ43" s="522">
        <v>21</v>
      </c>
      <c r="BK43" s="522">
        <v>21</v>
      </c>
      <c r="BL43" s="522">
        <v>21</v>
      </c>
      <c r="BM43" s="522">
        <v>21</v>
      </c>
      <c r="BN43" s="522">
        <f>IF(BC43=0,Var!$B$8,IF(LARGE(D43:BA43,1)&gt;=375,Var!$B$4," "))</f>
        <v>24</v>
      </c>
    </row>
    <row r="44" spans="1:66" x14ac:dyDescent="0.2">
      <c r="A44" s="503"/>
      <c r="B44" s="514"/>
      <c r="C44" s="515"/>
      <c r="D44" s="608"/>
      <c r="E44" s="609"/>
      <c r="F44" s="610"/>
      <c r="G44" s="612"/>
      <c r="H44" s="608"/>
      <c r="I44" s="609"/>
      <c r="J44" s="608"/>
      <c r="K44" s="609"/>
      <c r="L44" s="608"/>
      <c r="M44" s="609"/>
      <c r="N44" s="608"/>
      <c r="O44" s="609"/>
      <c r="P44" s="608"/>
      <c r="Q44" s="609"/>
      <c r="R44" s="608"/>
      <c r="S44" s="609"/>
      <c r="T44" s="608"/>
      <c r="U44" s="609"/>
      <c r="V44" s="608"/>
      <c r="W44" s="609"/>
      <c r="X44" s="608"/>
      <c r="Y44" s="609"/>
      <c r="Z44" s="610"/>
      <c r="AA44" s="632"/>
      <c r="AB44" s="610"/>
      <c r="AC44" s="612"/>
      <c r="AD44" s="608"/>
      <c r="AE44" s="609"/>
      <c r="AF44" s="608"/>
      <c r="AG44" s="609"/>
      <c r="AH44" s="608"/>
      <c r="AI44" s="609"/>
      <c r="AJ44" s="608"/>
      <c r="AK44" s="609"/>
      <c r="AL44" s="608"/>
      <c r="AM44" s="609"/>
      <c r="AN44" s="608"/>
      <c r="AO44" s="609"/>
      <c r="AP44" s="610"/>
      <c r="AQ44" s="612"/>
      <c r="AR44" s="629"/>
      <c r="AS44" s="630"/>
      <c r="AT44" s="610"/>
      <c r="AU44" s="612"/>
      <c r="AV44" s="608"/>
      <c r="AW44" s="609"/>
      <c r="AX44" s="608"/>
      <c r="AY44" s="609"/>
      <c r="AZ44" s="608"/>
      <c r="BA44" s="609"/>
      <c r="BB44" s="615"/>
      <c r="BC44" s="616">
        <f>COUNT(D44:BA44)</f>
        <v>0</v>
      </c>
      <c r="BD44" s="616" t="str">
        <f>IF(BC44&lt;3," ",(LARGE(D44:BA44,1)+LARGE(D44:BA44,2)+LARGE(D44:BA44,3))/3)</f>
        <v xml:space="preserve"> </v>
      </c>
      <c r="BE44" s="520" t="str">
        <f>IF(COUNTIF(D44:BA44,"(1)")=0," ",COUNTIF(D44:BA44,"(1)"))</f>
        <v xml:space="preserve"> </v>
      </c>
      <c r="BF44" s="520" t="str">
        <f>IF(COUNTIF(D44:BA44,"(2)")=0," ",COUNTIF(D44:BA44,"(2)"))</f>
        <v xml:space="preserve"> </v>
      </c>
      <c r="BG44" s="520" t="str">
        <f>IF(COUNTIF(D44:BA44,"(3)")=0," ",COUNTIF(D44:BA44,"(3)"))</f>
        <v xml:space="preserve"> </v>
      </c>
      <c r="BH44" s="521" t="str">
        <f>IF(SUM(BE44:BG44)=0," ",SUM(BE44:BG44))</f>
        <v xml:space="preserve"> </v>
      </c>
      <c r="BI44" s="522" t="str">
        <f>IF(BC44=0,Var!$B$8,IF(LARGE(D44:BA44,1)&gt;=110,Var!$B$4," "))</f>
        <v>---</v>
      </c>
      <c r="BJ44" s="522" t="str">
        <f>IF(BC44=0,Var!$B$8,IF(LARGE(D44:BA44,1)&gt;=160,Var!$B$4," "))</f>
        <v>---</v>
      </c>
      <c r="BK44" s="522" t="str">
        <f>IF(BC44=0,Var!$B$8,IF(LARGE(D44:BA44,1)&gt;=220,Var!$B$4," "))</f>
        <v>---</v>
      </c>
      <c r="BL44" s="522" t="str">
        <f>IF(BC44=0,Var!$B$8,IF(LARGE(D44:BA44,1)&gt;=270,Var!$B$4," "))</f>
        <v>---</v>
      </c>
      <c r="BM44" s="522" t="str">
        <f>IF(BC44=0,Var!$B$8,IF(LARGE(D44:BA44,1)&gt;=315,Var!$B$4," "))</f>
        <v>---</v>
      </c>
      <c r="BN44" s="522" t="str">
        <f>IF(BC44=0,Var!$B$8,IF(LARGE(D44:BA44,1)&gt;=375,Var!$B$4," "))</f>
        <v>---</v>
      </c>
    </row>
    <row r="45" spans="1:66" s="508" customFormat="1" ht="22.7" customHeight="1" x14ac:dyDescent="0.2">
      <c r="A45" s="503"/>
      <c r="B45" s="504"/>
      <c r="C45" s="505" t="s">
        <v>336</v>
      </c>
      <c r="D45" s="617"/>
      <c r="E45" s="618"/>
      <c r="F45" s="617"/>
      <c r="G45" s="618"/>
      <c r="H45" s="619"/>
      <c r="I45" s="620"/>
      <c r="J45" s="621"/>
      <c r="K45" s="622"/>
      <c r="L45" s="621"/>
      <c r="M45" s="622"/>
      <c r="N45" s="617"/>
      <c r="O45" s="618"/>
      <c r="P45" s="617"/>
      <c r="Q45" s="618"/>
      <c r="R45" s="617"/>
      <c r="S45" s="618"/>
      <c r="T45" s="617"/>
      <c r="U45" s="618"/>
      <c r="V45" s="617"/>
      <c r="W45" s="618"/>
      <c r="X45" s="617"/>
      <c r="Y45" s="618"/>
      <c r="Z45" s="617"/>
      <c r="AA45" s="618"/>
      <c r="AB45" s="617"/>
      <c r="AC45" s="618"/>
      <c r="AD45" s="617"/>
      <c r="AE45" s="618"/>
      <c r="AF45" s="617"/>
      <c r="AG45" s="618"/>
      <c r="AH45" s="617"/>
      <c r="AI45" s="618"/>
      <c r="AJ45" s="617"/>
      <c r="AK45" s="618"/>
      <c r="AL45" s="617"/>
      <c r="AM45" s="618"/>
      <c r="AN45" s="617"/>
      <c r="AO45" s="618"/>
      <c r="AP45" s="617"/>
      <c r="AQ45" s="618"/>
      <c r="AR45" s="610"/>
      <c r="AS45" s="612"/>
      <c r="AT45" s="617"/>
      <c r="AU45" s="618"/>
      <c r="AV45" s="617"/>
      <c r="AW45" s="618"/>
      <c r="AX45" s="617"/>
      <c r="AY45" s="618"/>
      <c r="AZ45" s="617"/>
      <c r="BA45" s="618"/>
      <c r="BB45" s="623"/>
      <c r="BC45" s="616"/>
      <c r="BD45" s="615"/>
      <c r="BE45" s="510"/>
      <c r="BF45" s="510"/>
      <c r="BG45" s="510"/>
      <c r="BH45" s="511"/>
      <c r="BI45" s="509"/>
      <c r="BJ45" s="509"/>
      <c r="BK45" s="509"/>
      <c r="BL45" s="509"/>
      <c r="BM45" s="509"/>
      <c r="BN45" s="509"/>
    </row>
    <row r="46" spans="1:66" x14ac:dyDescent="0.2">
      <c r="A46" s="503"/>
      <c r="B46" s="514"/>
      <c r="C46" s="515" t="s">
        <v>23</v>
      </c>
      <c r="D46" s="608"/>
      <c r="E46" s="609"/>
      <c r="F46" s="610"/>
      <c r="G46" s="612"/>
      <c r="H46" s="608"/>
      <c r="I46" s="609"/>
      <c r="J46" s="608"/>
      <c r="K46" s="609"/>
      <c r="L46" s="608"/>
      <c r="M46" s="609"/>
      <c r="N46" s="608"/>
      <c r="O46" s="609"/>
      <c r="P46" s="608"/>
      <c r="Q46" s="609"/>
      <c r="R46" s="608"/>
      <c r="S46" s="609"/>
      <c r="T46" s="608"/>
      <c r="U46" s="609"/>
      <c r="V46" s="608"/>
      <c r="W46" s="609"/>
      <c r="X46" s="608"/>
      <c r="Y46" s="609"/>
      <c r="Z46" s="610"/>
      <c r="AA46" s="631"/>
      <c r="AB46" s="610"/>
      <c r="AC46" s="612"/>
      <c r="AD46" s="608"/>
      <c r="AE46" s="609"/>
      <c r="AF46" s="608"/>
      <c r="AG46" s="609"/>
      <c r="AH46" s="608"/>
      <c r="AI46" s="609"/>
      <c r="AJ46" s="608"/>
      <c r="AK46" s="609"/>
      <c r="AL46" s="608"/>
      <c r="AM46" s="609"/>
      <c r="AN46" s="608"/>
      <c r="AO46" s="609"/>
      <c r="AP46" s="610"/>
      <c r="AQ46" s="612"/>
      <c r="AR46" s="626"/>
      <c r="AS46" s="627"/>
      <c r="AT46" s="610"/>
      <c r="AU46" s="612"/>
      <c r="AV46" s="608"/>
      <c r="AW46" s="609"/>
      <c r="AX46" s="608"/>
      <c r="AY46" s="609"/>
      <c r="AZ46" s="608"/>
      <c r="BA46" s="609"/>
      <c r="BB46" s="615"/>
      <c r="BC46" s="616">
        <f>COUNT(D46:BA46)</f>
        <v>0</v>
      </c>
      <c r="BD46" s="616" t="str">
        <f>IF(BC46&lt;3," ",(LARGE(D46:BA46,1)+LARGE(D46:BA46,2)+LARGE(D46:BA46,3))/3)</f>
        <v xml:space="preserve"> </v>
      </c>
      <c r="BE46" s="520" t="str">
        <f>IF(COUNTIF(D46:BA46,"(1)")=0," ",COUNTIF(D46:BA46,"(1)"))</f>
        <v xml:space="preserve"> </v>
      </c>
      <c r="BF46" s="520" t="str">
        <f>IF(COUNTIF(D46:BA46,"(2)")=0," ",COUNTIF(D46:BA46,"(2)"))</f>
        <v xml:space="preserve"> </v>
      </c>
      <c r="BG46" s="520" t="str">
        <f>IF(COUNTIF(D46:BA46,"(3)")=0," ",COUNTIF(D46:BA46,"(3)"))</f>
        <v xml:space="preserve"> </v>
      </c>
      <c r="BH46" s="521" t="str">
        <f>IF(SUM(BE46:BG46)=0," ",SUM(BE46:BG46))</f>
        <v xml:space="preserve"> </v>
      </c>
      <c r="BI46" s="522">
        <v>9</v>
      </c>
      <c r="BJ46" s="522">
        <v>9</v>
      </c>
      <c r="BK46" s="522">
        <v>10</v>
      </c>
      <c r="BL46" s="522">
        <v>11</v>
      </c>
      <c r="BM46" s="522" t="str">
        <f>IF(BC46=0,Var!$B$8,IF(LARGE(D46:BA46,1)&gt;=315,Var!$B$4," "))</f>
        <v>---</v>
      </c>
      <c r="BN46" s="522" t="str">
        <f>IF(BC46=0,Var!$B$8,IF(LARGE(D46:BA46,1)&gt;=375,Var!$B$4," "))</f>
        <v>---</v>
      </c>
    </row>
    <row r="47" spans="1:66" x14ac:dyDescent="0.2">
      <c r="A47" s="503"/>
      <c r="B47" s="514">
        <v>1</v>
      </c>
      <c r="C47" s="515" t="s">
        <v>334</v>
      </c>
      <c r="D47" s="608"/>
      <c r="E47" s="609"/>
      <c r="F47" s="610"/>
      <c r="G47" s="612"/>
      <c r="H47" s="608"/>
      <c r="I47" s="609"/>
      <c r="J47" s="608">
        <v>259</v>
      </c>
      <c r="K47" s="633" t="s">
        <v>15</v>
      </c>
      <c r="L47" s="608">
        <v>294</v>
      </c>
      <c r="M47" s="633" t="s">
        <v>362</v>
      </c>
      <c r="N47" s="608"/>
      <c r="O47" s="633"/>
      <c r="P47" s="608"/>
      <c r="Q47" s="609"/>
      <c r="R47" s="608"/>
      <c r="S47" s="633"/>
      <c r="T47" s="608"/>
      <c r="U47" s="633"/>
      <c r="V47" s="608"/>
      <c r="W47" s="609"/>
      <c r="X47" s="608"/>
      <c r="Y47" s="609"/>
      <c r="Z47" s="610"/>
      <c r="AA47" s="634"/>
      <c r="AB47" s="610"/>
      <c r="AC47" s="612"/>
      <c r="AD47" s="608"/>
      <c r="AE47" s="633"/>
      <c r="AF47" s="608"/>
      <c r="AG47" s="609"/>
      <c r="AH47" s="608"/>
      <c r="AI47" s="609"/>
      <c r="AJ47" s="608"/>
      <c r="AK47" s="609"/>
      <c r="AL47" s="608"/>
      <c r="AM47" s="609"/>
      <c r="AN47" s="608"/>
      <c r="AO47" s="609"/>
      <c r="AP47" s="610"/>
      <c r="AQ47" s="612"/>
      <c r="AR47" s="635"/>
      <c r="AS47" s="634"/>
      <c r="AT47" s="610"/>
      <c r="AU47" s="612"/>
      <c r="AV47" s="608"/>
      <c r="AW47" s="609"/>
      <c r="AX47" s="608"/>
      <c r="AY47" s="609"/>
      <c r="AZ47" s="608"/>
      <c r="BA47" s="609"/>
      <c r="BB47" s="615"/>
      <c r="BC47" s="616">
        <f>COUNT(D47:BA47)</f>
        <v>2</v>
      </c>
      <c r="BD47" s="616" t="str">
        <f>IF(BC47&lt;3," ",(LARGE(D47:BA47,1)+LARGE(D47:BA47,2)+LARGE(D47:BA47,3))/3)</f>
        <v xml:space="preserve"> </v>
      </c>
      <c r="BE47" s="520" t="str">
        <f>IF(COUNTIF(D47:BA47,"(1)")=0," ",COUNTIF(D47:BA47,"(1)"))</f>
        <v xml:space="preserve"> </v>
      </c>
      <c r="BF47" s="520" t="str">
        <f>IF(COUNTIF(D47:BA47,"(2)")=0," ",COUNTIF(D47:BA47,"(2)"))</f>
        <v xml:space="preserve"> </v>
      </c>
      <c r="BG47" s="520">
        <f>IF(COUNTIF(D47:BA47,"(3)")=0," ",COUNTIF(D47:BA47,"(3)"))</f>
        <v>1</v>
      </c>
      <c r="BH47" s="521">
        <f>IF(SUM(BE47:BG47)=0," ",SUM(BE47:BG47))</f>
        <v>1</v>
      </c>
      <c r="BI47" s="522">
        <v>22</v>
      </c>
      <c r="BJ47" s="522">
        <v>22</v>
      </c>
      <c r="BK47" s="522">
        <v>22</v>
      </c>
      <c r="BL47" s="522">
        <v>22</v>
      </c>
      <c r="BM47" s="522" t="str">
        <f>IF(BC47=0,Var!$B$8,IF(LARGE(D47:BA47,1)&gt;=315,Var!$B$4," "))</f>
        <v xml:space="preserve"> </v>
      </c>
      <c r="BN47" s="522" t="str">
        <f>IF(BC47=0,Var!$B$8,IF(LARGE(D47:BA47,1)&gt;=375,Var!$B$4," "))</f>
        <v xml:space="preserve"> </v>
      </c>
    </row>
    <row r="48" spans="1:66" x14ac:dyDescent="0.2">
      <c r="A48" s="503"/>
      <c r="B48" s="514">
        <v>2</v>
      </c>
      <c r="C48" s="515" t="s">
        <v>341</v>
      </c>
      <c r="D48" s="608"/>
      <c r="E48" s="609"/>
      <c r="F48" s="610"/>
      <c r="G48" s="612"/>
      <c r="H48" s="608"/>
      <c r="I48" s="609"/>
      <c r="J48" s="608">
        <v>285</v>
      </c>
      <c r="K48" s="633" t="s">
        <v>14</v>
      </c>
      <c r="L48" s="608">
        <v>49</v>
      </c>
      <c r="M48" s="633" t="s">
        <v>362</v>
      </c>
      <c r="N48" s="608"/>
      <c r="O48" s="633"/>
      <c r="P48" s="608"/>
      <c r="Q48" s="633"/>
      <c r="R48" s="608"/>
      <c r="S48" s="633"/>
      <c r="T48" s="608"/>
      <c r="U48" s="633"/>
      <c r="V48" s="608"/>
      <c r="W48" s="609"/>
      <c r="X48" s="608"/>
      <c r="Y48" s="609"/>
      <c r="Z48" s="610"/>
      <c r="AA48" s="634"/>
      <c r="AB48" s="610"/>
      <c r="AC48" s="612"/>
      <c r="AD48" s="608"/>
      <c r="AE48" s="609"/>
      <c r="AF48" s="608"/>
      <c r="AG48" s="609"/>
      <c r="AH48" s="608"/>
      <c r="AI48" s="609"/>
      <c r="AJ48" s="608"/>
      <c r="AK48" s="609"/>
      <c r="AL48" s="608"/>
      <c r="AM48" s="609"/>
      <c r="AN48" s="608"/>
      <c r="AO48" s="609"/>
      <c r="AP48" s="610"/>
      <c r="AQ48" s="612"/>
      <c r="AR48" s="629"/>
      <c r="AS48" s="630"/>
      <c r="AT48" s="610"/>
      <c r="AU48" s="612"/>
      <c r="AV48" s="608"/>
      <c r="AW48" s="609"/>
      <c r="AX48" s="608"/>
      <c r="AY48" s="609"/>
      <c r="AZ48" s="608"/>
      <c r="BA48" s="609"/>
      <c r="BB48" s="615"/>
      <c r="BC48" s="616">
        <f>COUNT(D48:BA48)</f>
        <v>2</v>
      </c>
      <c r="BD48" s="616" t="str">
        <f>IF(BC48&lt;3," ",(LARGE(D48:BA48,1)+LARGE(D48:BA48,2)+LARGE(D48:BA48,3))/3)</f>
        <v xml:space="preserve"> </v>
      </c>
      <c r="BE48" s="520" t="str">
        <f>IF(COUNTIF(D48:BA48,"(1)")=0," ",COUNTIF(D48:BA48,"(1)"))</f>
        <v xml:space="preserve"> </v>
      </c>
      <c r="BF48" s="520">
        <f>IF(COUNTIF(D48:BA48,"(2)")=0," ",COUNTIF(D48:BA48,"(2)"))</f>
        <v>1</v>
      </c>
      <c r="BG48" s="520" t="str">
        <f>IF(COUNTIF(D48:BA48,"(3)")=0," ",COUNTIF(D48:BA48,"(3)"))</f>
        <v xml:space="preserve"> </v>
      </c>
      <c r="BH48" s="521"/>
      <c r="BI48" s="522">
        <v>22</v>
      </c>
      <c r="BJ48" s="522">
        <v>22</v>
      </c>
      <c r="BK48" s="522">
        <v>22</v>
      </c>
      <c r="BL48" s="522">
        <v>22</v>
      </c>
      <c r="BM48" s="522" t="str">
        <f>IF(BC48=0,Var!$B$8,IF(LARGE(D48:BA48,1)&gt;=315,Var!$B$4," "))</f>
        <v xml:space="preserve"> </v>
      </c>
      <c r="BN48" s="522" t="str">
        <f>IF(BC48=0,Var!$B$8,IF(LARGE(D48:BA48,1)&gt;=375,Var!$B$4," "))</f>
        <v xml:space="preserve"> </v>
      </c>
    </row>
    <row r="49" spans="1:66" s="508" customFormat="1" ht="22.7" customHeight="1" x14ac:dyDescent="0.2">
      <c r="A49" s="503"/>
      <c r="B49" s="504"/>
      <c r="C49" s="505" t="s">
        <v>66</v>
      </c>
      <c r="D49" s="617"/>
      <c r="E49" s="618"/>
      <c r="F49" s="617"/>
      <c r="G49" s="618"/>
      <c r="H49" s="619"/>
      <c r="I49" s="620"/>
      <c r="J49" s="621"/>
      <c r="K49" s="622"/>
      <c r="L49" s="621"/>
      <c r="M49" s="622"/>
      <c r="N49" s="617"/>
      <c r="O49" s="618"/>
      <c r="P49" s="617"/>
      <c r="Q49" s="618"/>
      <c r="R49" s="617"/>
      <c r="S49" s="618"/>
      <c r="T49" s="617"/>
      <c r="U49" s="618"/>
      <c r="V49" s="617"/>
      <c r="W49" s="618"/>
      <c r="X49" s="617"/>
      <c r="Y49" s="618"/>
      <c r="Z49" s="617"/>
      <c r="AA49" s="618"/>
      <c r="AB49" s="617"/>
      <c r="AC49" s="618"/>
      <c r="AD49" s="617"/>
      <c r="AE49" s="618"/>
      <c r="AF49" s="617"/>
      <c r="AG49" s="618"/>
      <c r="AH49" s="617"/>
      <c r="AI49" s="618"/>
      <c r="AJ49" s="617"/>
      <c r="AK49" s="618"/>
      <c r="AL49" s="617"/>
      <c r="AM49" s="618"/>
      <c r="AN49" s="617"/>
      <c r="AO49" s="618"/>
      <c r="AP49" s="617"/>
      <c r="AQ49" s="618"/>
      <c r="AR49" s="610"/>
      <c r="AS49" s="612"/>
      <c r="AT49" s="617"/>
      <c r="AU49" s="618"/>
      <c r="AV49" s="617"/>
      <c r="AW49" s="618"/>
      <c r="AX49" s="617"/>
      <c r="AY49" s="618"/>
      <c r="AZ49" s="617"/>
      <c r="BA49" s="618"/>
      <c r="BB49" s="623"/>
      <c r="BC49" s="616"/>
      <c r="BD49" s="615"/>
      <c r="BE49" s="510"/>
      <c r="BF49" s="510"/>
      <c r="BG49" s="510"/>
      <c r="BH49" s="511"/>
      <c r="BI49" s="512">
        <v>185</v>
      </c>
      <c r="BJ49" s="512">
        <v>260</v>
      </c>
      <c r="BK49" s="512">
        <v>330</v>
      </c>
      <c r="BL49" s="512">
        <v>380</v>
      </c>
      <c r="BM49" s="512">
        <v>435</v>
      </c>
      <c r="BN49" s="512">
        <v>460</v>
      </c>
    </row>
    <row r="50" spans="1:66" x14ac:dyDescent="0.2">
      <c r="A50" s="503"/>
      <c r="B50" s="514"/>
      <c r="C50" s="515"/>
      <c r="D50" s="608"/>
      <c r="E50" s="609"/>
      <c r="F50" s="610"/>
      <c r="G50" s="612"/>
      <c r="H50" s="608"/>
      <c r="I50" s="609"/>
      <c r="J50" s="608"/>
      <c r="K50" s="609"/>
      <c r="L50" s="608"/>
      <c r="M50" s="609"/>
      <c r="N50" s="608"/>
      <c r="O50" s="609"/>
      <c r="P50" s="608"/>
      <c r="Q50" s="609"/>
      <c r="R50" s="608"/>
      <c r="S50" s="609"/>
      <c r="T50" s="608"/>
      <c r="U50" s="609"/>
      <c r="V50" s="608"/>
      <c r="W50" s="609"/>
      <c r="X50" s="608"/>
      <c r="Y50" s="609"/>
      <c r="Z50" s="610"/>
      <c r="AA50" s="611"/>
      <c r="AB50" s="610"/>
      <c r="AC50" s="612"/>
      <c r="AD50" s="608"/>
      <c r="AE50" s="609"/>
      <c r="AF50" s="608"/>
      <c r="AG50" s="609"/>
      <c r="AH50" s="608"/>
      <c r="AI50" s="609"/>
      <c r="AJ50" s="608"/>
      <c r="AK50" s="609"/>
      <c r="AL50" s="608"/>
      <c r="AM50" s="609"/>
      <c r="AN50" s="608"/>
      <c r="AO50" s="609"/>
      <c r="AP50" s="610"/>
      <c r="AQ50" s="612"/>
      <c r="AR50" s="613"/>
      <c r="AS50" s="614"/>
      <c r="AT50" s="610"/>
      <c r="AU50" s="612"/>
      <c r="AV50" s="608"/>
      <c r="AW50" s="609"/>
      <c r="AX50" s="608"/>
      <c r="AY50" s="609"/>
      <c r="AZ50" s="608"/>
      <c r="BA50" s="609"/>
      <c r="BB50" s="615"/>
      <c r="BC50" s="616">
        <f>COUNT(D50:BA50)</f>
        <v>0</v>
      </c>
      <c r="BD50" s="616" t="str">
        <f>IF(BC50&lt;3," ",(LARGE(D50:BA50,1)+LARGE(D50:BA50,2)+LARGE(D50:BA50,3))/3)</f>
        <v xml:space="preserve"> </v>
      </c>
      <c r="BE50" s="520" t="str">
        <f>IF(COUNTIF(D50:BA50,"(1)")=0," ",COUNTIF(D50:BA50,"(1)"))</f>
        <v xml:space="preserve"> </v>
      </c>
      <c r="BF50" s="520" t="str">
        <f>IF(COUNTIF(D50:BA50,"(2)")=0," ",COUNTIF(D50:BA50,"(2)"))</f>
        <v xml:space="preserve"> </v>
      </c>
      <c r="BG50" s="520" t="str">
        <f>IF(COUNTIF(D50:BA50,"(3)")=0," ",COUNTIF(D50:BA50,"(3)"))</f>
        <v xml:space="preserve"> </v>
      </c>
      <c r="BH50" s="521" t="str">
        <f>IF(SUM(BE50:BG50)=0," ",SUM(BE50:BG50))</f>
        <v xml:space="preserve"> </v>
      </c>
      <c r="BI50" s="522" t="str">
        <f>IF(BC50=0,Var!$B$8,IF(LARGE(D50:BA50,1)&gt;=185,Var!$B$4," "))</f>
        <v>---</v>
      </c>
      <c r="BJ50" s="522" t="str">
        <f>IF(BC50=0,Var!$B$8,IF(LARGE(D50:BA50,1)&gt;=260,Var!$B$4," "))</f>
        <v>---</v>
      </c>
      <c r="BK50" s="522" t="str">
        <f>IF(BC50=0,Var!$B$8,IF(LARGE(D50:BA50,1)&gt;=330,Var!$B$4," "))</f>
        <v>---</v>
      </c>
      <c r="BL50" s="522" t="str">
        <f>IF(BC50=0,Var!$B$8,IF(LARGE(D50:BA50,1)&gt;=380,Var!$B$4," "))</f>
        <v>---</v>
      </c>
      <c r="BM50" s="522" t="str">
        <f>IF(BC50=0,Var!$B$8,IF(LARGE(D50:BA50,1)&gt;=435,Var!$B$4," "))</f>
        <v>---</v>
      </c>
      <c r="BN50" s="522" t="str">
        <f>IF(BC50=0,Var!$B$8,IF(LARGE(D50:BA50,1)&gt;=460,Var!$B$4," "))</f>
        <v>---</v>
      </c>
    </row>
    <row r="51" spans="1:66" s="508" customFormat="1" ht="22.7" customHeight="1" x14ac:dyDescent="0.2">
      <c r="A51" s="503"/>
      <c r="B51" s="504"/>
      <c r="C51" s="505" t="s">
        <v>67</v>
      </c>
      <c r="D51" s="617"/>
      <c r="E51" s="618"/>
      <c r="F51" s="617"/>
      <c r="G51" s="618"/>
      <c r="H51" s="619"/>
      <c r="I51" s="620"/>
      <c r="J51" s="621"/>
      <c r="K51" s="622"/>
      <c r="L51" s="621"/>
      <c r="M51" s="622"/>
      <c r="N51" s="617"/>
      <c r="O51" s="618"/>
      <c r="P51" s="617"/>
      <c r="Q51" s="618"/>
      <c r="R51" s="617"/>
      <c r="S51" s="618"/>
      <c r="T51" s="617"/>
      <c r="U51" s="618"/>
      <c r="V51" s="617"/>
      <c r="W51" s="618"/>
      <c r="X51" s="617"/>
      <c r="Y51" s="618"/>
      <c r="Z51" s="617"/>
      <c r="AA51" s="618"/>
      <c r="AB51" s="617"/>
      <c r="AC51" s="618"/>
      <c r="AD51" s="617"/>
      <c r="AE51" s="618"/>
      <c r="AF51" s="617"/>
      <c r="AG51" s="618"/>
      <c r="AH51" s="617"/>
      <c r="AI51" s="618"/>
      <c r="AJ51" s="617"/>
      <c r="AK51" s="618"/>
      <c r="AL51" s="617"/>
      <c r="AM51" s="618"/>
      <c r="AN51" s="617"/>
      <c r="AO51" s="618"/>
      <c r="AP51" s="617"/>
      <c r="AQ51" s="618"/>
      <c r="AR51" s="610"/>
      <c r="AS51" s="612"/>
      <c r="AT51" s="617"/>
      <c r="AU51" s="618"/>
      <c r="AV51" s="617"/>
      <c r="AW51" s="618"/>
      <c r="AX51" s="617"/>
      <c r="AY51" s="618"/>
      <c r="AZ51" s="617"/>
      <c r="BA51" s="618"/>
      <c r="BB51" s="623"/>
      <c r="BC51" s="616"/>
      <c r="BD51" s="615"/>
      <c r="BE51" s="509"/>
      <c r="BF51" s="509"/>
      <c r="BG51" s="509"/>
      <c r="BH51" s="526"/>
      <c r="BI51" s="509"/>
      <c r="BJ51" s="509"/>
      <c r="BK51" s="509"/>
      <c r="BL51" s="509"/>
      <c r="BM51" s="509"/>
      <c r="BN51" s="509"/>
    </row>
    <row r="52" spans="1:66" x14ac:dyDescent="0.2">
      <c r="A52" s="503"/>
      <c r="B52" s="514"/>
      <c r="C52" s="515"/>
      <c r="D52" s="608"/>
      <c r="E52" s="609"/>
      <c r="F52" s="610"/>
      <c r="G52" s="612"/>
      <c r="H52" s="608"/>
      <c r="I52" s="609"/>
      <c r="J52" s="608"/>
      <c r="K52" s="609"/>
      <c r="L52" s="608"/>
      <c r="M52" s="609"/>
      <c r="N52" s="608"/>
      <c r="O52" s="609"/>
      <c r="P52" s="608"/>
      <c r="Q52" s="609"/>
      <c r="R52" s="608"/>
      <c r="S52" s="609"/>
      <c r="T52" s="608"/>
      <c r="U52" s="609"/>
      <c r="V52" s="608"/>
      <c r="W52" s="609"/>
      <c r="X52" s="608"/>
      <c r="Y52" s="609"/>
      <c r="Z52" s="610"/>
      <c r="AA52" s="631"/>
      <c r="AB52" s="610"/>
      <c r="AC52" s="612"/>
      <c r="AD52" s="608"/>
      <c r="AE52" s="609"/>
      <c r="AF52" s="608"/>
      <c r="AG52" s="609"/>
      <c r="AH52" s="608"/>
      <c r="AI52" s="609"/>
      <c r="AJ52" s="608"/>
      <c r="AK52" s="609"/>
      <c r="AL52" s="608"/>
      <c r="AM52" s="609"/>
      <c r="AN52" s="608"/>
      <c r="AO52" s="609"/>
      <c r="AP52" s="610"/>
      <c r="AQ52" s="612"/>
      <c r="AR52" s="626"/>
      <c r="AS52" s="627"/>
      <c r="AT52" s="610"/>
      <c r="AU52" s="612"/>
      <c r="AV52" s="608"/>
      <c r="AW52" s="609"/>
      <c r="AX52" s="608"/>
      <c r="AY52" s="609"/>
      <c r="AZ52" s="608"/>
      <c r="BA52" s="609"/>
      <c r="BB52" s="615"/>
      <c r="BC52" s="616">
        <f>COUNT(D52:BA52)</f>
        <v>0</v>
      </c>
      <c r="BD52" s="616" t="str">
        <f>IF(BC52&lt;3," ",(LARGE(D52:BA52,1)+LARGE(D52:BA52,2)+LARGE(D52:BA52,3))/3)</f>
        <v xml:space="preserve"> </v>
      </c>
      <c r="BE52" s="520" t="str">
        <f>IF(COUNTIF(D52:BA52,"(1)")=0," ",COUNTIF(D52:BA52,"(1)"))</f>
        <v xml:space="preserve"> </v>
      </c>
      <c r="BF52" s="520" t="str">
        <f>IF(COUNTIF(D52:BA52,"(2)")=0," ",COUNTIF(D52:BA52,"(2)"))</f>
        <v xml:space="preserve"> </v>
      </c>
      <c r="BG52" s="520" t="str">
        <f>IF(COUNTIF(D52:BA52,"(3)")=0," ",COUNTIF(D52:BA52,"(3)"))</f>
        <v xml:space="preserve"> </v>
      </c>
      <c r="BH52" s="521" t="str">
        <f>IF(SUM(BE52:BG52)=0," ",SUM(BE52:BG52))</f>
        <v xml:space="preserve"> </v>
      </c>
      <c r="BI52" s="522" t="str">
        <f>IF(BC52=0,Var!$B$8,IF(LARGE(D52:BA52,1)&gt;=185,Var!$B$4," "))</f>
        <v>---</v>
      </c>
      <c r="BJ52" s="522" t="str">
        <f>IF(BC52=0,Var!$B$8,IF(LARGE(D52:BA52,1)&gt;=260,Var!$B$4," "))</f>
        <v>---</v>
      </c>
      <c r="BK52" s="522" t="str">
        <f>IF(BC52=0,Var!$B$8,IF(LARGE(D52:BA52,1)&gt;=330,Var!$B$4," "))</f>
        <v>---</v>
      </c>
      <c r="BL52" s="522" t="str">
        <f>IF(BC52=0,Var!$B$8,IF(LARGE(D52:BA52,1)&gt;=380,Var!$B$4," "))</f>
        <v>---</v>
      </c>
      <c r="BM52" s="522" t="str">
        <f>IF(BC52=0,Var!$B$8,IF(LARGE(D52:BA52,1)&gt;=435,Var!$B$4," "))</f>
        <v>---</v>
      </c>
      <c r="BN52" s="522" t="str">
        <f>IF(BC52=0,Var!$B$8,IF(LARGE(D52:BA52,1)&gt;=460,Var!$B$4," "))</f>
        <v>---</v>
      </c>
    </row>
    <row r="53" spans="1:66" x14ac:dyDescent="0.2">
      <c r="A53" s="503"/>
      <c r="B53" s="514"/>
      <c r="C53" s="515"/>
      <c r="D53" s="608"/>
      <c r="E53" s="609"/>
      <c r="F53" s="610"/>
      <c r="G53" s="612"/>
      <c r="H53" s="608"/>
      <c r="I53" s="609"/>
      <c r="J53" s="608"/>
      <c r="K53" s="609"/>
      <c r="L53" s="608"/>
      <c r="M53" s="609"/>
      <c r="N53" s="608"/>
      <c r="O53" s="609"/>
      <c r="P53" s="608"/>
      <c r="Q53" s="609"/>
      <c r="R53" s="608"/>
      <c r="S53" s="609"/>
      <c r="T53" s="608"/>
      <c r="U53" s="609"/>
      <c r="V53" s="608"/>
      <c r="W53" s="609"/>
      <c r="X53" s="608"/>
      <c r="Y53" s="609"/>
      <c r="Z53" s="610"/>
      <c r="AA53" s="632"/>
      <c r="AB53" s="610"/>
      <c r="AC53" s="612"/>
      <c r="AD53" s="608"/>
      <c r="AE53" s="609"/>
      <c r="AF53" s="608"/>
      <c r="AG53" s="609"/>
      <c r="AH53" s="608"/>
      <c r="AI53" s="609"/>
      <c r="AJ53" s="608"/>
      <c r="AK53" s="609"/>
      <c r="AL53" s="608"/>
      <c r="AM53" s="609"/>
      <c r="AN53" s="608"/>
      <c r="AO53" s="609"/>
      <c r="AP53" s="610"/>
      <c r="AQ53" s="612"/>
      <c r="AR53" s="629"/>
      <c r="AS53" s="630"/>
      <c r="AT53" s="610"/>
      <c r="AU53" s="612"/>
      <c r="AV53" s="608"/>
      <c r="AW53" s="609"/>
      <c r="AX53" s="608"/>
      <c r="AY53" s="609"/>
      <c r="AZ53" s="608"/>
      <c r="BA53" s="609"/>
      <c r="BB53" s="615"/>
      <c r="BC53" s="616">
        <f>COUNT(D53:BA53)</f>
        <v>0</v>
      </c>
      <c r="BD53" s="616" t="str">
        <f>IF(BC53&lt;3," ",(LARGE(D53:BA53,1)+LARGE(D53:BA53,2)+LARGE(D53:BA53,3))/3)</f>
        <v xml:space="preserve"> </v>
      </c>
      <c r="BE53" s="520" t="str">
        <f>IF(COUNTIF(D53:BA53,"(1)")=0," ",COUNTIF(D53:BA53,"(1)"))</f>
        <v xml:space="preserve"> </v>
      </c>
      <c r="BF53" s="520" t="str">
        <f>IF(COUNTIF(D53:BA53,"(2)")=0," ",COUNTIF(D53:BA53,"(2)"))</f>
        <v xml:space="preserve"> </v>
      </c>
      <c r="BG53" s="520" t="str">
        <f>IF(COUNTIF(D53:BA53,"(3)")=0," ",COUNTIF(D53:BA53,"(3)"))</f>
        <v xml:space="preserve"> </v>
      </c>
      <c r="BH53" s="521" t="str">
        <f>IF(SUM(BE53:BG53)=0," ",SUM(BE53:BG53))</f>
        <v xml:space="preserve"> </v>
      </c>
      <c r="BI53" s="522" t="str">
        <f>IF(BC53=0,Var!$B$8,IF(LARGE(D53:BA53,1)&gt;=185,Var!$B$4," "))</f>
        <v>---</v>
      </c>
      <c r="BJ53" s="522" t="str">
        <f>IF(BC53=0,Var!$B$8,IF(LARGE(D53:BA53,1)&gt;=260,Var!$B$4," "))</f>
        <v>---</v>
      </c>
      <c r="BK53" s="522" t="str">
        <f>IF(BC53=0,Var!$B$8,IF(LARGE(D53:BA53,1)&gt;=330,Var!$B$4," "))</f>
        <v>---</v>
      </c>
      <c r="BL53" s="522" t="str">
        <f>IF(BC53=0,Var!$B$8,IF(LARGE(D53:BA53,1)&gt;=380,Var!$B$4," "))</f>
        <v>---</v>
      </c>
      <c r="BM53" s="522" t="str">
        <f>IF(BC53=0,Var!$B$8,IF(LARGE(D53:BA53,1)&gt;=435,Var!$B$4," "))</f>
        <v>---</v>
      </c>
      <c r="BN53" s="522" t="str">
        <f>IF(BC53=0,Var!$B$8,IF(LARGE(D53:BA53,1)&gt;=460,Var!$B$4," "))</f>
        <v>---</v>
      </c>
    </row>
    <row r="54" spans="1:66" s="508" customFormat="1" ht="22.7" customHeight="1" x14ac:dyDescent="0.2">
      <c r="A54" s="503"/>
      <c r="B54" s="504"/>
      <c r="C54" s="505" t="s">
        <v>292</v>
      </c>
      <c r="D54" s="617"/>
      <c r="E54" s="618"/>
      <c r="F54" s="617"/>
      <c r="G54" s="618"/>
      <c r="H54" s="619"/>
      <c r="I54" s="620"/>
      <c r="J54" s="621"/>
      <c r="K54" s="622"/>
      <c r="L54" s="621"/>
      <c r="M54" s="622"/>
      <c r="N54" s="617"/>
      <c r="O54" s="618"/>
      <c r="P54" s="617"/>
      <c r="Q54" s="618"/>
      <c r="R54" s="617"/>
      <c r="S54" s="618"/>
      <c r="T54" s="617"/>
      <c r="U54" s="618"/>
      <c r="V54" s="617"/>
      <c r="W54" s="618"/>
      <c r="X54" s="617"/>
      <c r="Y54" s="618"/>
      <c r="Z54" s="617"/>
      <c r="AA54" s="618"/>
      <c r="AB54" s="617"/>
      <c r="AC54" s="618"/>
      <c r="AD54" s="617"/>
      <c r="AE54" s="618"/>
      <c r="AF54" s="617"/>
      <c r="AG54" s="618"/>
      <c r="AH54" s="617"/>
      <c r="AI54" s="618"/>
      <c r="AJ54" s="617"/>
      <c r="AK54" s="618"/>
      <c r="AL54" s="617"/>
      <c r="AM54" s="618"/>
      <c r="AN54" s="617"/>
      <c r="AO54" s="618"/>
      <c r="AP54" s="617"/>
      <c r="AQ54" s="618"/>
      <c r="AR54" s="610"/>
      <c r="AS54" s="612"/>
      <c r="AT54" s="617"/>
      <c r="AU54" s="618"/>
      <c r="AV54" s="617"/>
      <c r="AW54" s="618"/>
      <c r="AX54" s="617"/>
      <c r="AY54" s="618"/>
      <c r="AZ54" s="617"/>
      <c r="BA54" s="618"/>
      <c r="BB54" s="623"/>
      <c r="BC54" s="616"/>
      <c r="BD54" s="615"/>
      <c r="BE54" s="510"/>
      <c r="BF54" s="510"/>
      <c r="BG54" s="510"/>
      <c r="BH54" s="511"/>
      <c r="BI54" s="510"/>
      <c r="BJ54" s="510"/>
      <c r="BK54" s="510"/>
      <c r="BL54" s="510"/>
      <c r="BM54" s="510"/>
      <c r="BN54" s="509"/>
    </row>
    <row r="55" spans="1:66" x14ac:dyDescent="0.2">
      <c r="A55" s="503"/>
      <c r="B55" s="514"/>
      <c r="C55" s="515" t="s">
        <v>31</v>
      </c>
      <c r="D55" s="608"/>
      <c r="E55" s="609"/>
      <c r="F55" s="610"/>
      <c r="G55" s="612"/>
      <c r="H55" s="608"/>
      <c r="I55" s="609"/>
      <c r="J55" s="608"/>
      <c r="K55" s="609"/>
      <c r="L55" s="608"/>
      <c r="M55" s="609"/>
      <c r="N55" s="608"/>
      <c r="O55" s="609"/>
      <c r="P55" s="608"/>
      <c r="Q55" s="609"/>
      <c r="R55" s="608"/>
      <c r="S55" s="609"/>
      <c r="T55" s="608"/>
      <c r="U55" s="609"/>
      <c r="V55" s="608"/>
      <c r="W55" s="609"/>
      <c r="X55" s="608"/>
      <c r="Y55" s="609"/>
      <c r="Z55" s="610"/>
      <c r="AA55" s="611"/>
      <c r="AB55" s="610"/>
      <c r="AC55" s="612"/>
      <c r="AD55" s="608"/>
      <c r="AE55" s="609"/>
      <c r="AF55" s="608"/>
      <c r="AG55" s="609"/>
      <c r="AH55" s="608"/>
      <c r="AI55" s="609"/>
      <c r="AJ55" s="608"/>
      <c r="AK55" s="609"/>
      <c r="AL55" s="608"/>
      <c r="AM55" s="609"/>
      <c r="AN55" s="608"/>
      <c r="AO55" s="609"/>
      <c r="AP55" s="610"/>
      <c r="AQ55" s="612"/>
      <c r="AR55" s="613"/>
      <c r="AS55" s="614"/>
      <c r="AT55" s="610"/>
      <c r="AU55" s="612"/>
      <c r="AV55" s="608"/>
      <c r="AW55" s="609"/>
      <c r="AX55" s="608"/>
      <c r="AY55" s="609"/>
      <c r="AZ55" s="608"/>
      <c r="BA55" s="609"/>
      <c r="BB55" s="615"/>
      <c r="BC55" s="616">
        <f>COUNT(D55:BA55)</f>
        <v>0</v>
      </c>
      <c r="BD55" s="616" t="str">
        <f>IF(BC55&lt;3," ",(LARGE(D55:BA55,1)+LARGE(D55:BA55,2)+LARGE(D55:BA55,3))/3)</f>
        <v xml:space="preserve"> </v>
      </c>
      <c r="BE55" s="520" t="str">
        <f>IF(COUNTIF(D55:BA55,"(1)")=0," ",COUNTIF(D55:BA55,"(1)"))</f>
        <v xml:space="preserve"> </v>
      </c>
      <c r="BF55" s="520" t="str">
        <f>IF(COUNTIF(D55:BA55,"(2)")=0," ",COUNTIF(D55:BA55,"(2)"))</f>
        <v xml:space="preserve"> </v>
      </c>
      <c r="BG55" s="520" t="str">
        <f>IF(COUNTIF(D55:BA55,"(3)")=0," ",COUNTIF(D55:BA55,"(3)"))</f>
        <v xml:space="preserve"> </v>
      </c>
      <c r="BH55" s="521" t="str">
        <f>IF(SUM(BE55:BG55)=0," ",SUM(BE55:BG55))</f>
        <v xml:space="preserve"> </v>
      </c>
      <c r="BI55" s="522">
        <v>14</v>
      </c>
      <c r="BJ55" s="522">
        <v>14</v>
      </c>
      <c r="BK55" s="522">
        <v>14</v>
      </c>
      <c r="BL55" s="522">
        <v>16</v>
      </c>
      <c r="BM55" s="522" t="str">
        <f>IF(BC55=0,Var!$B$8,IF(LARGE(D55:BA55,1)&gt;=435,Var!$B$4," "))</f>
        <v>---</v>
      </c>
      <c r="BN55" s="522" t="str">
        <f>IF(BC55=0,Var!$B$8,IF(LARGE(D55:BA55,1)&gt;=460,Var!$B$4," "))</f>
        <v>---</v>
      </c>
    </row>
    <row r="56" spans="1:66" s="508" customFormat="1" ht="22.7" customHeight="1" x14ac:dyDescent="0.2">
      <c r="A56" s="503"/>
      <c r="B56" s="504"/>
      <c r="C56" s="505" t="s">
        <v>313</v>
      </c>
      <c r="D56" s="617"/>
      <c r="E56" s="618"/>
      <c r="F56" s="617"/>
      <c r="G56" s="618"/>
      <c r="H56" s="619"/>
      <c r="I56" s="620"/>
      <c r="J56" s="621"/>
      <c r="K56" s="622"/>
      <c r="L56" s="621"/>
      <c r="M56" s="622"/>
      <c r="N56" s="617"/>
      <c r="O56" s="618"/>
      <c r="P56" s="617"/>
      <c r="Q56" s="618"/>
      <c r="R56" s="617"/>
      <c r="S56" s="618"/>
      <c r="T56" s="617"/>
      <c r="U56" s="618"/>
      <c r="V56" s="617"/>
      <c r="W56" s="618"/>
      <c r="X56" s="617"/>
      <c r="Y56" s="618"/>
      <c r="Z56" s="617"/>
      <c r="AA56" s="618"/>
      <c r="AB56" s="617"/>
      <c r="AC56" s="618"/>
      <c r="AD56" s="617"/>
      <c r="AE56" s="618"/>
      <c r="AF56" s="617"/>
      <c r="AG56" s="618"/>
      <c r="AH56" s="617"/>
      <c r="AI56" s="618"/>
      <c r="AJ56" s="617"/>
      <c r="AK56" s="618"/>
      <c r="AL56" s="617"/>
      <c r="AM56" s="618"/>
      <c r="AN56" s="617"/>
      <c r="AO56" s="618"/>
      <c r="AP56" s="617"/>
      <c r="AQ56" s="618"/>
      <c r="AR56" s="610"/>
      <c r="AS56" s="612"/>
      <c r="AT56" s="617"/>
      <c r="AU56" s="618"/>
      <c r="AV56" s="617"/>
      <c r="AW56" s="618"/>
      <c r="AX56" s="617"/>
      <c r="AY56" s="618"/>
      <c r="AZ56" s="617"/>
      <c r="BA56" s="618"/>
      <c r="BB56" s="623"/>
      <c r="BC56" s="616"/>
      <c r="BD56" s="615"/>
      <c r="BE56" s="510"/>
      <c r="BF56" s="510"/>
      <c r="BG56" s="510"/>
      <c r="BH56" s="511"/>
      <c r="BI56" s="510"/>
      <c r="BJ56" s="510"/>
      <c r="BK56" s="510"/>
      <c r="BL56" s="510"/>
      <c r="BM56" s="510"/>
      <c r="BN56" s="509"/>
    </row>
    <row r="57" spans="1:66" x14ac:dyDescent="0.2">
      <c r="A57" s="503"/>
      <c r="B57" s="514">
        <v>1</v>
      </c>
      <c r="C57" s="515" t="s">
        <v>417</v>
      </c>
      <c r="D57" s="608"/>
      <c r="E57" s="609"/>
      <c r="F57" s="610"/>
      <c r="G57" s="612"/>
      <c r="H57" s="608"/>
      <c r="I57" s="609"/>
      <c r="J57" s="608">
        <v>444</v>
      </c>
      <c r="K57" s="633" t="s">
        <v>13</v>
      </c>
      <c r="L57" s="608">
        <v>402</v>
      </c>
      <c r="M57" s="633" t="s">
        <v>362</v>
      </c>
      <c r="N57" s="608"/>
      <c r="O57" s="609"/>
      <c r="P57" s="608"/>
      <c r="Q57" s="609"/>
      <c r="R57" s="608"/>
      <c r="S57" s="609"/>
      <c r="T57" s="608"/>
      <c r="U57" s="609"/>
      <c r="V57" s="608"/>
      <c r="W57" s="609"/>
      <c r="X57" s="608"/>
      <c r="Y57" s="609"/>
      <c r="Z57" s="610"/>
      <c r="AA57" s="631"/>
      <c r="AB57" s="610"/>
      <c r="AC57" s="612"/>
      <c r="AD57" s="608"/>
      <c r="AE57" s="609"/>
      <c r="AF57" s="608"/>
      <c r="AG57" s="609"/>
      <c r="AH57" s="608"/>
      <c r="AI57" s="609"/>
      <c r="AJ57" s="608"/>
      <c r="AK57" s="609"/>
      <c r="AL57" s="608"/>
      <c r="AM57" s="609"/>
      <c r="AN57" s="608"/>
      <c r="AO57" s="609"/>
      <c r="AP57" s="610"/>
      <c r="AQ57" s="612"/>
      <c r="AR57" s="626"/>
      <c r="AS57" s="627"/>
      <c r="AT57" s="610"/>
      <c r="AU57" s="612"/>
      <c r="AV57" s="608"/>
      <c r="AW57" s="609"/>
      <c r="AX57" s="608"/>
      <c r="AY57" s="609"/>
      <c r="AZ57" s="608"/>
      <c r="BA57" s="609"/>
      <c r="BB57" s="615"/>
      <c r="BC57" s="616">
        <f>COUNT(D57:BA57)</f>
        <v>2</v>
      </c>
      <c r="BD57" s="616" t="str">
        <f>IF(BC57&lt;3," ",(LARGE(D57:BA57,1)+LARGE(D57:BA57,2)+LARGE(D57:BA57,3))/3)</f>
        <v xml:space="preserve"> </v>
      </c>
      <c r="BE57" s="520">
        <f>IF(COUNTIF(D57:BA57,"(1)")=0," ",COUNTIF(D57:BA57,"(1)"))</f>
        <v>1</v>
      </c>
      <c r="BF57" s="520" t="str">
        <f>IF(COUNTIF(D57:BA57,"(2)")=0," ",COUNTIF(D57:BA57,"(2)"))</f>
        <v xml:space="preserve"> </v>
      </c>
      <c r="BG57" s="520" t="str">
        <f>IF(COUNTIF(D57:BA57,"(3)")=0," ",COUNTIF(D57:BA57,"(3)"))</f>
        <v xml:space="preserve"> </v>
      </c>
      <c r="BH57" s="521">
        <f>IF(SUM(BE57:BG57)=0," ",SUM(BE57:BG57))</f>
        <v>1</v>
      </c>
      <c r="BI57" s="522">
        <f>IF(BC57=0,Var!$B$8,IF(LARGE(D57:BA57,1)&gt;=185,Var!$B$4," "))</f>
        <v>24</v>
      </c>
      <c r="BJ57" s="522">
        <f>IF(BC57=0,Var!$B$8,IF(LARGE(D57:BA57,1)&gt;=260,Var!$B$4," "))</f>
        <v>24</v>
      </c>
      <c r="BK57" s="522">
        <f>IF(BC57=0,Var!$B$8,IF(LARGE(D57:BA57,1)&gt;=330,Var!$B$4," "))</f>
        <v>24</v>
      </c>
      <c r="BL57" s="522">
        <f>IF(BC57=0,Var!$B$8,IF(LARGE(D57:BA57,1)&gt;=380,Var!$B$4," "))</f>
        <v>24</v>
      </c>
      <c r="BM57" s="522">
        <f>IF(BC57=0,Var!$B$8,IF(LARGE(D57:BA57,1)&gt;=435,Var!$B$4," "))</f>
        <v>24</v>
      </c>
      <c r="BN57" s="522" t="str">
        <f>IF(BC57=0,Var!$B$8,IF(LARGE(D57:BA57,1)&gt;=460,Var!$B$4," "))</f>
        <v xml:space="preserve"> </v>
      </c>
    </row>
    <row r="58" spans="1:66" x14ac:dyDescent="0.2">
      <c r="A58" s="503"/>
      <c r="B58" s="514">
        <v>2</v>
      </c>
      <c r="C58" s="515" t="s">
        <v>330</v>
      </c>
      <c r="D58" s="608"/>
      <c r="E58" s="609"/>
      <c r="F58" s="610"/>
      <c r="G58" s="612"/>
      <c r="H58" s="608"/>
      <c r="I58" s="609"/>
      <c r="J58" s="608">
        <v>389</v>
      </c>
      <c r="K58" s="633" t="s">
        <v>15</v>
      </c>
      <c r="L58" s="608"/>
      <c r="M58" s="609"/>
      <c r="N58" s="608"/>
      <c r="O58" s="609"/>
      <c r="P58" s="608"/>
      <c r="Q58" s="609"/>
      <c r="R58" s="608"/>
      <c r="S58" s="609"/>
      <c r="T58" s="608"/>
      <c r="U58" s="609"/>
      <c r="V58" s="608"/>
      <c r="W58" s="609"/>
      <c r="X58" s="608"/>
      <c r="Y58" s="609"/>
      <c r="Z58" s="610"/>
      <c r="AA58" s="634"/>
      <c r="AB58" s="610"/>
      <c r="AC58" s="612"/>
      <c r="AD58" s="608"/>
      <c r="AE58" s="609"/>
      <c r="AF58" s="608"/>
      <c r="AG58" s="609"/>
      <c r="AH58" s="608"/>
      <c r="AI58" s="609"/>
      <c r="AJ58" s="608"/>
      <c r="AK58" s="609"/>
      <c r="AL58" s="608"/>
      <c r="AM58" s="609"/>
      <c r="AN58" s="608"/>
      <c r="AO58" s="609"/>
      <c r="AP58" s="610"/>
      <c r="AQ58" s="612"/>
      <c r="AR58" s="635"/>
      <c r="AS58" s="634"/>
      <c r="AT58" s="610"/>
      <c r="AU58" s="612"/>
      <c r="AV58" s="608"/>
      <c r="AW58" s="609"/>
      <c r="AX58" s="608"/>
      <c r="AY58" s="609"/>
      <c r="AZ58" s="608"/>
      <c r="BA58" s="609"/>
      <c r="BB58" s="615"/>
      <c r="BC58" s="616">
        <f>COUNT(D58:BA58)</f>
        <v>1</v>
      </c>
      <c r="BD58" s="616" t="str">
        <f>IF(BC58&lt;3," ",(LARGE(D58:BA58,1)+LARGE(D58:BA58,2)+LARGE(D58:BA58,3))/3)</f>
        <v xml:space="preserve"> </v>
      </c>
      <c r="BE58" s="520" t="str">
        <f>IF(COUNTIF(D58:BA58,"(1)")=0," ",COUNTIF(D58:BA58,"(1)"))</f>
        <v xml:space="preserve"> </v>
      </c>
      <c r="BF58" s="520" t="str">
        <f>IF(COUNTIF(D58:BA58,"(2)")=0," ",COUNTIF(D58:BA58,"(2)"))</f>
        <v xml:space="preserve"> </v>
      </c>
      <c r="BG58" s="520">
        <f>IF(COUNTIF(D58:BA58,"(3)")=0," ",COUNTIF(D58:BA58,"(3)"))</f>
        <v>1</v>
      </c>
      <c r="BH58" s="521">
        <f>IF(SUM(BE58:BG58)=0," ",SUM(BE58:BG58))</f>
        <v>1</v>
      </c>
      <c r="BI58" s="522">
        <f>IF(BC58=0,Var!$B$8,IF(LARGE(D58:BA58,1)&gt;=185,Var!$B$4," "))</f>
        <v>24</v>
      </c>
      <c r="BJ58" s="522">
        <f>IF(BC58=0,Var!$B$8,IF(LARGE(D58:BA58,1)&gt;=260,Var!$B$4," "))</f>
        <v>24</v>
      </c>
      <c r="BK58" s="522">
        <f>IF(BC58=0,Var!$B$8,IF(LARGE(D58:BA58,1)&gt;=330,Var!$B$4," "))</f>
        <v>24</v>
      </c>
      <c r="BL58" s="522">
        <f>IF(BC58=0,Var!$B$8,IF(LARGE(D58:BA58,1)&gt;=380,Var!$B$4," "))</f>
        <v>24</v>
      </c>
      <c r="BM58" s="522" t="str">
        <f>IF(BC58=0,Var!$B$8,IF(LARGE(D58:BA58,1)&gt;=435,Var!$B$4," "))</f>
        <v xml:space="preserve"> </v>
      </c>
      <c r="BN58" s="522" t="str">
        <f>IF(BC58=0,Var!$B$8,IF(LARGE(D58:BA58,1)&gt;=460,Var!$B$4," "))</f>
        <v xml:space="preserve"> </v>
      </c>
    </row>
    <row r="59" spans="1:66" x14ac:dyDescent="0.2">
      <c r="A59" s="503"/>
      <c r="B59" s="514"/>
      <c r="C59" s="515"/>
      <c r="D59" s="608"/>
      <c r="E59" s="609"/>
      <c r="F59" s="610"/>
      <c r="G59" s="612"/>
      <c r="H59" s="608"/>
      <c r="I59" s="609"/>
      <c r="J59" s="608"/>
      <c r="K59" s="609"/>
      <c r="L59" s="608"/>
      <c r="M59" s="609"/>
      <c r="N59" s="608"/>
      <c r="O59" s="609"/>
      <c r="P59" s="608"/>
      <c r="Q59" s="609"/>
      <c r="R59" s="608"/>
      <c r="S59" s="609"/>
      <c r="T59" s="608"/>
      <c r="U59" s="609"/>
      <c r="V59" s="608"/>
      <c r="W59" s="609"/>
      <c r="X59" s="608"/>
      <c r="Y59" s="609"/>
      <c r="Z59" s="610"/>
      <c r="AA59" s="632"/>
      <c r="AB59" s="610"/>
      <c r="AC59" s="612"/>
      <c r="AD59" s="608"/>
      <c r="AE59" s="609"/>
      <c r="AF59" s="608"/>
      <c r="AG59" s="609"/>
      <c r="AH59" s="608"/>
      <c r="AI59" s="609"/>
      <c r="AJ59" s="608"/>
      <c r="AK59" s="609"/>
      <c r="AL59" s="608"/>
      <c r="AM59" s="609"/>
      <c r="AN59" s="608"/>
      <c r="AO59" s="609"/>
      <c r="AP59" s="610"/>
      <c r="AQ59" s="612"/>
      <c r="AR59" s="629"/>
      <c r="AS59" s="630"/>
      <c r="AT59" s="610"/>
      <c r="AU59" s="612"/>
      <c r="AV59" s="608"/>
      <c r="AW59" s="609"/>
      <c r="AX59" s="608"/>
      <c r="AY59" s="609"/>
      <c r="AZ59" s="608"/>
      <c r="BA59" s="609"/>
      <c r="BB59" s="615"/>
      <c r="BC59" s="616">
        <f>COUNT(D59:BA59)</f>
        <v>0</v>
      </c>
      <c r="BD59" s="616" t="str">
        <f>IF(BC59&lt;3," ",(LARGE(D59:BA59,1)+LARGE(D59:BA59,2)+LARGE(D59:BA59,3))/3)</f>
        <v xml:space="preserve"> </v>
      </c>
      <c r="BE59" s="520" t="str">
        <f>IF(COUNTIF(D59:BA59,"(1)")=0," ",COUNTIF(D59:BA59,"(1)"))</f>
        <v xml:space="preserve"> </v>
      </c>
      <c r="BF59" s="520" t="str">
        <f>IF(COUNTIF(D59:BA59,"(2)")=0," ",COUNTIF(D59:BA59,"(2)"))</f>
        <v xml:space="preserve"> </v>
      </c>
      <c r="BG59" s="520" t="str">
        <f>IF(COUNTIF(D59:BA59,"(3)")=0," ",COUNTIF(D59:BA59,"(3)"))</f>
        <v xml:space="preserve"> </v>
      </c>
      <c r="BH59" s="521" t="str">
        <f>IF(SUM(BE59:BG59)=0," ",SUM(BE59:BG59))</f>
        <v xml:space="preserve"> </v>
      </c>
      <c r="BI59" s="522" t="str">
        <f>IF(BC59=0,Var!$B$8,IF(LARGE(D59:BA59,1)&gt;=185,Var!$B$4," "))</f>
        <v>---</v>
      </c>
      <c r="BJ59" s="522" t="str">
        <f>IF(BC59=0,Var!$B$8,IF(LARGE(D59:BA59,1)&gt;=260,Var!$B$4," "))</f>
        <v>---</v>
      </c>
      <c r="BK59" s="522" t="str">
        <f>IF(BC59=0,Var!$B$8,IF(LARGE(D59:BA59,1)&gt;=330,Var!$B$4," "))</f>
        <v>---</v>
      </c>
      <c r="BL59" s="522" t="str">
        <f>IF(BC59=0,Var!$B$8,IF(LARGE(D59:BA59,1)&gt;=380,Var!$B$4," "))</f>
        <v>---</v>
      </c>
      <c r="BM59" s="522" t="str">
        <f>IF(BC59=0,Var!$B$8,IF(LARGE(D59:BA59,1)&gt;=435,Var!$B$4," "))</f>
        <v>---</v>
      </c>
      <c r="BN59" s="522" t="str">
        <f>IF(BC59=0,Var!$B$8,IF(LARGE(D59:BA59,1)&gt;=460,Var!$B$4," "))</f>
        <v>---</v>
      </c>
    </row>
    <row r="60" spans="1:66" s="508" customFormat="1" ht="22.7" customHeight="1" x14ac:dyDescent="0.2">
      <c r="A60" s="503"/>
      <c r="B60" s="504"/>
      <c r="C60" s="505" t="s">
        <v>316</v>
      </c>
      <c r="D60" s="617"/>
      <c r="E60" s="618"/>
      <c r="F60" s="617"/>
      <c r="G60" s="618"/>
      <c r="H60" s="619"/>
      <c r="I60" s="620"/>
      <c r="J60" s="621"/>
      <c r="K60" s="622"/>
      <c r="L60" s="621"/>
      <c r="M60" s="622"/>
      <c r="N60" s="617"/>
      <c r="O60" s="618"/>
      <c r="P60" s="617"/>
      <c r="Q60" s="618"/>
      <c r="R60" s="617"/>
      <c r="S60" s="618"/>
      <c r="T60" s="617"/>
      <c r="U60" s="618"/>
      <c r="V60" s="617"/>
      <c r="W60" s="618"/>
      <c r="X60" s="617"/>
      <c r="Y60" s="618"/>
      <c r="Z60" s="617"/>
      <c r="AA60" s="618"/>
      <c r="AB60" s="617"/>
      <c r="AC60" s="618"/>
      <c r="AD60" s="617"/>
      <c r="AE60" s="618"/>
      <c r="AF60" s="617"/>
      <c r="AG60" s="618"/>
      <c r="AH60" s="617"/>
      <c r="AI60" s="618"/>
      <c r="AJ60" s="617"/>
      <c r="AK60" s="618"/>
      <c r="AL60" s="617"/>
      <c r="AM60" s="618"/>
      <c r="AN60" s="617"/>
      <c r="AO60" s="618"/>
      <c r="AP60" s="617"/>
      <c r="AQ60" s="618"/>
      <c r="AR60" s="610"/>
      <c r="AS60" s="612"/>
      <c r="AT60" s="617"/>
      <c r="AU60" s="618"/>
      <c r="AV60" s="617"/>
      <c r="AW60" s="618"/>
      <c r="AX60" s="617"/>
      <c r="AY60" s="618"/>
      <c r="AZ60" s="617"/>
      <c r="BA60" s="618"/>
      <c r="BB60" s="623"/>
      <c r="BC60" s="616"/>
      <c r="BD60" s="615"/>
      <c r="BE60" s="510"/>
      <c r="BF60" s="510"/>
      <c r="BG60" s="510"/>
      <c r="BH60" s="511"/>
      <c r="BI60" s="510"/>
      <c r="BJ60" s="510"/>
      <c r="BK60" s="510"/>
      <c r="BL60" s="510"/>
      <c r="BM60" s="510"/>
      <c r="BN60" s="509"/>
    </row>
    <row r="61" spans="1:66" x14ac:dyDescent="0.2">
      <c r="A61" s="503"/>
      <c r="B61" s="514">
        <v>1</v>
      </c>
      <c r="C61" s="515" t="s">
        <v>32</v>
      </c>
      <c r="D61" s="608"/>
      <c r="E61" s="633"/>
      <c r="F61" s="610">
        <v>484</v>
      </c>
      <c r="G61" s="636" t="s">
        <v>13</v>
      </c>
      <c r="H61" s="608">
        <v>480</v>
      </c>
      <c r="I61" s="633" t="s">
        <v>362</v>
      </c>
      <c r="J61" s="608">
        <v>426</v>
      </c>
      <c r="K61" s="633" t="s">
        <v>13</v>
      </c>
      <c r="L61" s="608">
        <v>448</v>
      </c>
      <c r="M61" s="633" t="s">
        <v>362</v>
      </c>
      <c r="N61" s="608">
        <v>480</v>
      </c>
      <c r="O61" s="633" t="s">
        <v>13</v>
      </c>
      <c r="P61" s="608">
        <v>340</v>
      </c>
      <c r="Q61" s="633" t="s">
        <v>14</v>
      </c>
      <c r="R61" s="608">
        <v>364</v>
      </c>
      <c r="S61" s="633" t="s">
        <v>362</v>
      </c>
      <c r="T61" s="608"/>
      <c r="U61" s="633"/>
      <c r="V61" s="608"/>
      <c r="W61" s="633"/>
      <c r="X61" s="608"/>
      <c r="Y61" s="633"/>
      <c r="Z61" s="610"/>
      <c r="AA61" s="637"/>
      <c r="AB61" s="610"/>
      <c r="AC61" s="636"/>
      <c r="AD61" s="608"/>
      <c r="AE61" s="633"/>
      <c r="AF61" s="608"/>
      <c r="AG61" s="633"/>
      <c r="AH61" s="608"/>
      <c r="AI61" s="633"/>
      <c r="AJ61" s="608"/>
      <c r="AK61" s="609"/>
      <c r="AL61" s="608"/>
      <c r="AM61" s="609"/>
      <c r="AN61" s="608"/>
      <c r="AO61" s="609"/>
      <c r="AP61" s="610"/>
      <c r="AQ61" s="612"/>
      <c r="AR61" s="626"/>
      <c r="AS61" s="627"/>
      <c r="AT61" s="610"/>
      <c r="AU61" s="612"/>
      <c r="AV61" s="608"/>
      <c r="AW61" s="609"/>
      <c r="AX61" s="608"/>
      <c r="AY61" s="609"/>
      <c r="AZ61" s="608"/>
      <c r="BA61" s="609"/>
      <c r="BB61" s="615"/>
      <c r="BC61" s="616">
        <f t="shared" ref="BC61" si="1">COUNT(D61:BA61)</f>
        <v>7</v>
      </c>
      <c r="BD61" s="616">
        <f>IF(BC61&lt;3," ",(LARGE(D61:BA61,1)+LARGE(D61:BA61,2)+LARGE(D61:BA61,3))/3)</f>
        <v>481.33333333333331</v>
      </c>
      <c r="BE61" s="520">
        <f>IF(COUNTIF(D61:BA61,"(1)")=0," ",COUNTIF(D61:BA61,"(1)"))</f>
        <v>3</v>
      </c>
      <c r="BF61" s="520">
        <f>IF(COUNTIF(D61:BA61,"(2)")=0," ",COUNTIF(D61:BA61,"(2)"))</f>
        <v>1</v>
      </c>
      <c r="BG61" s="520" t="str">
        <f>IF(COUNTIF(D61:BA61,"(3)")=0," ",COUNTIF(D61:BA61,"(3)"))</f>
        <v xml:space="preserve"> </v>
      </c>
      <c r="BH61" s="521">
        <f>IF(SUM(BE61:BG61)=0," ",SUM(BE61:BG61))</f>
        <v>4</v>
      </c>
      <c r="BI61" s="522">
        <v>14</v>
      </c>
      <c r="BJ61" s="522">
        <v>14</v>
      </c>
      <c r="BK61" s="522">
        <v>14</v>
      </c>
      <c r="BL61" s="522">
        <v>14</v>
      </c>
      <c r="BM61" s="522">
        <v>14</v>
      </c>
      <c r="BN61" s="522">
        <v>14</v>
      </c>
    </row>
    <row r="62" spans="1:66" x14ac:dyDescent="0.2">
      <c r="A62" s="503"/>
      <c r="B62" s="514"/>
      <c r="C62" s="515"/>
      <c r="D62" s="608"/>
      <c r="E62" s="633"/>
      <c r="F62" s="610"/>
      <c r="G62" s="636"/>
      <c r="H62" s="608"/>
      <c r="I62" s="609"/>
      <c r="J62" s="608"/>
      <c r="K62" s="609"/>
      <c r="L62" s="608"/>
      <c r="M62" s="609"/>
      <c r="N62" s="608"/>
      <c r="O62" s="633"/>
      <c r="P62" s="608"/>
      <c r="Q62" s="633"/>
      <c r="R62" s="608"/>
      <c r="S62" s="633"/>
      <c r="T62" s="608"/>
      <c r="U62" s="609"/>
      <c r="V62" s="608"/>
      <c r="W62" s="609"/>
      <c r="X62" s="608"/>
      <c r="Y62" s="633"/>
      <c r="Z62" s="610"/>
      <c r="AA62" s="638"/>
      <c r="AB62" s="610"/>
      <c r="AC62" s="636"/>
      <c r="AD62" s="608"/>
      <c r="AE62" s="609"/>
      <c r="AF62" s="608"/>
      <c r="AG62" s="609"/>
      <c r="AH62" s="608"/>
      <c r="AI62" s="609"/>
      <c r="AJ62" s="608"/>
      <c r="AK62" s="609"/>
      <c r="AL62" s="608"/>
      <c r="AM62" s="609"/>
      <c r="AN62" s="608"/>
      <c r="AO62" s="609"/>
      <c r="AP62" s="610"/>
      <c r="AQ62" s="612"/>
      <c r="AR62" s="635"/>
      <c r="AS62" s="634"/>
      <c r="AT62" s="610"/>
      <c r="AU62" s="612"/>
      <c r="AV62" s="608"/>
      <c r="AW62" s="609"/>
      <c r="AX62" s="608"/>
      <c r="AY62" s="609"/>
      <c r="AZ62" s="608"/>
      <c r="BA62" s="609"/>
      <c r="BB62" s="615"/>
      <c r="BC62" s="616">
        <f>COUNT(D62:BA62)</f>
        <v>0</v>
      </c>
      <c r="BD62" s="616" t="str">
        <f>IF(BC62&lt;3," ",(LARGE(D62:BA62,1)+LARGE(D62:BA62,2)+LARGE(D62:BA62,3))/3)</f>
        <v xml:space="preserve"> </v>
      </c>
      <c r="BE62" s="520" t="str">
        <f>IF(COUNTIF(D62:BA62,"(1)")=0," ",COUNTIF(D62:BA62,"(1)"))</f>
        <v xml:space="preserve"> </v>
      </c>
      <c r="BF62" s="520" t="str">
        <f>IF(COUNTIF(D62:BA62,"(2)")=0," ",COUNTIF(D62:BA62,"(2)"))</f>
        <v xml:space="preserve"> </v>
      </c>
      <c r="BG62" s="520" t="str">
        <f>IF(COUNTIF(D62:BA62,"(3)")=0," ",COUNTIF(D62:BA62,"(3)"))</f>
        <v xml:space="preserve"> </v>
      </c>
      <c r="BH62" s="521" t="str">
        <f>IF(SUM(BE62:BG62)=0," ",SUM(BE62:BG62))</f>
        <v xml:space="preserve"> </v>
      </c>
      <c r="BI62" s="522" t="str">
        <f>IF(BC62=0,Var!$B$8,IF(LARGE(D62:BA62,1)&gt;=185,Var!$B$4," "))</f>
        <v>---</v>
      </c>
      <c r="BJ62" s="522" t="str">
        <f>IF(BC62=0,Var!$B$8,IF(LARGE(D62:BA62,1)&gt;=260,Var!$B$4," "))</f>
        <v>---</v>
      </c>
      <c r="BK62" s="522" t="str">
        <f>IF(BC62=0,Var!$B$8,IF(LARGE(D62:BA62,1)&gt;=330,Var!$B$4," "))</f>
        <v>---</v>
      </c>
      <c r="BL62" s="522" t="str">
        <f>IF(BC62=0,Var!$B$8,IF(LARGE(D62:BA62,1)&gt;=380,Var!$B$4," "))</f>
        <v>---</v>
      </c>
      <c r="BM62" s="522" t="str">
        <f>IF(BC62=0,Var!$B$8,IF(LARGE(D62:BA62,1)&gt;=435,Var!$B$4," "))</f>
        <v>---</v>
      </c>
      <c r="BN62" s="522" t="str">
        <f>IF(BC62=0,Var!$B$8,IF(LARGE(D62:BA62,1)&gt;=460,Var!$B$4," "))</f>
        <v>---</v>
      </c>
    </row>
    <row r="63" spans="1:66" x14ac:dyDescent="0.2">
      <c r="A63" s="503"/>
      <c r="B63" s="514"/>
      <c r="C63" s="515"/>
      <c r="D63" s="608"/>
      <c r="E63" s="609"/>
      <c r="F63" s="610"/>
      <c r="G63" s="612"/>
      <c r="H63" s="608"/>
      <c r="I63" s="609"/>
      <c r="J63" s="608"/>
      <c r="K63" s="609"/>
      <c r="L63" s="608"/>
      <c r="M63" s="609"/>
      <c r="N63" s="608"/>
      <c r="O63" s="609"/>
      <c r="P63" s="608"/>
      <c r="Q63" s="609"/>
      <c r="R63" s="608"/>
      <c r="S63" s="609"/>
      <c r="T63" s="608"/>
      <c r="U63" s="609"/>
      <c r="V63" s="608"/>
      <c r="W63" s="609"/>
      <c r="X63" s="608"/>
      <c r="Y63" s="609"/>
      <c r="Z63" s="610"/>
      <c r="AA63" s="632"/>
      <c r="AB63" s="610"/>
      <c r="AC63" s="612"/>
      <c r="AD63" s="608"/>
      <c r="AE63" s="609"/>
      <c r="AF63" s="608"/>
      <c r="AG63" s="609"/>
      <c r="AH63" s="608"/>
      <c r="AI63" s="609"/>
      <c r="AJ63" s="608"/>
      <c r="AK63" s="609"/>
      <c r="AL63" s="608"/>
      <c r="AM63" s="609"/>
      <c r="AN63" s="608"/>
      <c r="AO63" s="609"/>
      <c r="AP63" s="610"/>
      <c r="AQ63" s="612"/>
      <c r="AR63" s="629"/>
      <c r="AS63" s="630"/>
      <c r="AT63" s="610"/>
      <c r="AU63" s="612"/>
      <c r="AV63" s="608"/>
      <c r="AW63" s="609"/>
      <c r="AX63" s="608"/>
      <c r="AY63" s="609"/>
      <c r="AZ63" s="608"/>
      <c r="BA63" s="609"/>
      <c r="BB63" s="615"/>
      <c r="BC63" s="616">
        <f>COUNT(D63:BA63)</f>
        <v>0</v>
      </c>
      <c r="BD63" s="616" t="str">
        <f>IF(BC63&lt;3," ",(LARGE(D63:BA63,1)+LARGE(D63:BA63,2)+LARGE(D63:BA63,3))/3)</f>
        <v xml:space="preserve"> </v>
      </c>
      <c r="BE63" s="520" t="str">
        <f>IF(COUNTIF(D63:BA63,"(1)")=0," ",COUNTIF(D63:BA63,"(1)"))</f>
        <v xml:space="preserve"> </v>
      </c>
      <c r="BF63" s="520" t="str">
        <f>IF(COUNTIF(D63:BA63,"(2)")=0," ",COUNTIF(D63:BA63,"(2)"))</f>
        <v xml:space="preserve"> </v>
      </c>
      <c r="BG63" s="520" t="str">
        <f>IF(COUNTIF(D63:BA63,"(3)")=0," ",COUNTIF(D63:BA63,"(3)"))</f>
        <v xml:space="preserve"> </v>
      </c>
      <c r="BH63" s="521" t="str">
        <f>IF(SUM(BE63:BG63)=0," ",SUM(BE63:BG63))</f>
        <v xml:space="preserve"> </v>
      </c>
      <c r="BI63" s="522" t="str">
        <f>IF(BC63=0,Var!$B$8,IF(LARGE(D63:BA63,1)&gt;=185,Var!$B$4," "))</f>
        <v>---</v>
      </c>
      <c r="BJ63" s="522" t="str">
        <f>IF(BC63=0,Var!$B$8,IF(LARGE(D63:BA63,1)&gt;=260,Var!$B$4," "))</f>
        <v>---</v>
      </c>
      <c r="BK63" s="522" t="str">
        <f>IF(BC63=0,Var!$B$8,IF(LARGE(D63:BA63,1)&gt;=330,Var!$B$4," "))</f>
        <v>---</v>
      </c>
      <c r="BL63" s="522" t="str">
        <f>IF(BC63=0,Var!$B$8,IF(LARGE(D63:BA63,1)&gt;=380,Var!$B$4," "))</f>
        <v>---</v>
      </c>
      <c r="BM63" s="522" t="str">
        <f>IF(BC63=0,Var!$B$8,IF(LARGE(D63:BA63,1)&gt;=435,Var!$B$4," "))</f>
        <v>---</v>
      </c>
      <c r="BN63" s="522" t="str">
        <f>IF(BC63=0,Var!$B$8,IF(LARGE(D63:BA63,1)&gt;=460,Var!$B$4," "))</f>
        <v>---</v>
      </c>
    </row>
    <row r="64" spans="1:66" s="508" customFormat="1" ht="22.7" customHeight="1" x14ac:dyDescent="0.2">
      <c r="A64" s="503"/>
      <c r="B64" s="504"/>
      <c r="C64" s="505" t="s">
        <v>55</v>
      </c>
      <c r="D64" s="617"/>
      <c r="E64" s="618"/>
      <c r="F64" s="617"/>
      <c r="G64" s="618"/>
      <c r="H64" s="619"/>
      <c r="I64" s="620"/>
      <c r="J64" s="621"/>
      <c r="K64" s="622"/>
      <c r="L64" s="621"/>
      <c r="M64" s="622"/>
      <c r="N64" s="617"/>
      <c r="O64" s="618"/>
      <c r="P64" s="617"/>
      <c r="Q64" s="618"/>
      <c r="R64" s="617"/>
      <c r="S64" s="618"/>
      <c r="T64" s="617"/>
      <c r="U64" s="618"/>
      <c r="V64" s="617"/>
      <c r="W64" s="618"/>
      <c r="X64" s="617"/>
      <c r="Y64" s="618"/>
      <c r="Z64" s="617"/>
      <c r="AA64" s="618"/>
      <c r="AB64" s="617"/>
      <c r="AC64" s="618"/>
      <c r="AD64" s="617"/>
      <c r="AE64" s="618"/>
      <c r="AF64" s="617"/>
      <c r="AG64" s="618"/>
      <c r="AH64" s="617"/>
      <c r="AI64" s="618"/>
      <c r="AJ64" s="617"/>
      <c r="AK64" s="618"/>
      <c r="AL64" s="617"/>
      <c r="AM64" s="618"/>
      <c r="AN64" s="617"/>
      <c r="AO64" s="618"/>
      <c r="AP64" s="617"/>
      <c r="AQ64" s="618"/>
      <c r="AR64" s="610"/>
      <c r="AS64" s="612"/>
      <c r="AT64" s="617"/>
      <c r="AU64" s="618"/>
      <c r="AV64" s="617"/>
      <c r="AW64" s="618"/>
      <c r="AX64" s="617"/>
      <c r="AY64" s="618"/>
      <c r="AZ64" s="617"/>
      <c r="BA64" s="618"/>
      <c r="BB64" s="623"/>
      <c r="BC64" s="616"/>
      <c r="BD64" s="615"/>
      <c r="BE64" s="510"/>
      <c r="BF64" s="510"/>
      <c r="BG64" s="510"/>
      <c r="BH64" s="511"/>
      <c r="BI64" s="512">
        <v>140</v>
      </c>
      <c r="BJ64" s="512">
        <v>210</v>
      </c>
      <c r="BK64" s="512">
        <v>280</v>
      </c>
      <c r="BL64" s="512">
        <v>330</v>
      </c>
      <c r="BM64" s="512">
        <v>385</v>
      </c>
      <c r="BN64" s="512">
        <v>435</v>
      </c>
    </row>
    <row r="65" spans="1:66" x14ac:dyDescent="0.2">
      <c r="A65" s="503"/>
      <c r="B65" s="514"/>
      <c r="C65" s="515"/>
      <c r="D65" s="608"/>
      <c r="E65" s="609"/>
      <c r="F65" s="610"/>
      <c r="G65" s="612"/>
      <c r="H65" s="608"/>
      <c r="I65" s="609"/>
      <c r="J65" s="608"/>
      <c r="K65" s="633"/>
      <c r="L65" s="608"/>
      <c r="M65" s="633"/>
      <c r="N65" s="608"/>
      <c r="O65" s="633"/>
      <c r="P65" s="608"/>
      <c r="Q65" s="609"/>
      <c r="R65" s="608"/>
      <c r="S65" s="609"/>
      <c r="T65" s="608"/>
      <c r="U65" s="609"/>
      <c r="V65" s="608"/>
      <c r="W65" s="609"/>
      <c r="X65" s="608"/>
      <c r="Y65" s="609"/>
      <c r="Z65" s="610"/>
      <c r="AA65" s="631"/>
      <c r="AB65" s="610"/>
      <c r="AC65" s="636"/>
      <c r="AD65" s="608"/>
      <c r="AE65" s="609"/>
      <c r="AF65" s="608"/>
      <c r="AG65" s="609"/>
      <c r="AH65" s="608"/>
      <c r="AI65" s="609"/>
      <c r="AJ65" s="608"/>
      <c r="AK65" s="609"/>
      <c r="AL65" s="608"/>
      <c r="AM65" s="609"/>
      <c r="AN65" s="608"/>
      <c r="AO65" s="609"/>
      <c r="AP65" s="610"/>
      <c r="AQ65" s="612"/>
      <c r="AR65" s="626"/>
      <c r="AS65" s="627"/>
      <c r="AT65" s="610"/>
      <c r="AU65" s="612"/>
      <c r="AV65" s="608"/>
      <c r="AW65" s="609"/>
      <c r="AX65" s="608"/>
      <c r="AY65" s="609"/>
      <c r="AZ65" s="608"/>
      <c r="BA65" s="609"/>
      <c r="BB65" s="615"/>
      <c r="BC65" s="616">
        <f>COUNT(D65:BA65)</f>
        <v>0</v>
      </c>
      <c r="BD65" s="616" t="str">
        <f>IF(BC65&lt;3," ",(LARGE(D65:BA65,1)+LARGE(D65:BA65,2)+LARGE(D65:BA65,3))/3)</f>
        <v xml:space="preserve"> </v>
      </c>
      <c r="BE65" s="520" t="str">
        <f>IF(COUNTIF(D65:BA65,"(1)")=0," ",COUNTIF(D65:BA65,"(1)"))</f>
        <v xml:space="preserve"> </v>
      </c>
      <c r="BF65" s="520" t="str">
        <f>IF(COUNTIF(D65:BA65,"(2)")=0," ",COUNTIF(D65:BA65,"(2)"))</f>
        <v xml:space="preserve"> </v>
      </c>
      <c r="BG65" s="520" t="str">
        <f>IF(COUNTIF(D65:BA65,"(3)")=0," ",COUNTIF(D65:BA65,"(3)"))</f>
        <v xml:space="preserve"> </v>
      </c>
      <c r="BH65" s="521" t="str">
        <f>IF(SUM(BE65:BG65)=0," ",SUM(BE65:BG65))</f>
        <v xml:space="preserve"> </v>
      </c>
      <c r="BI65" s="522" t="str">
        <f>IF(BC65=0,Var!$B$8,IF(LARGE(D65:BA65,1)&gt;=140,Var!$B$4," "))</f>
        <v>---</v>
      </c>
      <c r="BJ65" s="522" t="str">
        <f>IF(BC65=0,Var!$B$8,IF(LARGE(D65:BA65,1)&gt;=210,Var!$B$4," "))</f>
        <v>---</v>
      </c>
      <c r="BK65" s="522" t="str">
        <f>IF(BC65=0,Var!$B$8,IF(LARGE(D65:BA65,1)&gt;=280,Var!$B$4," "))</f>
        <v>---</v>
      </c>
      <c r="BL65" s="522" t="str">
        <f>IF(BC65=0,Var!$B$8,IF(LARGE(D65:BA65,1)&gt;=330,Var!$B$4," "))</f>
        <v>---</v>
      </c>
      <c r="BM65" s="522" t="str">
        <f>IF(BC65=0,Var!$B$8,IF(LARGE(D65:BA65,1)&gt;=485,Var!$B$4," "))</f>
        <v>---</v>
      </c>
      <c r="BN65" s="522" t="str">
        <f>IF(BC65=0,Var!$B$8,IF(LARGE(D65:BA65,1)&gt;=435,Var!$B$4," "))</f>
        <v>---</v>
      </c>
    </row>
    <row r="66" spans="1:66" x14ac:dyDescent="0.2">
      <c r="A66" s="503"/>
      <c r="B66" s="514"/>
      <c r="C66" s="515"/>
      <c r="D66" s="608"/>
      <c r="E66" s="609"/>
      <c r="F66" s="610"/>
      <c r="G66" s="612"/>
      <c r="H66" s="608"/>
      <c r="I66" s="609"/>
      <c r="J66" s="608"/>
      <c r="K66" s="609"/>
      <c r="L66" s="608"/>
      <c r="M66" s="609"/>
      <c r="N66" s="608"/>
      <c r="O66" s="609"/>
      <c r="P66" s="608"/>
      <c r="Q66" s="609"/>
      <c r="R66" s="608"/>
      <c r="S66" s="609"/>
      <c r="T66" s="608"/>
      <c r="U66" s="609"/>
      <c r="V66" s="608"/>
      <c r="W66" s="609"/>
      <c r="X66" s="608"/>
      <c r="Y66" s="609"/>
      <c r="Z66" s="610"/>
      <c r="AA66" s="634"/>
      <c r="AB66" s="610"/>
      <c r="AC66" s="612"/>
      <c r="AD66" s="608"/>
      <c r="AE66" s="609"/>
      <c r="AF66" s="608"/>
      <c r="AG66" s="609"/>
      <c r="AH66" s="608"/>
      <c r="AI66" s="609"/>
      <c r="AJ66" s="608"/>
      <c r="AK66" s="609"/>
      <c r="AL66" s="608"/>
      <c r="AM66" s="609"/>
      <c r="AN66" s="608"/>
      <c r="AO66" s="609"/>
      <c r="AP66" s="610"/>
      <c r="AQ66" s="612"/>
      <c r="AR66" s="635"/>
      <c r="AS66" s="634"/>
      <c r="AT66" s="610"/>
      <c r="AU66" s="612"/>
      <c r="AV66" s="608"/>
      <c r="AW66" s="609"/>
      <c r="AX66" s="608"/>
      <c r="AY66" s="609"/>
      <c r="AZ66" s="608"/>
      <c r="BA66" s="609"/>
      <c r="BB66" s="615"/>
      <c r="BC66" s="616"/>
      <c r="BD66" s="616"/>
      <c r="BE66" s="520"/>
      <c r="BF66" s="520"/>
      <c r="BG66" s="520"/>
      <c r="BH66" s="521"/>
      <c r="BI66" s="522" t="str">
        <f>IF(BC66=0,Var!$B$8,IF(LARGE(D66:BA66,1)&gt;=140,Var!$B$4," "))</f>
        <v>---</v>
      </c>
      <c r="BJ66" s="522" t="str">
        <f>IF(BC66=0,Var!$B$8,IF(LARGE(D66:BA66,1)&gt;=210,Var!$B$4," "))</f>
        <v>---</v>
      </c>
      <c r="BK66" s="522" t="str">
        <f>IF(BC66=0,Var!$B$8,IF(LARGE(D66:BA66,1)&gt;=280,Var!$B$4," "))</f>
        <v>---</v>
      </c>
      <c r="BL66" s="522" t="str">
        <f>IF(BC66=0,Var!$B$8,IF(LARGE(D66:BA66,1)&gt;=330,Var!$B$4," "))</f>
        <v>---</v>
      </c>
      <c r="BM66" s="522" t="str">
        <f>IF(BC66=0,Var!$B$8,IF(LARGE(D66:BA66,1)&gt;=485,Var!$B$4," "))</f>
        <v>---</v>
      </c>
      <c r="BN66" s="522" t="str">
        <f>IF(BC66=0,Var!$B$8,IF(LARGE(D66:BA66,1)&gt;=435,Var!$B$4," "))</f>
        <v>---</v>
      </c>
    </row>
    <row r="67" spans="1:66" x14ac:dyDescent="0.2">
      <c r="A67" s="503"/>
      <c r="B67" s="514"/>
      <c r="C67" s="515"/>
      <c r="D67" s="608"/>
      <c r="E67" s="609"/>
      <c r="F67" s="610"/>
      <c r="G67" s="612"/>
      <c r="H67" s="608"/>
      <c r="I67" s="609"/>
      <c r="J67" s="608"/>
      <c r="K67" s="609"/>
      <c r="L67" s="608"/>
      <c r="M67" s="609"/>
      <c r="N67" s="608"/>
      <c r="O67" s="609"/>
      <c r="P67" s="608"/>
      <c r="Q67" s="609"/>
      <c r="R67" s="608"/>
      <c r="S67" s="609"/>
      <c r="T67" s="608"/>
      <c r="U67" s="609"/>
      <c r="V67" s="608"/>
      <c r="W67" s="609"/>
      <c r="X67" s="608"/>
      <c r="Y67" s="609"/>
      <c r="Z67" s="610"/>
      <c r="AA67" s="632"/>
      <c r="AB67" s="610"/>
      <c r="AC67" s="612"/>
      <c r="AD67" s="608"/>
      <c r="AE67" s="609"/>
      <c r="AF67" s="608"/>
      <c r="AG67" s="609"/>
      <c r="AH67" s="608"/>
      <c r="AI67" s="609"/>
      <c r="AJ67" s="608"/>
      <c r="AK67" s="609"/>
      <c r="AL67" s="608"/>
      <c r="AM67" s="609"/>
      <c r="AN67" s="608"/>
      <c r="AO67" s="609"/>
      <c r="AP67" s="610"/>
      <c r="AQ67" s="612"/>
      <c r="AR67" s="629"/>
      <c r="AS67" s="630"/>
      <c r="AT67" s="610"/>
      <c r="AU67" s="612"/>
      <c r="AV67" s="608"/>
      <c r="AW67" s="609"/>
      <c r="AX67" s="608"/>
      <c r="AY67" s="609"/>
      <c r="AZ67" s="608"/>
      <c r="BA67" s="609"/>
      <c r="BB67" s="615"/>
      <c r="BC67" s="616">
        <f>COUNT(D67:BA67)</f>
        <v>0</v>
      </c>
      <c r="BD67" s="616" t="str">
        <f>IF(BC67&lt;3," ",(LARGE(D67:BA67,1)+LARGE(D67:BA67,2)+LARGE(D67:BA67,3))/3)</f>
        <v xml:space="preserve"> </v>
      </c>
      <c r="BE67" s="520" t="str">
        <f>IF(COUNTIF(D67:BA67,"(1)")=0," ",COUNTIF(D67:BA67,"(1)"))</f>
        <v xml:space="preserve"> </v>
      </c>
      <c r="BF67" s="520" t="str">
        <f>IF(COUNTIF(D67:BA67,"(2)")=0," ",COUNTIF(D67:BA67,"(2)"))</f>
        <v xml:space="preserve"> </v>
      </c>
      <c r="BG67" s="520" t="str">
        <f>IF(COUNTIF(D67:BA67,"(3)")=0," ",COUNTIF(D67:BA67,"(3)"))</f>
        <v xml:space="preserve"> </v>
      </c>
      <c r="BH67" s="521" t="str">
        <f>IF(SUM(BE67:BG67)=0," ",SUM(BE67:BG67))</f>
        <v xml:space="preserve"> </v>
      </c>
      <c r="BI67" s="522" t="str">
        <f>IF(BC67=0,Var!$B$8,IF(LARGE(D67:BA67,1)&gt;=140,Var!$B$4," "))</f>
        <v>---</v>
      </c>
      <c r="BJ67" s="522" t="str">
        <f>IF(BC67=0,Var!$B$8,IF(LARGE(D67:BA67,1)&gt;=210,Var!$B$4," "))</f>
        <v>---</v>
      </c>
      <c r="BK67" s="522" t="str">
        <f>IF(BC67=0,Var!$B$8,IF(LARGE(D67:BA67,1)&gt;=280,Var!$B$4," "))</f>
        <v>---</v>
      </c>
      <c r="BL67" s="522" t="str">
        <f>IF(BC67=0,Var!$B$8,IF(LARGE(D67:BA67,1)&gt;=330,Var!$B$4," "))</f>
        <v>---</v>
      </c>
      <c r="BM67" s="522" t="str">
        <f>IF(BC67=0,Var!$B$8,IF(LARGE(D67:BA67,1)&gt;=485,Var!$B$4," "))</f>
        <v>---</v>
      </c>
      <c r="BN67" s="522" t="str">
        <f>IF(BC67=0,Var!$B$8,IF(LARGE(D67:BA67,1)&gt;=435,Var!$B$4," "))</f>
        <v>---</v>
      </c>
    </row>
    <row r="68" spans="1:66" x14ac:dyDescent="0.2">
      <c r="A68" s="503"/>
      <c r="B68" s="529"/>
      <c r="C68" s="530"/>
      <c r="D68" s="493"/>
      <c r="E68" s="451"/>
      <c r="F68" s="493"/>
      <c r="G68" s="451"/>
      <c r="H68" s="493"/>
      <c r="I68" s="451"/>
      <c r="J68" s="493"/>
      <c r="K68" s="451"/>
      <c r="L68" s="493"/>
      <c r="M68" s="451"/>
      <c r="N68" s="493"/>
      <c r="O68" s="451"/>
      <c r="P68" s="493"/>
      <c r="Q68" s="451"/>
      <c r="R68" s="493"/>
      <c r="S68" s="451"/>
      <c r="T68" s="493"/>
      <c r="U68" s="451"/>
      <c r="V68" s="493"/>
      <c r="W68" s="451"/>
      <c r="X68" s="493"/>
      <c r="Y68" s="451"/>
      <c r="Z68" s="493"/>
      <c r="AA68" s="451"/>
      <c r="AB68" s="493"/>
      <c r="AC68" s="451"/>
      <c r="AD68" s="493"/>
      <c r="AE68" s="451"/>
      <c r="AF68" s="493"/>
      <c r="AG68" s="451"/>
      <c r="AH68" s="493"/>
      <c r="AI68" s="451"/>
      <c r="AJ68" s="493"/>
      <c r="AK68" s="451"/>
      <c r="AL68" s="493"/>
      <c r="AM68" s="451"/>
      <c r="AN68" s="493"/>
      <c r="AO68" s="451"/>
      <c r="AP68" s="493"/>
      <c r="AQ68" s="451"/>
      <c r="AT68" s="493"/>
      <c r="AU68" s="451"/>
      <c r="AV68" s="493"/>
      <c r="AW68" s="451"/>
      <c r="AX68" s="493"/>
      <c r="AY68" s="451"/>
      <c r="AZ68" s="493"/>
      <c r="BA68" s="451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</row>
    <row r="69" spans="1:66" x14ac:dyDescent="0.2">
      <c r="A69" s="503"/>
      <c r="C69" s="503" t="s">
        <v>37</v>
      </c>
      <c r="H69" s="494"/>
      <c r="I69" s="460"/>
      <c r="N69" s="494"/>
      <c r="P69" s="792">
        <f>COUNT(B22:B67)</f>
        <v>7</v>
      </c>
      <c r="Q69" s="792"/>
      <c r="R69" s="793"/>
      <c r="S69" s="793"/>
      <c r="BC69" s="509">
        <f>SUM(BC8:BC67)</f>
        <v>25</v>
      </c>
      <c r="BD69" s="519"/>
      <c r="BE69" s="531">
        <f>SUM(BE8:BE67)</f>
        <v>6</v>
      </c>
      <c r="BF69" s="532">
        <f>SUM(BF8:BF67)</f>
        <v>4</v>
      </c>
      <c r="BG69" s="533">
        <f>SUM(BG8:BG67)</f>
        <v>3</v>
      </c>
      <c r="BH69" s="534">
        <f>SUM(BH8:BH67)</f>
        <v>12</v>
      </c>
      <c r="BI69" s="519"/>
      <c r="BJ69" s="519"/>
      <c r="BK69" s="519"/>
      <c r="BL69" s="519"/>
      <c r="BM69" s="519"/>
    </row>
    <row r="70" spans="1:66" x14ac:dyDescent="0.2">
      <c r="A70" s="503"/>
      <c r="C70" s="503"/>
      <c r="BD70" s="503"/>
      <c r="BE70" s="503"/>
      <c r="BF70" s="503"/>
      <c r="BG70" s="503"/>
      <c r="BH70" s="503"/>
    </row>
    <row r="71" spans="1:66" x14ac:dyDescent="0.2">
      <c r="A71" s="503"/>
      <c r="C71" s="503"/>
      <c r="BD71" s="503"/>
      <c r="BE71" s="503"/>
      <c r="BF71" s="503"/>
      <c r="BG71" s="503"/>
      <c r="BH71" s="503"/>
    </row>
    <row r="72" spans="1:66" x14ac:dyDescent="0.2">
      <c r="A72" s="503"/>
      <c r="C72" s="503"/>
      <c r="BD72" s="503"/>
      <c r="BE72" s="503"/>
      <c r="BF72" s="503"/>
      <c r="BG72" s="503"/>
      <c r="BH72" s="503"/>
    </row>
    <row r="73" spans="1:66" x14ac:dyDescent="0.2">
      <c r="A73" s="503"/>
      <c r="C73" s="503"/>
      <c r="BD73" s="509"/>
      <c r="BE73" s="503"/>
      <c r="BF73" s="503"/>
      <c r="BG73" s="503"/>
      <c r="BH73" s="503"/>
    </row>
    <row r="74" spans="1:66" x14ac:dyDescent="0.2">
      <c r="A74" s="503"/>
      <c r="C74" s="503"/>
      <c r="BD74" s="503"/>
      <c r="BE74" s="503"/>
      <c r="BF74" s="519"/>
      <c r="BG74" s="519"/>
      <c r="BH74" s="519"/>
    </row>
    <row r="75" spans="1:66" x14ac:dyDescent="0.2">
      <c r="A75" s="503"/>
      <c r="C75" s="503"/>
      <c r="BD75" s="503"/>
      <c r="BE75" s="503"/>
      <c r="BF75" s="503"/>
      <c r="BG75" s="503"/>
      <c r="BH75" s="503"/>
    </row>
    <row r="76" spans="1:66" x14ac:dyDescent="0.2">
      <c r="A76" s="503"/>
      <c r="C76" s="503"/>
      <c r="BD76" s="503"/>
      <c r="BE76" s="503"/>
      <c r="BF76" s="503"/>
      <c r="BG76" s="503"/>
      <c r="BH76" s="503"/>
    </row>
    <row r="77" spans="1:66" x14ac:dyDescent="0.2">
      <c r="A77" s="503"/>
      <c r="C77" s="503"/>
      <c r="BD77" s="503"/>
      <c r="BE77" s="503"/>
      <c r="BF77" s="503"/>
      <c r="BG77" s="503"/>
      <c r="BH77" s="503"/>
    </row>
    <row r="78" spans="1:66" x14ac:dyDescent="0.2">
      <c r="A78" s="503"/>
      <c r="C78" s="503"/>
      <c r="BD78" s="503"/>
      <c r="BE78" s="503"/>
      <c r="BF78" s="503"/>
      <c r="BG78" s="503"/>
      <c r="BH78" s="503"/>
    </row>
    <row r="79" spans="1:66" x14ac:dyDescent="0.2">
      <c r="A79" s="503"/>
      <c r="C79" s="503"/>
      <c r="BD79" s="503"/>
      <c r="BE79" s="503"/>
      <c r="BF79" s="503"/>
      <c r="BG79" s="503"/>
      <c r="BH79" s="503"/>
    </row>
    <row r="80" spans="1:66" x14ac:dyDescent="0.2">
      <c r="A80" s="503"/>
      <c r="C80" s="503"/>
      <c r="BD80" s="503"/>
      <c r="BE80" s="503"/>
      <c r="BF80" s="503"/>
      <c r="BG80" s="503"/>
      <c r="BH80" s="503"/>
    </row>
    <row r="81" spans="1:60" x14ac:dyDescent="0.2">
      <c r="A81" s="503"/>
      <c r="C81" s="503"/>
      <c r="BD81" s="503"/>
      <c r="BE81" s="503"/>
      <c r="BF81" s="503"/>
      <c r="BG81" s="503"/>
      <c r="BH81" s="503"/>
    </row>
    <row r="82" spans="1:60" x14ac:dyDescent="0.2">
      <c r="A82" s="503"/>
      <c r="C82" s="503"/>
      <c r="BD82" s="503"/>
      <c r="BE82" s="503"/>
      <c r="BF82" s="503"/>
      <c r="BG82" s="503"/>
      <c r="BH82" s="503"/>
    </row>
    <row r="83" spans="1:60" x14ac:dyDescent="0.2">
      <c r="A83" s="503"/>
      <c r="C83" s="503"/>
      <c r="BD83" s="503"/>
      <c r="BE83" s="503"/>
      <c r="BF83" s="503"/>
      <c r="BG83" s="503"/>
      <c r="BH83" s="503"/>
    </row>
    <row r="84" spans="1:60" x14ac:dyDescent="0.2">
      <c r="A84" s="503"/>
      <c r="C84" s="503"/>
      <c r="BD84" s="503"/>
      <c r="BE84" s="503"/>
      <c r="BF84" s="503"/>
      <c r="BG84" s="503"/>
      <c r="BH84" s="503"/>
    </row>
    <row r="85" spans="1:60" x14ac:dyDescent="0.2">
      <c r="A85" s="503"/>
      <c r="C85" s="503"/>
      <c r="BD85" s="503"/>
      <c r="BE85" s="503"/>
      <c r="BF85" s="503"/>
      <c r="BG85" s="503"/>
      <c r="BH85" s="503"/>
    </row>
    <row r="86" spans="1:60" x14ac:dyDescent="0.2">
      <c r="A86" s="503"/>
      <c r="C86" s="503"/>
      <c r="BD86" s="503"/>
      <c r="BE86" s="503"/>
      <c r="BF86" s="503"/>
      <c r="BG86" s="503"/>
      <c r="BH86" s="503"/>
    </row>
    <row r="87" spans="1:60" x14ac:dyDescent="0.2">
      <c r="A87" s="503"/>
      <c r="C87" s="503"/>
      <c r="BD87" s="503"/>
      <c r="BE87" s="503"/>
      <c r="BF87" s="503"/>
      <c r="BG87" s="503"/>
      <c r="BH87" s="503"/>
    </row>
    <row r="88" spans="1:60" x14ac:dyDescent="0.2">
      <c r="A88" s="503"/>
      <c r="C88" s="503"/>
      <c r="BD88" s="503"/>
      <c r="BE88" s="503"/>
      <c r="BF88" s="503"/>
      <c r="BG88" s="503"/>
      <c r="BH88" s="503"/>
    </row>
    <row r="89" spans="1:60" x14ac:dyDescent="0.2">
      <c r="A89" s="503"/>
      <c r="C89" s="503"/>
      <c r="BD89" s="503"/>
      <c r="BE89" s="503"/>
      <c r="BF89" s="503"/>
      <c r="BG89" s="503"/>
      <c r="BH89" s="503"/>
    </row>
    <row r="90" spans="1:60" x14ac:dyDescent="0.2">
      <c r="A90" s="503"/>
      <c r="C90" s="503"/>
      <c r="BD90" s="503"/>
      <c r="BE90" s="503"/>
      <c r="BF90" s="503"/>
      <c r="BG90" s="503"/>
      <c r="BH90" s="503"/>
    </row>
    <row r="91" spans="1:60" x14ac:dyDescent="0.2">
      <c r="A91" s="503"/>
      <c r="C91" s="503"/>
      <c r="BD91" s="503"/>
      <c r="BE91" s="503"/>
      <c r="BF91" s="503"/>
      <c r="BG91" s="503"/>
      <c r="BH91" s="503"/>
    </row>
    <row r="92" spans="1:60" x14ac:dyDescent="0.2">
      <c r="A92" s="503"/>
      <c r="C92" s="503"/>
      <c r="BD92" s="503"/>
      <c r="BE92" s="503"/>
      <c r="BF92" s="503"/>
      <c r="BG92" s="503"/>
      <c r="BH92" s="503"/>
    </row>
    <row r="93" spans="1:60" x14ac:dyDescent="0.2">
      <c r="A93" s="503"/>
      <c r="C93" s="503"/>
      <c r="BD93" s="503"/>
      <c r="BE93" s="503"/>
      <c r="BF93" s="503"/>
      <c r="BG93" s="503"/>
      <c r="BH93" s="503"/>
    </row>
    <row r="94" spans="1:60" x14ac:dyDescent="0.2">
      <c r="A94" s="503"/>
      <c r="C94" s="503"/>
      <c r="BD94" s="503"/>
      <c r="BE94" s="503"/>
      <c r="BF94" s="503"/>
      <c r="BG94" s="503"/>
      <c r="BH94" s="503"/>
    </row>
    <row r="95" spans="1:60" x14ac:dyDescent="0.2">
      <c r="A95" s="503"/>
      <c r="C95" s="503"/>
      <c r="BD95" s="503"/>
      <c r="BE95" s="503"/>
      <c r="BF95" s="503"/>
      <c r="BG95" s="503"/>
      <c r="BH95" s="503"/>
    </row>
    <row r="96" spans="1:60" x14ac:dyDescent="0.2">
      <c r="A96" s="503"/>
      <c r="C96" s="503"/>
      <c r="BD96" s="503"/>
      <c r="BE96" s="503"/>
      <c r="BF96" s="503"/>
      <c r="BG96" s="503"/>
      <c r="BH96" s="503"/>
    </row>
    <row r="97" spans="1:60" x14ac:dyDescent="0.2">
      <c r="A97" s="503"/>
      <c r="C97" s="503"/>
      <c r="BD97" s="503"/>
      <c r="BE97" s="503"/>
      <c r="BF97" s="503"/>
      <c r="BG97" s="503"/>
      <c r="BH97" s="503"/>
    </row>
    <row r="98" spans="1:60" x14ac:dyDescent="0.2">
      <c r="A98" s="503"/>
      <c r="C98" s="503"/>
      <c r="BD98" s="503"/>
      <c r="BE98" s="503"/>
      <c r="BF98" s="503"/>
      <c r="BG98" s="503"/>
      <c r="BH98" s="503"/>
    </row>
    <row r="99" spans="1:60" x14ac:dyDescent="0.2">
      <c r="A99" s="503"/>
      <c r="C99" s="503"/>
      <c r="BD99" s="503"/>
      <c r="BE99" s="503"/>
      <c r="BF99" s="503"/>
      <c r="BG99" s="503"/>
      <c r="BH99" s="503"/>
    </row>
    <row r="100" spans="1:60" x14ac:dyDescent="0.2">
      <c r="A100" s="503"/>
      <c r="C100" s="503"/>
      <c r="BD100" s="503"/>
      <c r="BE100" s="503"/>
      <c r="BF100" s="503"/>
      <c r="BG100" s="503"/>
      <c r="BH100" s="503"/>
    </row>
    <row r="101" spans="1:60" x14ac:dyDescent="0.2">
      <c r="A101" s="503"/>
      <c r="C101" s="503"/>
      <c r="BD101" s="503"/>
      <c r="BE101" s="503"/>
      <c r="BF101" s="503"/>
      <c r="BG101" s="503"/>
      <c r="BH101" s="503"/>
    </row>
    <row r="102" spans="1:60" x14ac:dyDescent="0.2">
      <c r="A102" s="503"/>
      <c r="C102" s="503"/>
      <c r="BD102" s="503"/>
      <c r="BE102" s="503"/>
      <c r="BF102" s="503"/>
      <c r="BG102" s="503"/>
      <c r="BH102" s="503"/>
    </row>
    <row r="103" spans="1:60" x14ac:dyDescent="0.2">
      <c r="A103" s="503"/>
      <c r="C103" s="503"/>
      <c r="BD103" s="503"/>
      <c r="BE103" s="503"/>
      <c r="BF103" s="503"/>
      <c r="BG103" s="503"/>
      <c r="BH103" s="503"/>
    </row>
    <row r="104" spans="1:60" x14ac:dyDescent="0.2">
      <c r="A104" s="503"/>
      <c r="C104" s="503"/>
      <c r="BD104" s="503"/>
      <c r="BE104" s="503"/>
      <c r="BF104" s="503"/>
      <c r="BG104" s="503"/>
      <c r="BH104" s="503"/>
    </row>
    <row r="105" spans="1:60" x14ac:dyDescent="0.2">
      <c r="A105" s="503"/>
      <c r="C105" s="503"/>
      <c r="BD105" s="503"/>
      <c r="BE105" s="503"/>
      <c r="BF105" s="503"/>
      <c r="BG105" s="503"/>
      <c r="BH105" s="503"/>
    </row>
    <row r="106" spans="1:60" x14ac:dyDescent="0.2">
      <c r="A106" s="503"/>
      <c r="C106" s="503"/>
      <c r="BD106" s="503"/>
      <c r="BE106" s="503"/>
      <c r="BF106" s="503"/>
      <c r="BG106" s="503"/>
      <c r="BH106" s="503"/>
    </row>
    <row r="107" spans="1:60" x14ac:dyDescent="0.2">
      <c r="A107" s="503"/>
      <c r="C107" s="503"/>
      <c r="BD107" s="503"/>
      <c r="BE107" s="503"/>
      <c r="BF107" s="503"/>
      <c r="BG107" s="503"/>
      <c r="BH107" s="503"/>
    </row>
    <row r="108" spans="1:60" x14ac:dyDescent="0.2">
      <c r="A108" s="503"/>
      <c r="C108" s="503"/>
      <c r="BD108" s="503"/>
      <c r="BE108" s="503"/>
      <c r="BF108" s="503"/>
      <c r="BG108" s="503"/>
      <c r="BH108" s="503"/>
    </row>
    <row r="109" spans="1:60" x14ac:dyDescent="0.2">
      <c r="A109" s="503"/>
      <c r="C109" s="503"/>
      <c r="BD109" s="503"/>
      <c r="BE109" s="503"/>
      <c r="BF109" s="503"/>
      <c r="BG109" s="503"/>
      <c r="BH109" s="503"/>
    </row>
    <row r="110" spans="1:60" x14ac:dyDescent="0.2">
      <c r="A110" s="503"/>
      <c r="C110" s="503"/>
      <c r="BD110" s="503"/>
      <c r="BE110" s="503"/>
      <c r="BF110" s="503"/>
      <c r="BG110" s="503"/>
      <c r="BH110" s="503"/>
    </row>
    <row r="111" spans="1:60" x14ac:dyDescent="0.2">
      <c r="A111" s="503"/>
      <c r="C111" s="503"/>
      <c r="BD111" s="503"/>
      <c r="BE111" s="503"/>
      <c r="BF111" s="503"/>
      <c r="BG111" s="503"/>
      <c r="BH111" s="503"/>
    </row>
    <row r="112" spans="1:60" x14ac:dyDescent="0.2">
      <c r="A112" s="503"/>
      <c r="C112" s="503"/>
      <c r="BD112" s="503"/>
      <c r="BE112" s="503"/>
      <c r="BF112" s="503"/>
      <c r="BG112" s="503"/>
      <c r="BH112" s="503"/>
    </row>
    <row r="113" spans="1:60" x14ac:dyDescent="0.2">
      <c r="A113" s="503"/>
      <c r="C113" s="503"/>
      <c r="BD113" s="503"/>
      <c r="BE113" s="503"/>
      <c r="BF113" s="503"/>
      <c r="BG113" s="503"/>
      <c r="BH113" s="503"/>
    </row>
    <row r="114" spans="1:60" x14ac:dyDescent="0.2">
      <c r="A114" s="503"/>
      <c r="C114" s="503"/>
      <c r="BD114" s="503"/>
      <c r="BE114" s="503"/>
      <c r="BF114" s="503"/>
      <c r="BG114" s="503"/>
      <c r="BH114" s="503"/>
    </row>
    <row r="115" spans="1:60" x14ac:dyDescent="0.2">
      <c r="A115" s="503"/>
      <c r="C115" s="503"/>
      <c r="BD115" s="503"/>
      <c r="BE115" s="503"/>
      <c r="BF115" s="503"/>
      <c r="BG115" s="503"/>
      <c r="BH115" s="503"/>
    </row>
    <row r="116" spans="1:60" x14ac:dyDescent="0.2">
      <c r="A116" s="503"/>
      <c r="C116" s="503"/>
      <c r="BD116" s="503"/>
      <c r="BE116" s="503"/>
      <c r="BF116" s="503"/>
      <c r="BG116" s="503"/>
      <c r="BH116" s="503"/>
    </row>
    <row r="117" spans="1:60" x14ac:dyDescent="0.2">
      <c r="A117" s="503"/>
      <c r="C117" s="503"/>
      <c r="BD117" s="503"/>
      <c r="BE117" s="503"/>
      <c r="BF117" s="503"/>
      <c r="BG117" s="503"/>
      <c r="BH117" s="503"/>
    </row>
    <row r="118" spans="1:60" x14ac:dyDescent="0.2">
      <c r="A118" s="503"/>
      <c r="C118" s="503"/>
      <c r="BD118" s="503"/>
      <c r="BE118" s="503"/>
      <c r="BF118" s="503"/>
      <c r="BG118" s="503"/>
      <c r="BH118" s="503"/>
    </row>
    <row r="119" spans="1:60" x14ac:dyDescent="0.2">
      <c r="A119" s="503"/>
      <c r="C119" s="503"/>
      <c r="BD119" s="503"/>
      <c r="BE119" s="503"/>
      <c r="BF119" s="503"/>
      <c r="BG119" s="503"/>
      <c r="BH119" s="503"/>
    </row>
    <row r="120" spans="1:60" x14ac:dyDescent="0.2">
      <c r="A120" s="503"/>
      <c r="C120" s="503"/>
      <c r="BD120" s="503"/>
      <c r="BE120" s="503"/>
      <c r="BF120" s="503"/>
      <c r="BG120" s="503"/>
      <c r="BH120" s="503"/>
    </row>
    <row r="121" spans="1:60" x14ac:dyDescent="0.2">
      <c r="A121" s="503"/>
      <c r="C121" s="503"/>
      <c r="BD121" s="503"/>
      <c r="BE121" s="503"/>
      <c r="BF121" s="503"/>
      <c r="BG121" s="503"/>
      <c r="BH121" s="503"/>
    </row>
    <row r="122" spans="1:60" x14ac:dyDescent="0.2">
      <c r="A122" s="503"/>
      <c r="C122" s="503"/>
      <c r="BD122" s="503"/>
      <c r="BE122" s="503"/>
      <c r="BF122" s="503"/>
      <c r="BG122" s="503"/>
      <c r="BH122" s="503"/>
    </row>
    <row r="123" spans="1:60" x14ac:dyDescent="0.2">
      <c r="A123" s="503"/>
      <c r="C123" s="503"/>
      <c r="BD123" s="503"/>
      <c r="BE123" s="503"/>
      <c r="BF123" s="503"/>
      <c r="BG123" s="503"/>
      <c r="BH123" s="503"/>
    </row>
    <row r="124" spans="1:60" x14ac:dyDescent="0.2">
      <c r="A124" s="503"/>
      <c r="C124" s="503"/>
      <c r="BD124" s="503"/>
      <c r="BE124" s="503"/>
      <c r="BF124" s="503"/>
      <c r="BG124" s="503"/>
      <c r="BH124" s="503"/>
    </row>
    <row r="125" spans="1:60" x14ac:dyDescent="0.2">
      <c r="A125" s="503"/>
      <c r="C125" s="503"/>
      <c r="BD125" s="503"/>
      <c r="BE125" s="503"/>
      <c r="BF125" s="503"/>
      <c r="BG125" s="503"/>
      <c r="BH125" s="503"/>
    </row>
    <row r="126" spans="1:60" x14ac:dyDescent="0.2">
      <c r="A126" s="503"/>
      <c r="C126" s="503"/>
      <c r="BD126" s="503"/>
      <c r="BE126" s="503"/>
      <c r="BF126" s="503"/>
      <c r="BG126" s="503"/>
      <c r="BH126" s="503"/>
    </row>
    <row r="127" spans="1:60" x14ac:dyDescent="0.2">
      <c r="A127" s="503"/>
      <c r="C127" s="503"/>
      <c r="BD127" s="503"/>
      <c r="BE127" s="503"/>
      <c r="BF127" s="503"/>
      <c r="BG127" s="503"/>
      <c r="BH127" s="503"/>
    </row>
    <row r="128" spans="1:60" x14ac:dyDescent="0.2">
      <c r="A128" s="503"/>
      <c r="C128" s="503"/>
      <c r="BD128" s="503"/>
      <c r="BE128" s="503"/>
      <c r="BF128" s="503"/>
      <c r="BG128" s="503"/>
      <c r="BH128" s="503"/>
    </row>
    <row r="129" spans="1:60" x14ac:dyDescent="0.2">
      <c r="A129" s="503"/>
      <c r="C129" s="503"/>
      <c r="BD129" s="503"/>
      <c r="BE129" s="503"/>
      <c r="BF129" s="503"/>
      <c r="BG129" s="503"/>
      <c r="BH129" s="503"/>
    </row>
    <row r="130" spans="1:60" x14ac:dyDescent="0.2">
      <c r="A130" s="503"/>
      <c r="C130" s="503"/>
      <c r="BD130" s="503"/>
      <c r="BE130" s="503"/>
      <c r="BF130" s="503"/>
      <c r="BG130" s="503"/>
      <c r="BH130" s="503"/>
    </row>
    <row r="131" spans="1:60" x14ac:dyDescent="0.2">
      <c r="A131" s="503"/>
      <c r="C131" s="503"/>
      <c r="BD131" s="503"/>
      <c r="BE131" s="503"/>
      <c r="BF131" s="503"/>
      <c r="BG131" s="503"/>
      <c r="BH131" s="503"/>
    </row>
    <row r="132" spans="1:60" x14ac:dyDescent="0.2">
      <c r="A132" s="503"/>
      <c r="C132" s="503"/>
      <c r="BD132" s="503"/>
      <c r="BE132" s="503"/>
      <c r="BF132" s="503"/>
      <c r="BG132" s="503"/>
      <c r="BH132" s="503"/>
    </row>
    <row r="133" spans="1:60" x14ac:dyDescent="0.2">
      <c r="A133" s="503"/>
      <c r="C133" s="503"/>
      <c r="BD133" s="503"/>
      <c r="BE133" s="503"/>
      <c r="BF133" s="503"/>
      <c r="BG133" s="503"/>
      <c r="BH133" s="503"/>
    </row>
    <row r="134" spans="1:60" x14ac:dyDescent="0.2">
      <c r="A134" s="503"/>
      <c r="C134" s="503"/>
      <c r="BD134" s="503"/>
      <c r="BE134" s="503"/>
      <c r="BF134" s="503"/>
      <c r="BG134" s="503"/>
      <c r="BH134" s="503"/>
    </row>
    <row r="135" spans="1:60" x14ac:dyDescent="0.2">
      <c r="A135" s="503"/>
      <c r="C135" s="503"/>
      <c r="BD135" s="503"/>
      <c r="BE135" s="503"/>
      <c r="BF135" s="503"/>
      <c r="BG135" s="503"/>
      <c r="BH135" s="503"/>
    </row>
    <row r="136" spans="1:60" x14ac:dyDescent="0.2">
      <c r="A136" s="503"/>
      <c r="C136" s="503"/>
      <c r="BD136" s="503"/>
      <c r="BE136" s="503"/>
      <c r="BF136" s="503"/>
      <c r="BG136" s="503"/>
      <c r="BH136" s="503"/>
    </row>
    <row r="137" spans="1:60" x14ac:dyDescent="0.2">
      <c r="A137" s="503"/>
      <c r="C137" s="503"/>
      <c r="BD137" s="503"/>
      <c r="BE137" s="503"/>
      <c r="BF137" s="503"/>
      <c r="BG137" s="503"/>
      <c r="BH137" s="503"/>
    </row>
    <row r="138" spans="1:60" x14ac:dyDescent="0.2">
      <c r="A138" s="503"/>
      <c r="C138" s="503"/>
      <c r="BD138" s="503"/>
      <c r="BE138" s="503"/>
      <c r="BF138" s="503"/>
      <c r="BG138" s="503"/>
      <c r="BH138" s="503"/>
    </row>
    <row r="139" spans="1:60" x14ac:dyDescent="0.2">
      <c r="A139" s="503"/>
      <c r="C139" s="503"/>
      <c r="BD139" s="503"/>
      <c r="BE139" s="503"/>
      <c r="BF139" s="503"/>
      <c r="BG139" s="503"/>
      <c r="BH139" s="503"/>
    </row>
    <row r="140" spans="1:60" x14ac:dyDescent="0.2">
      <c r="A140" s="503"/>
      <c r="C140" s="503"/>
      <c r="BD140" s="503"/>
      <c r="BE140" s="503"/>
      <c r="BF140" s="503"/>
      <c r="BG140" s="503"/>
      <c r="BH140" s="503"/>
    </row>
    <row r="141" spans="1:60" x14ac:dyDescent="0.2">
      <c r="A141" s="503"/>
      <c r="C141" s="503"/>
      <c r="BD141" s="503"/>
      <c r="BE141" s="503"/>
      <c r="BF141" s="503"/>
      <c r="BG141" s="503"/>
      <c r="BH141" s="503"/>
    </row>
    <row r="142" spans="1:60" x14ac:dyDescent="0.2">
      <c r="A142" s="503"/>
      <c r="C142" s="503"/>
      <c r="BD142" s="503"/>
      <c r="BE142" s="503"/>
      <c r="BF142" s="503"/>
      <c r="BG142" s="503"/>
      <c r="BH142" s="503"/>
    </row>
    <row r="143" spans="1:60" x14ac:dyDescent="0.2">
      <c r="A143" s="503"/>
      <c r="C143" s="503"/>
      <c r="BD143" s="503"/>
      <c r="BE143" s="503"/>
      <c r="BF143" s="503"/>
      <c r="BG143" s="503"/>
      <c r="BH143" s="503"/>
    </row>
    <row r="144" spans="1:60" x14ac:dyDescent="0.2">
      <c r="A144" s="503"/>
      <c r="C144" s="503"/>
      <c r="BD144" s="503"/>
      <c r="BE144" s="503"/>
      <c r="BF144" s="503"/>
      <c r="BG144" s="503"/>
      <c r="BH144" s="503"/>
    </row>
    <row r="145" spans="1:60" x14ac:dyDescent="0.2">
      <c r="A145" s="503"/>
      <c r="C145" s="503"/>
      <c r="BD145" s="503"/>
      <c r="BE145" s="503"/>
      <c r="BF145" s="503"/>
      <c r="BG145" s="503"/>
      <c r="BH145" s="503"/>
    </row>
    <row r="146" spans="1:60" x14ac:dyDescent="0.2">
      <c r="A146" s="503"/>
      <c r="C146" s="503"/>
      <c r="BD146" s="503"/>
      <c r="BE146" s="503"/>
      <c r="BF146" s="503"/>
      <c r="BG146" s="503"/>
      <c r="BH146" s="503"/>
    </row>
    <row r="147" spans="1:60" x14ac:dyDescent="0.2">
      <c r="A147" s="503"/>
      <c r="C147" s="503"/>
      <c r="BD147" s="503"/>
      <c r="BE147" s="503"/>
      <c r="BF147" s="503"/>
      <c r="BG147" s="503"/>
      <c r="BH147" s="503"/>
    </row>
    <row r="148" spans="1:60" x14ac:dyDescent="0.2">
      <c r="A148" s="503"/>
      <c r="C148" s="503"/>
      <c r="BD148" s="503"/>
      <c r="BE148" s="503"/>
      <c r="BF148" s="503"/>
      <c r="BG148" s="503"/>
      <c r="BH148" s="503"/>
    </row>
    <row r="149" spans="1:60" x14ac:dyDescent="0.2">
      <c r="A149" s="503"/>
      <c r="C149" s="503"/>
      <c r="BD149" s="503"/>
      <c r="BE149" s="503"/>
      <c r="BF149" s="503"/>
      <c r="BG149" s="503"/>
      <c r="BH149" s="503"/>
    </row>
    <row r="150" spans="1:60" x14ac:dyDescent="0.2">
      <c r="A150" s="503"/>
      <c r="C150" s="503"/>
      <c r="BD150" s="503"/>
      <c r="BE150" s="503"/>
      <c r="BF150" s="503"/>
      <c r="BG150" s="503"/>
      <c r="BH150" s="503"/>
    </row>
    <row r="151" spans="1:60" ht="12.75" customHeight="1" x14ac:dyDescent="0.2">
      <c r="A151" s="503"/>
      <c r="C151" s="503"/>
      <c r="BD151" s="503"/>
      <c r="BE151" s="503"/>
      <c r="BF151" s="503"/>
      <c r="BG151" s="503"/>
      <c r="BH151" s="503"/>
    </row>
    <row r="152" spans="1:60" x14ac:dyDescent="0.2">
      <c r="A152" s="503"/>
      <c r="C152" s="503"/>
      <c r="BD152" s="503"/>
      <c r="BE152" s="503"/>
      <c r="BF152" s="503"/>
      <c r="BG152" s="503"/>
      <c r="BH152" s="503"/>
    </row>
    <row r="153" spans="1:60" x14ac:dyDescent="0.2">
      <c r="A153" s="503"/>
      <c r="C153" s="503"/>
      <c r="BD153" s="503"/>
      <c r="BE153" s="503"/>
      <c r="BF153" s="503"/>
      <c r="BG153" s="503"/>
      <c r="BH153" s="503"/>
    </row>
    <row r="154" spans="1:60" x14ac:dyDescent="0.2">
      <c r="A154" s="503"/>
      <c r="C154" s="503"/>
      <c r="BD154" s="503"/>
      <c r="BE154" s="503"/>
      <c r="BF154" s="503"/>
      <c r="BG154" s="503"/>
      <c r="BH154" s="503"/>
    </row>
    <row r="155" spans="1:60" ht="12.75" customHeight="1" x14ac:dyDescent="0.2">
      <c r="A155" s="503"/>
      <c r="C155" s="503"/>
      <c r="BD155" s="503"/>
      <c r="BE155" s="503"/>
      <c r="BF155" s="503"/>
      <c r="BG155" s="503"/>
      <c r="BH155" s="503"/>
    </row>
    <row r="156" spans="1:60" ht="12.75" customHeight="1" x14ac:dyDescent="0.2">
      <c r="A156" s="503"/>
      <c r="C156" s="503"/>
      <c r="BD156" s="503"/>
      <c r="BE156" s="503"/>
      <c r="BF156" s="503"/>
      <c r="BG156" s="503"/>
      <c r="BH156" s="503"/>
    </row>
    <row r="157" spans="1:60" ht="12.75" customHeight="1" x14ac:dyDescent="0.2">
      <c r="A157" s="503"/>
      <c r="C157" s="503"/>
      <c r="BD157" s="503"/>
      <c r="BE157" s="503"/>
      <c r="BF157" s="503"/>
      <c r="BG157" s="503"/>
      <c r="BH157" s="503"/>
    </row>
    <row r="158" spans="1:60" ht="12.75" customHeight="1" x14ac:dyDescent="0.2">
      <c r="A158" s="503"/>
      <c r="C158" s="503"/>
      <c r="BD158" s="503"/>
      <c r="BE158" s="503"/>
      <c r="BF158" s="503"/>
      <c r="BG158" s="503"/>
      <c r="BH158" s="503"/>
    </row>
    <row r="159" spans="1:60" ht="12.75" customHeight="1" x14ac:dyDescent="0.2">
      <c r="A159" s="503"/>
      <c r="C159" s="503"/>
      <c r="BD159" s="503"/>
      <c r="BE159" s="503"/>
      <c r="BF159" s="503"/>
      <c r="BG159" s="503"/>
      <c r="BH159" s="503"/>
    </row>
    <row r="160" spans="1:60" ht="12.75" customHeight="1" x14ac:dyDescent="0.2">
      <c r="A160" s="503"/>
      <c r="C160" s="503"/>
      <c r="BD160" s="503"/>
      <c r="BE160" s="503"/>
      <c r="BF160" s="503"/>
      <c r="BG160" s="503"/>
      <c r="BH160" s="503"/>
    </row>
    <row r="161" spans="1:60" ht="12.75" customHeight="1" x14ac:dyDescent="0.2">
      <c r="A161" s="503"/>
      <c r="C161" s="503"/>
      <c r="BD161" s="503"/>
      <c r="BE161" s="503"/>
      <c r="BF161" s="503"/>
      <c r="BG161" s="503"/>
      <c r="BH161" s="503"/>
    </row>
    <row r="162" spans="1:60" ht="12.75" customHeight="1" x14ac:dyDescent="0.2">
      <c r="A162" s="503"/>
      <c r="C162" s="503"/>
      <c r="BD162" s="503"/>
      <c r="BE162" s="503"/>
      <c r="BF162" s="503"/>
      <c r="BG162" s="503"/>
      <c r="BH162" s="503"/>
    </row>
    <row r="163" spans="1:60" ht="12.75" customHeight="1" x14ac:dyDescent="0.2">
      <c r="A163" s="503"/>
      <c r="C163" s="503"/>
      <c r="BD163" s="503"/>
      <c r="BE163" s="503"/>
      <c r="BF163" s="503"/>
      <c r="BG163" s="503"/>
      <c r="BH163" s="503"/>
    </row>
    <row r="164" spans="1:60" ht="12.75" customHeight="1" x14ac:dyDescent="0.2">
      <c r="A164" s="503"/>
      <c r="C164" s="503"/>
      <c r="BD164" s="503"/>
      <c r="BE164" s="503"/>
      <c r="BF164" s="503"/>
      <c r="BG164" s="503"/>
      <c r="BH164" s="503"/>
    </row>
    <row r="165" spans="1:60" ht="12.75" customHeight="1" x14ac:dyDescent="0.2">
      <c r="A165" s="503"/>
      <c r="C165" s="503"/>
      <c r="BD165" s="503"/>
      <c r="BE165" s="503"/>
      <c r="BF165" s="503"/>
      <c r="BG165" s="503"/>
      <c r="BH165" s="503"/>
    </row>
    <row r="166" spans="1:60" ht="12.75" customHeight="1" x14ac:dyDescent="0.2">
      <c r="A166" s="503"/>
      <c r="C166" s="503"/>
      <c r="BD166" s="503"/>
      <c r="BE166" s="503"/>
      <c r="BF166" s="503"/>
      <c r="BG166" s="503"/>
      <c r="BH166" s="503"/>
    </row>
    <row r="167" spans="1:60" ht="12.75" customHeight="1" x14ac:dyDescent="0.2">
      <c r="A167" s="503"/>
      <c r="C167" s="503"/>
      <c r="BD167" s="503"/>
      <c r="BE167" s="503"/>
      <c r="BF167" s="503"/>
      <c r="BG167" s="503"/>
      <c r="BH167" s="503"/>
    </row>
    <row r="168" spans="1:60" ht="12.75" customHeight="1" x14ac:dyDescent="0.2">
      <c r="A168" s="503"/>
      <c r="C168" s="503"/>
      <c r="BD168" s="503"/>
      <c r="BE168" s="503"/>
      <c r="BF168" s="503"/>
      <c r="BG168" s="503"/>
      <c r="BH168" s="503"/>
    </row>
    <row r="169" spans="1:60" ht="12.75" customHeight="1" x14ac:dyDescent="0.2">
      <c r="A169" s="503"/>
      <c r="C169" s="503"/>
      <c r="BD169" s="503"/>
      <c r="BE169" s="503"/>
      <c r="BF169" s="503"/>
      <c r="BG169" s="503"/>
      <c r="BH169" s="503"/>
    </row>
    <row r="170" spans="1:60" ht="12.75" customHeight="1" x14ac:dyDescent="0.2">
      <c r="A170" s="503"/>
      <c r="C170" s="503"/>
      <c r="BD170" s="503"/>
      <c r="BE170" s="503"/>
      <c r="BF170" s="503"/>
      <c r="BG170" s="503"/>
      <c r="BH170" s="503"/>
    </row>
    <row r="171" spans="1:60" ht="12.75" customHeight="1" x14ac:dyDescent="0.2">
      <c r="A171" s="503"/>
      <c r="C171" s="503"/>
      <c r="BD171" s="503"/>
      <c r="BE171" s="503"/>
      <c r="BF171" s="503"/>
      <c r="BG171" s="503"/>
      <c r="BH171" s="503"/>
    </row>
    <row r="172" spans="1:60" ht="12.75" customHeight="1" x14ac:dyDescent="0.2">
      <c r="A172" s="503"/>
      <c r="C172" s="503"/>
      <c r="BD172" s="503"/>
      <c r="BE172" s="503"/>
      <c r="BF172" s="503"/>
      <c r="BG172" s="503"/>
      <c r="BH172" s="503"/>
    </row>
    <row r="173" spans="1:60" ht="12.75" customHeight="1" x14ac:dyDescent="0.2">
      <c r="A173" s="503"/>
      <c r="C173" s="503"/>
      <c r="BD173" s="503"/>
      <c r="BE173" s="503"/>
      <c r="BF173" s="503"/>
      <c r="BG173" s="503"/>
      <c r="BH173" s="503"/>
    </row>
    <row r="174" spans="1:60" ht="12.75" customHeight="1" x14ac:dyDescent="0.2">
      <c r="A174" s="503"/>
      <c r="C174" s="503"/>
      <c r="BD174" s="503"/>
      <c r="BE174" s="503"/>
      <c r="BF174" s="503"/>
      <c r="BG174" s="503"/>
      <c r="BH174" s="503"/>
    </row>
    <row r="175" spans="1:60" ht="12.75" customHeight="1" x14ac:dyDescent="0.2">
      <c r="A175" s="503"/>
      <c r="C175" s="503"/>
      <c r="BD175" s="503"/>
      <c r="BE175" s="503"/>
      <c r="BF175" s="503"/>
      <c r="BG175" s="503"/>
      <c r="BH175" s="503"/>
    </row>
    <row r="176" spans="1:60" ht="12.75" customHeight="1" x14ac:dyDescent="0.2">
      <c r="A176" s="503"/>
      <c r="C176" s="503"/>
      <c r="BD176" s="503"/>
      <c r="BE176" s="503"/>
      <c r="BF176" s="503"/>
      <c r="BG176" s="503"/>
      <c r="BH176" s="503"/>
    </row>
    <row r="177" spans="1:60" ht="12.75" customHeight="1" x14ac:dyDescent="0.2">
      <c r="A177" s="503"/>
      <c r="C177" s="503"/>
      <c r="BD177" s="503"/>
      <c r="BE177" s="503"/>
      <c r="BF177" s="503"/>
      <c r="BG177" s="503"/>
      <c r="BH177" s="503"/>
    </row>
    <row r="178" spans="1:60" ht="12.75" customHeight="1" x14ac:dyDescent="0.2">
      <c r="A178" s="503"/>
      <c r="C178" s="503"/>
      <c r="BD178" s="503"/>
      <c r="BE178" s="503"/>
      <c r="BF178" s="503"/>
      <c r="BG178" s="503"/>
      <c r="BH178" s="503"/>
    </row>
    <row r="179" spans="1:60" ht="12.75" customHeight="1" x14ac:dyDescent="0.2">
      <c r="A179" s="503"/>
      <c r="C179" s="503"/>
      <c r="BD179" s="503"/>
      <c r="BE179" s="503"/>
      <c r="BF179" s="503"/>
      <c r="BG179" s="503"/>
      <c r="BH179" s="503"/>
    </row>
    <row r="180" spans="1:60" ht="12.75" customHeight="1" x14ac:dyDescent="0.2">
      <c r="A180" s="503"/>
      <c r="C180" s="503"/>
      <c r="BD180" s="503"/>
      <c r="BE180" s="503"/>
      <c r="BF180" s="503"/>
      <c r="BG180" s="503"/>
      <c r="BH180" s="503"/>
    </row>
    <row r="181" spans="1:60" ht="12.75" customHeight="1" x14ac:dyDescent="0.2">
      <c r="A181" s="503"/>
      <c r="C181" s="503"/>
      <c r="BD181" s="503"/>
      <c r="BE181" s="503"/>
      <c r="BF181" s="503"/>
      <c r="BG181" s="503"/>
      <c r="BH181" s="503"/>
    </row>
    <row r="182" spans="1:60" ht="12.75" customHeight="1" x14ac:dyDescent="0.2">
      <c r="A182" s="503"/>
      <c r="C182" s="503"/>
      <c r="BD182" s="503"/>
      <c r="BE182" s="503"/>
      <c r="BF182" s="503"/>
      <c r="BG182" s="503"/>
      <c r="BH182" s="503"/>
    </row>
    <row r="183" spans="1:60" ht="12.75" customHeight="1" x14ac:dyDescent="0.2">
      <c r="A183" s="503"/>
      <c r="C183" s="503"/>
      <c r="BD183" s="503"/>
      <c r="BE183" s="503"/>
      <c r="BF183" s="503"/>
      <c r="BG183" s="503"/>
      <c r="BH183" s="503"/>
    </row>
    <row r="184" spans="1:60" ht="12.75" customHeight="1" x14ac:dyDescent="0.2">
      <c r="A184" s="503"/>
      <c r="C184" s="503"/>
      <c r="BD184" s="503"/>
      <c r="BE184" s="503"/>
      <c r="BF184" s="503"/>
      <c r="BG184" s="503"/>
      <c r="BH184" s="503"/>
    </row>
    <row r="185" spans="1:60" ht="12.75" customHeight="1" x14ac:dyDescent="0.2">
      <c r="A185" s="503"/>
      <c r="C185" s="503"/>
      <c r="BD185" s="503"/>
      <c r="BE185" s="503"/>
      <c r="BF185" s="503"/>
      <c r="BG185" s="503"/>
      <c r="BH185" s="503"/>
    </row>
    <row r="186" spans="1:60" ht="12.75" customHeight="1" x14ac:dyDescent="0.2">
      <c r="A186" s="503"/>
      <c r="C186" s="503"/>
      <c r="BD186" s="503"/>
      <c r="BE186" s="503"/>
      <c r="BF186" s="503"/>
      <c r="BG186" s="503"/>
      <c r="BH186" s="503"/>
    </row>
    <row r="187" spans="1:60" ht="12.75" customHeight="1" x14ac:dyDescent="0.2">
      <c r="A187" s="503"/>
      <c r="C187" s="503"/>
      <c r="BD187" s="503"/>
      <c r="BE187" s="503"/>
      <c r="BF187" s="503"/>
      <c r="BG187" s="503"/>
      <c r="BH187" s="503"/>
    </row>
    <row r="188" spans="1:60" ht="12.75" customHeight="1" x14ac:dyDescent="0.2">
      <c r="A188" s="503"/>
      <c r="C188" s="503"/>
      <c r="BD188" s="503"/>
      <c r="BE188" s="503"/>
      <c r="BF188" s="503"/>
      <c r="BG188" s="503"/>
      <c r="BH188" s="503"/>
    </row>
    <row r="189" spans="1:60" ht="12.75" customHeight="1" x14ac:dyDescent="0.2">
      <c r="A189" s="503"/>
      <c r="C189" s="503"/>
      <c r="BD189" s="503"/>
      <c r="BE189" s="503"/>
      <c r="BF189" s="503"/>
      <c r="BG189" s="503"/>
      <c r="BH189" s="503"/>
    </row>
    <row r="190" spans="1:60" ht="12.75" customHeight="1" x14ac:dyDescent="0.2">
      <c r="A190" s="503"/>
      <c r="C190" s="503"/>
      <c r="BD190" s="503"/>
      <c r="BE190" s="503"/>
      <c r="BF190" s="503"/>
      <c r="BG190" s="503"/>
      <c r="BH190" s="503"/>
    </row>
    <row r="191" spans="1:60" ht="12.75" customHeight="1" x14ac:dyDescent="0.2">
      <c r="A191" s="503"/>
      <c r="C191" s="503"/>
      <c r="BD191" s="503"/>
      <c r="BE191" s="503"/>
      <c r="BF191" s="503"/>
      <c r="BG191" s="503"/>
      <c r="BH191" s="503"/>
    </row>
    <row r="192" spans="1:60" ht="12.75" customHeight="1" x14ac:dyDescent="0.2">
      <c r="A192" s="503"/>
      <c r="C192" s="503"/>
      <c r="BD192" s="503"/>
      <c r="BE192" s="503"/>
      <c r="BF192" s="503"/>
      <c r="BG192" s="503"/>
      <c r="BH192" s="503"/>
    </row>
    <row r="193" spans="1:60" ht="12.75" customHeight="1" x14ac:dyDescent="0.2">
      <c r="A193" s="503"/>
      <c r="C193" s="503"/>
      <c r="BD193" s="503"/>
      <c r="BE193" s="503"/>
      <c r="BF193" s="503"/>
      <c r="BG193" s="503"/>
      <c r="BH193" s="503"/>
    </row>
    <row r="194" spans="1:60" ht="12.75" customHeight="1" x14ac:dyDescent="0.2">
      <c r="A194" s="503"/>
      <c r="C194" s="503"/>
      <c r="BD194" s="503"/>
      <c r="BE194" s="503"/>
      <c r="BF194" s="503"/>
      <c r="BG194" s="503"/>
      <c r="BH194" s="503"/>
    </row>
    <row r="195" spans="1:60" ht="12.75" customHeight="1" x14ac:dyDescent="0.2">
      <c r="A195" s="503"/>
      <c r="C195" s="503"/>
      <c r="BD195" s="503"/>
      <c r="BE195" s="503"/>
      <c r="BF195" s="503"/>
      <c r="BG195" s="503"/>
      <c r="BH195" s="503"/>
    </row>
    <row r="196" spans="1:60" ht="12.75" customHeight="1" x14ac:dyDescent="0.2">
      <c r="A196" s="503"/>
      <c r="C196" s="503"/>
      <c r="BD196" s="503"/>
      <c r="BE196" s="503"/>
      <c r="BF196" s="503"/>
      <c r="BG196" s="503"/>
      <c r="BH196" s="503"/>
    </row>
    <row r="197" spans="1:60" ht="12.75" customHeight="1" x14ac:dyDescent="0.2">
      <c r="A197" s="503"/>
      <c r="C197" s="503"/>
      <c r="BD197" s="503"/>
      <c r="BE197" s="503"/>
      <c r="BF197" s="503"/>
      <c r="BG197" s="503"/>
      <c r="BH197" s="503"/>
    </row>
  </sheetData>
  <sheetProtection selectLockedCells="1" selectUnlockedCells="1"/>
  <sortState ref="B26:AZ27">
    <sortCondition ref="C26:C27"/>
  </sortState>
  <mergeCells count="129">
    <mergeCell ref="J2:K2"/>
    <mergeCell ref="N5:O5"/>
    <mergeCell ref="P5:Q5"/>
    <mergeCell ref="AP6:AQ6"/>
    <mergeCell ref="AP2:AQ2"/>
    <mergeCell ref="AP3:AQ3"/>
    <mergeCell ref="AD2:AE2"/>
    <mergeCell ref="AF2:AG2"/>
    <mergeCell ref="J6:K6"/>
    <mergeCell ref="L6:M6"/>
    <mergeCell ref="N6:O6"/>
    <mergeCell ref="R6:S6"/>
    <mergeCell ref="AH2:AI2"/>
    <mergeCell ref="J4:K4"/>
    <mergeCell ref="J5:K5"/>
    <mergeCell ref="L2:M2"/>
    <mergeCell ref="N2:O2"/>
    <mergeCell ref="P2:Q2"/>
    <mergeCell ref="J3:K3"/>
    <mergeCell ref="L3:M3"/>
    <mergeCell ref="N3:O3"/>
    <mergeCell ref="P3:Q3"/>
    <mergeCell ref="L5:M5"/>
    <mergeCell ref="AJ2:AK2"/>
    <mergeCell ref="L4:M4"/>
    <mergeCell ref="N4:O4"/>
    <mergeCell ref="AF3:AG3"/>
    <mergeCell ref="AL2:AM2"/>
    <mergeCell ref="AJ3:AK3"/>
    <mergeCell ref="AL3:AM3"/>
    <mergeCell ref="AN3:AO3"/>
    <mergeCell ref="V2:W2"/>
    <mergeCell ref="Z2:AA2"/>
    <mergeCell ref="AB2:AC2"/>
    <mergeCell ref="Z4:AA4"/>
    <mergeCell ref="AB4:AC4"/>
    <mergeCell ref="AN2:AO2"/>
    <mergeCell ref="AD3:AE3"/>
    <mergeCell ref="Z3:AA3"/>
    <mergeCell ref="R4:S4"/>
    <mergeCell ref="T4:U4"/>
    <mergeCell ref="V4:W4"/>
    <mergeCell ref="P4:Q4"/>
    <mergeCell ref="AB3:AC3"/>
    <mergeCell ref="AH3:AI3"/>
    <mergeCell ref="X2:Y2"/>
    <mergeCell ref="R3:S3"/>
    <mergeCell ref="T3:U3"/>
    <mergeCell ref="P69:Q69"/>
    <mergeCell ref="R69:S69"/>
    <mergeCell ref="T6:U6"/>
    <mergeCell ref="V6:W6"/>
    <mergeCell ref="X6:Y6"/>
    <mergeCell ref="Z6:AA6"/>
    <mergeCell ref="AN6:AO6"/>
    <mergeCell ref="AF6:AG6"/>
    <mergeCell ref="AH6:AI6"/>
    <mergeCell ref="AL6:AM6"/>
    <mergeCell ref="P6:Q6"/>
    <mergeCell ref="AJ6:AK6"/>
    <mergeCell ref="BI4:BN4"/>
    <mergeCell ref="AJ4:AK4"/>
    <mergeCell ref="AL4:AM4"/>
    <mergeCell ref="AD5:AE5"/>
    <mergeCell ref="AF5:AG5"/>
    <mergeCell ref="AH5:AI5"/>
    <mergeCell ref="AJ5:AK5"/>
    <mergeCell ref="AL5:AM5"/>
    <mergeCell ref="AN5:AO5"/>
    <mergeCell ref="AD4:AE4"/>
    <mergeCell ref="AF4:AG4"/>
    <mergeCell ref="AH4:AI4"/>
    <mergeCell ref="AN4:AO4"/>
    <mergeCell ref="BE4:BH4"/>
    <mergeCell ref="AP4:AQ4"/>
    <mergeCell ref="AP5:AQ5"/>
    <mergeCell ref="V3:W3"/>
    <mergeCell ref="X3:Y3"/>
    <mergeCell ref="R2:S2"/>
    <mergeCell ref="T2:U2"/>
    <mergeCell ref="X5:Y5"/>
    <mergeCell ref="R5:S5"/>
    <mergeCell ref="AD6:AE6"/>
    <mergeCell ref="AB5:AC5"/>
    <mergeCell ref="X4:Y4"/>
    <mergeCell ref="Z5:AA5"/>
    <mergeCell ref="T5:U5"/>
    <mergeCell ref="V5:W5"/>
    <mergeCell ref="B2:C6"/>
    <mergeCell ref="D2:E2"/>
    <mergeCell ref="F2:G2"/>
    <mergeCell ref="H2:I2"/>
    <mergeCell ref="D4:E4"/>
    <mergeCell ref="F4:G4"/>
    <mergeCell ref="H4:I4"/>
    <mergeCell ref="D3:E3"/>
    <mergeCell ref="F3:G3"/>
    <mergeCell ref="H3:I3"/>
    <mergeCell ref="D6:E6"/>
    <mergeCell ref="F6:G6"/>
    <mergeCell ref="H6:I6"/>
    <mergeCell ref="D5:E5"/>
    <mergeCell ref="F5:G5"/>
    <mergeCell ref="H5:I5"/>
    <mergeCell ref="AR2:AS2"/>
    <mergeCell ref="AR3:AS3"/>
    <mergeCell ref="AR4:AS4"/>
    <mergeCell ref="AR5:AS5"/>
    <mergeCell ref="AR6:AS6"/>
    <mergeCell ref="AT2:AU2"/>
    <mergeCell ref="AT3:AU3"/>
    <mergeCell ref="AT4:AU4"/>
    <mergeCell ref="AT5:AU5"/>
    <mergeCell ref="AT6:AU6"/>
    <mergeCell ref="AZ2:BA2"/>
    <mergeCell ref="AZ3:BA3"/>
    <mergeCell ref="AZ4:BA4"/>
    <mergeCell ref="AZ5:BA5"/>
    <mergeCell ref="AZ6:BA6"/>
    <mergeCell ref="AV2:AW2"/>
    <mergeCell ref="AV3:AW3"/>
    <mergeCell ref="AV4:AW4"/>
    <mergeCell ref="AV5:AW5"/>
    <mergeCell ref="AV6:AW6"/>
    <mergeCell ref="AX2:AY2"/>
    <mergeCell ref="AX3:AY3"/>
    <mergeCell ref="AX4:AY4"/>
    <mergeCell ref="AX5:AY5"/>
    <mergeCell ref="AX6:AY6"/>
  </mergeCells>
  <conditionalFormatting sqref="BI8:BN8 BI17:BN17 BI46:BN46 BI50:BN50 BI52:BN53 BI55:BN55 BI61:BN61 BI23:BN23 BK26:BN26 BI10:BN10 BI12:BN13 BI15:BN15 BI31:BN31 BI40:BN41 BI43:BN44 BI63:BN63 BI35:BN35 BI38:BN38 BI19:BN19 BI21:BN21 BI65:BN67 BI57:BN59">
    <cfRule type="cellIs" dxfId="209" priority="252" stopIfTrue="1" operator="greaterThan">
      <formula>0</formula>
    </cfRule>
  </conditionalFormatting>
  <conditionalFormatting sqref="BI7:BN7 BI16:BN16 BI34:BN34 BI39:BN39 BI49:BN49 BI64:BN64 BI30:BN30">
    <cfRule type="cellIs" priority="253" stopIfTrue="1" operator="equal">
      <formula>#N/A</formula>
    </cfRule>
  </conditionalFormatting>
  <conditionalFormatting sqref="BI9:BN9 BI11:BN11 BI51:BN51 BI60:BN60">
    <cfRule type="cellIs" priority="254" stopIfTrue="1" operator="equal">
      <formula>"04"</formula>
    </cfRule>
  </conditionalFormatting>
  <conditionalFormatting sqref="BI14:BN14 BI18:BN18 BI22:BN22 BI42:BN42 BI45:BN45 BI54:BN54 BI56:BN56">
    <cfRule type="cellIs" priority="255" stopIfTrue="1" operator="equal">
      <formula>"03"</formula>
    </cfRule>
  </conditionalFormatting>
  <conditionalFormatting sqref="BI29:BN29">
    <cfRule type="cellIs" dxfId="208" priority="231" stopIfTrue="1" operator="greaterThan">
      <formula>0</formula>
    </cfRule>
  </conditionalFormatting>
  <conditionalFormatting sqref="BI27:BN27">
    <cfRule type="cellIs" priority="232" stopIfTrue="1" operator="equal">
      <formula>"03"</formula>
    </cfRule>
  </conditionalFormatting>
  <conditionalFormatting sqref="BI28:BN28">
    <cfRule type="cellIs" dxfId="207" priority="211" stopIfTrue="1" operator="greaterThan">
      <formula>0</formula>
    </cfRule>
  </conditionalFormatting>
  <conditionalFormatting sqref="BI33:BN33">
    <cfRule type="cellIs" dxfId="206" priority="188" stopIfTrue="1" operator="greaterThan">
      <formula>0</formula>
    </cfRule>
  </conditionalFormatting>
  <conditionalFormatting sqref="BI26:BJ26">
    <cfRule type="cellIs" dxfId="205" priority="168" stopIfTrue="1" operator="greaterThan">
      <formula>0</formula>
    </cfRule>
  </conditionalFormatting>
  <conditionalFormatting sqref="BI32:BN32">
    <cfRule type="cellIs" priority="97" stopIfTrue="1" operator="equal">
      <formula>#N/A</formula>
    </cfRule>
  </conditionalFormatting>
  <conditionalFormatting sqref="BI47:BN47">
    <cfRule type="cellIs" dxfId="204" priority="94" stopIfTrue="1" operator="greaterThan">
      <formula>0</formula>
    </cfRule>
  </conditionalFormatting>
  <conditionalFormatting sqref="BI36:BN36 BK37:BN37">
    <cfRule type="cellIs" dxfId="203" priority="65" stopIfTrue="1" operator="greaterThan">
      <formula>0</formula>
    </cfRule>
  </conditionalFormatting>
  <conditionalFormatting sqref="BI24:BN24">
    <cfRule type="cellIs" dxfId="202" priority="60" stopIfTrue="1" operator="greaterThan">
      <formula>0</formula>
    </cfRule>
  </conditionalFormatting>
  <conditionalFormatting sqref="BI25:BN25">
    <cfRule type="cellIs" dxfId="201" priority="58" stopIfTrue="1" operator="greaterThan">
      <formula>0</formula>
    </cfRule>
  </conditionalFormatting>
  <conditionalFormatting sqref="BI48:BN48">
    <cfRule type="cellIs" dxfId="200" priority="26" stopIfTrue="1" operator="greaterThan">
      <formula>0</formula>
    </cfRule>
  </conditionalFormatting>
  <conditionalFormatting sqref="BI37:BJ37">
    <cfRule type="cellIs" dxfId="199" priority="24" stopIfTrue="1" operator="greaterThan">
      <formula>0</formula>
    </cfRule>
  </conditionalFormatting>
  <conditionalFormatting sqref="BI20:BN20">
    <cfRule type="cellIs" dxfId="198" priority="7" stopIfTrue="1" operator="greaterThan">
      <formula>0</formula>
    </cfRule>
  </conditionalFormatting>
  <conditionalFormatting sqref="BI62:BN62">
    <cfRule type="cellIs" dxfId="197" priority="5" stopIfTrue="1" operator="greaterThan">
      <formula>0</formula>
    </cfRule>
  </conditionalFormatting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45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8" stopIfTrue="1" operator="equal" id="{46A3FA1F-AF28-4CFF-908A-7044CF3C6F0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9" stopIfTrue="1" operator="equal" id="{58D9DA6E-42D2-4024-99B9-4241C1216B3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50" stopIfTrue="1" operator="equal" id="{8F781244-456A-4CBC-BC93-AF490CE3DB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I8 I10 I12:I13 I15 I17 I19:I21 I23:I26 I40:I41 I43:I44 I46 I50 I52:I53 I55 I61 I65:I67 K8 K10 K12:K13 K15 K17 K19:K21 K23:K26 K40:K41 K43:K44 K46 K50 K52:K53 K55 K61 K65:K67 M8 M10 M12:M13 M15 M17 M19:M21 M23:M26 M40:M41 M43:M44 M46 M50 M52:M53 M55 M61 M65:M67 O8 O10 O12:O13 O15 O17 O19:O21 O23:O26 O40:O41 O43:O44 O46 O50 O52:O53 O55 O61 O65:O67 Q8 Q10 Q12:Q13 Q15 Q17 Q19:Q21 Q23:Q26 Q40:Q41 Q43:Q44 Q46 Q50 Q52:Q53 Q55 Q61 Q65:Q67 S8 S10 S12:S13 S15 S17 S19:S21 S23:S26 S40:S41 S43:S44 S46 S50 S52:S53 S55 S61 S65:S67 U8 U10 U12:U13 U15 U17 U19:U21 U23:U26 U40:U41 U43:U44 U46 U50 U52:U53 U55 U61 U65:U67 W8 W10 W12:W13 W15 W17 W19:W21 W23:W26 W40:W41 W43:W44 W46 W50 W52:W53 W55 W61 W65:W67 Y8:AC8 Y10:AC10 Y12:AC12 Y15:AC15 Y17:AC17 Y19:AC21 Y23:AC26 Y40:AC41 Y43:AC44 Y46:AC46 Y50:AC50 Y52:AC53 Y55:AC55 Y61:AC61 Y65:AC67 AE8 AE10 AE12:AE13 AE15 AE17 AE19:AE21 AE23:AE26 AE40:AE41 AE43:AE44 AE46 AE50 AE52:AE53 AE55 AE61 AE65:AE67 AG8 AG10 AG12:AG13 AG15 AG17 AG19:AG21 AG23:AG26 AG40:AG41 AG43:AG44 AG46 AG50 AG52:AG53 AG55 AG61 AG65:AG67 AI8 AI10 AI12:AI13 AI15 AI17 AI19:AI21 AI23:AI26 AI40:AI41 AI43:AI44 AI46 AI50 AI52:AI53 AI55 AI61 AI65:AI67 AK8 AK10 AK12:AK13 AK15 AK17 AK19:AK21 AK23:AK26 AK40:AK41 AK43:AK44 AK46 AK50 AK52:AK53 AK55 AK61 AK65:AK67 AM8 AM10 AM12:AM13 AM15 AM17 AM19:AM21 AM23:AM26 AM40:AM41 AM43:AM44 AM46 AM50 AM52:AM53 AM55 AM61 AM65:AM67 AO8:AU8 AO10:AU10 AO12:AU13 AO15:AU15 AO17:AU17 AO19:AU21 AO23:AU26 AO40:AU41 AO43:AU44 AO46:AU46 AO50:AU50 AO52:AU53 AO55:AU55 AO61:AU61 AO65:AU67 Y13:Z13 AB13:AC13 AO63:AU63 AM63 AK63 AI63 AG63 AE63 Y63:AC63 W63 U63 S63 Q63 O63 M63 K63 I63 I31 K31 M31 O31 Q31 S31 U31 W31 Y31:AC31 AE31 AG31 AI31 AK31 AM31 AO31:AU31 AY31 AW31 BA31 I35 K35 M35 O35 Q35 S35 U35 W35 Y35:AC35 AE35 AG35 AI35 AK35 AM35 AO35:AU35 AY35 AW35 BA35 I57:I59 K57:K59 M57:M59 O57:O59 Q57:Q59 S57:S59 U57:U59 W57:W59 Y57:AC59 AE57:AE59 AG57:AG59 AI57:AI59 AK57:AK59 AM57:AM59 AO57:AU59 AY57:AY59 AW57:AW59 BA57:BA59 BA38 AW38 AY38 AO38:AU38 AM38 AK38 AI38 AG38 AE38 Y38:AC38 W38 U38 S38 Q38 O38 M38 K38 I38 E8:G8 E10:G10 E12:G12 E15:G15 E17:G17 E19:G21 E23:G26 E40:G41 E43:G44 E46:G48 E50:G50 E52:G53 E55:G55 E61:G63 E65:G67 E31:G31 E35:G38 E57:G59 E28:G29 E33:G33</xm:sqref>
        </x14:conditionalFormatting>
        <x14:conditionalFormatting xmlns:xm="http://schemas.microsoft.com/office/excel/2006/main">
          <x14:cfRule type="cellIs" priority="251" stopIfTrue="1" operator="equal" id="{F46DB26B-C8B1-4634-87EC-2386C5B483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BI8:BN8 BI17:BN17 BI46:BN46 BI50:BN50 BI52:BN53 BI55:BN55 BI61:BN61 BI23:BN23 BK26:BN26 BI10:BN10 BI12:BN13 BI15:BN15 BI31:BN31 BI40:BN41 BI43:BN44 BI63:BN63 BI35:BN35 BI38:BN38 BI19:BN19 BI21:BN21 BI65:BN67 BI57:BN59</xm:sqref>
        </x14:conditionalFormatting>
        <x14:conditionalFormatting xmlns:xm="http://schemas.microsoft.com/office/excel/2006/main">
          <x14:cfRule type="cellIs" priority="242" stopIfTrue="1" operator="equal" id="{CE95B023-D904-4B92-A755-8729067A1A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3" stopIfTrue="1" operator="equal" id="{EFDF7CF1-8594-4DEB-A52E-4DDF8B82B0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4" stopIfTrue="1" operator="equal" id="{685C4CAA-A274-4F6D-83FB-0DAB7B2A17C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AY8 AY10 AY12:AY13 AY15 AY17 AY19:AY21 AY23:AY26 AY40:AY41 AY43:AY44 AY46 AY50 AY52:AY53 AY55 AY61 AY65:AY67 AY63</xm:sqref>
        </x14:conditionalFormatting>
        <x14:conditionalFormatting xmlns:xm="http://schemas.microsoft.com/office/excel/2006/main">
          <x14:cfRule type="cellIs" priority="245" stopIfTrue="1" operator="equal" id="{123A72F3-42D8-4783-9939-0031D33D569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6" stopIfTrue="1" operator="equal" id="{7083BC97-1002-428F-B5AE-3B2EFD3BED0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7" stopIfTrue="1" operator="equal" id="{F31A875E-827E-452D-8DA1-39514D16ED6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AW8 AW10 AW12:AW13 AW15 AW17 AW19:AW21 AW23:AW26 AW40:AW41 AW43:AW44 AW46 AW50 AW52:AW53 AW55 AW61 AW65:AW67 AW63</xm:sqref>
        </x14:conditionalFormatting>
        <x14:conditionalFormatting xmlns:xm="http://schemas.microsoft.com/office/excel/2006/main">
          <x14:cfRule type="cellIs" priority="239" stopIfTrue="1" operator="equal" id="{6F5F686C-77AF-4923-AB02-E7ADDF3F57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0" stopIfTrue="1" operator="equal" id="{139754AC-45BF-4866-A4AE-43E9B7A2AD1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1" stopIfTrue="1" operator="equal" id="{BBB384C5-4F6A-46EF-80FC-C9FFE29ABBD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BA8 BA10 BA12:BA13 BA15 BA17 BA19:BA21 BA23:BA26 BA40:BA41 BA43:BA44 BA46 BA50 BA52:BA53 BA55 BA61 BA65:BA67 BA63</xm:sqref>
        </x14:conditionalFormatting>
        <x14:conditionalFormatting xmlns:xm="http://schemas.microsoft.com/office/excel/2006/main">
          <x14:cfRule type="cellIs" priority="227" stopIfTrue="1" operator="equal" id="{8FA35A2F-1171-4445-A258-6DBBDAE8D03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8" stopIfTrue="1" operator="equal" id="{5122EFF9-DC64-48FA-AA2B-F29DFAD59A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9" stopIfTrue="1" operator="equal" id="{75BD5D68-3D8D-45D4-A271-AA61476063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I28:I29 K28:K29 M28:M29 O28:O29 Q28:Q29 S28:S29 U28:U29 W28:W29 Y28:AC29 AE28:AE29 AG28:AG29 AI28:AI29 AK28:AK29 AM28:AM29 AO28:AU29</xm:sqref>
        </x14:conditionalFormatting>
        <x14:conditionalFormatting xmlns:xm="http://schemas.microsoft.com/office/excel/2006/main">
          <x14:cfRule type="cellIs" priority="230" stopIfTrue="1" operator="equal" id="{49D290A5-6A05-4FBD-9BC9-58BCB7BED2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BI29:BN29</xm:sqref>
        </x14:conditionalFormatting>
        <x14:conditionalFormatting xmlns:xm="http://schemas.microsoft.com/office/excel/2006/main">
          <x14:cfRule type="cellIs" priority="221" stopIfTrue="1" operator="equal" id="{CD6CC0A2-F006-48AC-B5C9-E55E1CD8C28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2" stopIfTrue="1" operator="equal" id="{C1F36458-B6D9-4181-B9EA-CDBF8C130B9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3" stopIfTrue="1" operator="equal" id="{5D985901-4761-4E99-9D22-C3E8E7211C8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AY28:AY29</xm:sqref>
        </x14:conditionalFormatting>
        <x14:conditionalFormatting xmlns:xm="http://schemas.microsoft.com/office/excel/2006/main">
          <x14:cfRule type="cellIs" priority="224" stopIfTrue="1" operator="equal" id="{64EA360D-AE9A-4448-85FE-471A6190AC4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5" stopIfTrue="1" operator="equal" id="{13D6BAE0-266B-4DB1-AA2F-045EE9CB22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6" stopIfTrue="1" operator="equal" id="{B0BC2E87-E572-4EF6-AEB7-5D966258D00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AW28:AW29</xm:sqref>
        </x14:conditionalFormatting>
        <x14:conditionalFormatting xmlns:xm="http://schemas.microsoft.com/office/excel/2006/main">
          <x14:cfRule type="cellIs" priority="218" stopIfTrue="1" operator="equal" id="{6BC7621F-B6C5-49C5-B843-2A6E4768D7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9" stopIfTrue="1" operator="equal" id="{B56FE945-1415-4843-9A3C-B506D7C3B8B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0" stopIfTrue="1" operator="equal" id="{F5883B17-C091-4DD4-BABD-3A1F1DBC90B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BA28:BA29</xm:sqref>
        </x14:conditionalFormatting>
        <x14:conditionalFormatting xmlns:xm="http://schemas.microsoft.com/office/excel/2006/main">
          <x14:cfRule type="cellIs" priority="184" stopIfTrue="1" operator="equal" id="{38D5F826-4582-40B9-8468-D201E11445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5" stopIfTrue="1" operator="equal" id="{689F4B17-0B3D-433B-BDDC-EE725DE3744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6" stopIfTrue="1" operator="equal" id="{9534871F-EFCF-477C-BE5A-B8A8407A872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I33 K33 M33 O33 Q33 S33 U33 W33 Y33:AC33 AE33 AG33 AI33 AK33 AM33 AO33:AU33</xm:sqref>
        </x14:conditionalFormatting>
        <x14:conditionalFormatting xmlns:xm="http://schemas.microsoft.com/office/excel/2006/main">
          <x14:cfRule type="cellIs" priority="210" stopIfTrue="1" operator="equal" id="{C8560F80-23ED-40EB-BE1D-341D25AE7C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BI28:BN28</xm:sqref>
        </x14:conditionalFormatting>
        <x14:conditionalFormatting xmlns:xm="http://schemas.microsoft.com/office/excel/2006/main">
          <x14:cfRule type="cellIs" priority="187" stopIfTrue="1" operator="equal" id="{CF44912F-6F1A-47CD-A20C-DB76E7F122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BI33:BN33</xm:sqref>
        </x14:conditionalFormatting>
        <x14:conditionalFormatting xmlns:xm="http://schemas.microsoft.com/office/excel/2006/main">
          <x14:cfRule type="cellIs" priority="178" stopIfTrue="1" operator="equal" id="{145862C3-33B9-4D8B-93E8-9D495B837D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9" stopIfTrue="1" operator="equal" id="{06DEC4FE-1B25-4ADB-A0B7-21BC271EBE3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0" stopIfTrue="1" operator="equal" id="{F3E04240-1796-4E83-8993-F88F2C54A8A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AY33</xm:sqref>
        </x14:conditionalFormatting>
        <x14:conditionalFormatting xmlns:xm="http://schemas.microsoft.com/office/excel/2006/main">
          <x14:cfRule type="cellIs" priority="181" stopIfTrue="1" operator="equal" id="{CA164AF6-AA0D-4687-B60E-731E5DC0410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2" stopIfTrue="1" operator="equal" id="{988AF376-4116-4873-8C8A-1784E3DD9FE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3" stopIfTrue="1" operator="equal" id="{EA264CCF-7FCC-484D-B0FC-42EDC1CD467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AW33</xm:sqref>
        </x14:conditionalFormatting>
        <x14:conditionalFormatting xmlns:xm="http://schemas.microsoft.com/office/excel/2006/main">
          <x14:cfRule type="cellIs" priority="175" stopIfTrue="1" operator="equal" id="{66E2D882-AF31-49EF-AA41-A6AA425907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6" stopIfTrue="1" operator="equal" id="{B10F0370-D074-492F-8940-4FFE8FA4FBD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7" stopIfTrue="1" operator="equal" id="{AB844544-2B80-421B-99C1-F22FA33D1E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BA33</xm:sqref>
        </x14:conditionalFormatting>
        <x14:conditionalFormatting xmlns:xm="http://schemas.microsoft.com/office/excel/2006/main">
          <x14:cfRule type="cellIs" priority="167" stopIfTrue="1" operator="equal" id="{B209F7A4-EF8E-4041-8EC6-F666944107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BI26:BJ26</xm:sqref>
        </x14:conditionalFormatting>
        <x14:conditionalFormatting xmlns:xm="http://schemas.microsoft.com/office/excel/2006/main">
          <x14:cfRule type="cellIs" priority="162" stopIfTrue="1" operator="equal" id="{537CCE80-1CB6-46B3-B807-08CFF5335DA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3" stopIfTrue="1" operator="equal" id="{1656DABE-479A-4296-88C8-F7ABF0E09A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4" stopIfTrue="1" operator="equal" id="{738A0018-F9B3-478E-BC7F-37951A1C8D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I62 K62 M62 O62 Q62 S62 U62 W62 Y62:AC62 AE62 AG62 AI62 AK62 AM62 AO62:AU62</xm:sqref>
        </x14:conditionalFormatting>
        <x14:conditionalFormatting xmlns:xm="http://schemas.microsoft.com/office/excel/2006/main">
          <x14:cfRule type="cellIs" priority="156" stopIfTrue="1" operator="equal" id="{BBFEE723-00F8-47E1-B374-F278CC3356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7" stopIfTrue="1" operator="equal" id="{A4798E5A-96DB-4A56-8DC4-08CD765D8F4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8" stopIfTrue="1" operator="equal" id="{8C33F8D1-CB85-4995-A460-349158CFF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AY62</xm:sqref>
        </x14:conditionalFormatting>
        <x14:conditionalFormatting xmlns:xm="http://schemas.microsoft.com/office/excel/2006/main">
          <x14:cfRule type="cellIs" priority="159" stopIfTrue="1" operator="equal" id="{F2C4D917-95B3-4D68-9EC3-013D07DC18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0" stopIfTrue="1" operator="equal" id="{551C9092-7AD7-4B55-BC46-166749741B3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1" stopIfTrue="1" operator="equal" id="{7C22306C-DA9A-4E4A-8DC2-9B83F6B6FFA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AW62</xm:sqref>
        </x14:conditionalFormatting>
        <x14:conditionalFormatting xmlns:xm="http://schemas.microsoft.com/office/excel/2006/main">
          <x14:cfRule type="cellIs" priority="153" stopIfTrue="1" operator="equal" id="{10B97BB9-3D67-4711-AC3C-3CB26EC94C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4" stopIfTrue="1" operator="equal" id="{3176E8ED-3568-4943-9463-EC967DF3A5B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5" stopIfTrue="1" operator="equal" id="{3DF96E02-293D-49D6-81F8-A31441ECDEA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BA62</xm:sqref>
        </x14:conditionalFormatting>
        <x14:conditionalFormatting xmlns:xm="http://schemas.microsoft.com/office/excel/2006/main">
          <x14:cfRule type="cellIs" priority="90" stopIfTrue="1" operator="equal" id="{8FD66E28-5482-48DB-8367-70C4E33CBD4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634E736C-54BE-43DB-805A-B31BC163CDB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2" stopIfTrue="1" operator="equal" id="{66A7A78D-0481-4372-A75B-B89F3AC2F23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I47:I48 K48 M47:M48 O47:O48 Q47:Q48 S47:S48 U47:U48 W47:W48 Y47:AC48 AE47:AE48 AG47:AG48 AI47:AI48 AK47:AK48 AM47:AM48 AO47:AU48</xm:sqref>
        </x14:conditionalFormatting>
        <x14:conditionalFormatting xmlns:xm="http://schemas.microsoft.com/office/excel/2006/main">
          <x14:cfRule type="cellIs" priority="93" stopIfTrue="1" operator="equal" id="{1FFEB9B3-C62A-4B06-B63F-BD8723FF8E4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BI47:BN47</xm:sqref>
        </x14:conditionalFormatting>
        <x14:conditionalFormatting xmlns:xm="http://schemas.microsoft.com/office/excel/2006/main">
          <x14:cfRule type="cellIs" priority="84" stopIfTrue="1" operator="equal" id="{C20AB145-42A6-4D37-96AF-8E284FDEF8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CC3A91FE-A7E1-4072-B3FD-4D88BFF2473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630266E3-0023-4B85-9AD4-EED88297DEB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AY47:AY48</xm:sqref>
        </x14:conditionalFormatting>
        <x14:conditionalFormatting xmlns:xm="http://schemas.microsoft.com/office/excel/2006/main">
          <x14:cfRule type="cellIs" priority="87" stopIfTrue="1" operator="equal" id="{0661FD89-42BA-4709-91CB-23B0F7EEE9D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8" stopIfTrue="1" operator="equal" id="{DE5A681A-CCB1-449D-A60A-27728DF07BD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9" stopIfTrue="1" operator="equal" id="{4D4B1D53-0EF6-4B75-AB6F-9C945B08B05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AW47:AW48</xm:sqref>
        </x14:conditionalFormatting>
        <x14:conditionalFormatting xmlns:xm="http://schemas.microsoft.com/office/excel/2006/main">
          <x14:cfRule type="cellIs" priority="81" stopIfTrue="1" operator="equal" id="{DEF6108A-63AA-4339-A50B-773C7BE2C6B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D2034D51-A6E7-4B22-BC45-30D61A2F5AE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3" stopIfTrue="1" operator="equal" id="{4F873C96-6DA8-4927-8AD7-6C08F6C2876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BA47:BA48</xm:sqref>
        </x14:conditionalFormatting>
        <x14:conditionalFormatting xmlns:xm="http://schemas.microsoft.com/office/excel/2006/main">
          <x14:cfRule type="cellIs" priority="61" stopIfTrue="1" operator="equal" id="{2E2B949A-4301-4FD6-B016-10FAF132535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AD72C4D2-E1F6-4BD5-9F26-3ED92408E4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9DED5958-0172-4EDA-A623-548E11FD394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I36 K36 M36 O36 Q36 S36 U36 W36 Y36:AC36 AE36 AG36 AI36 AK36 AM36 AO36:AU36 AY36 AW36 BA36</xm:sqref>
        </x14:conditionalFormatting>
        <x14:conditionalFormatting xmlns:xm="http://schemas.microsoft.com/office/excel/2006/main">
          <x14:cfRule type="cellIs" priority="64" stopIfTrue="1" operator="equal" id="{6737D50A-83DF-4495-8011-E9A22B1162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BI36:BN36 BK37:BN37</xm:sqref>
        </x14:conditionalFormatting>
        <x14:conditionalFormatting xmlns:xm="http://schemas.microsoft.com/office/excel/2006/main">
          <x14:cfRule type="cellIs" priority="59" stopIfTrue="1" operator="equal" id="{B3363BF2-B3BE-4152-BA72-E4D7E920266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BI24:BN24</xm:sqref>
        </x14:conditionalFormatting>
        <x14:conditionalFormatting xmlns:xm="http://schemas.microsoft.com/office/excel/2006/main">
          <x14:cfRule type="cellIs" priority="57" stopIfTrue="1" operator="equal" id="{3755F4F9-9AF8-4A24-99F2-0C80FABAE5E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BI25:BN25</xm:sqref>
        </x14:conditionalFormatting>
        <x14:conditionalFormatting xmlns:xm="http://schemas.microsoft.com/office/excel/2006/main">
          <x14:cfRule type="cellIs" priority="54" stopIfTrue="1" operator="equal" id="{68B7BD54-ED84-4007-BCC0-06BCF5C349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5" stopIfTrue="1" operator="equal" id="{FC264FCC-2B65-4B42-BD24-133D6709060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6" stopIfTrue="1" operator="equal" id="{56E891B8-C65D-4B8C-A1E2-31BAE46EFBF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E13:G13</xm:sqref>
        </x14:conditionalFormatting>
        <x14:conditionalFormatting xmlns:xm="http://schemas.microsoft.com/office/excel/2006/main">
          <x14:cfRule type="cellIs" priority="25" stopIfTrue="1" operator="equal" id="{F4F84848-132C-4E1A-944A-24A4D060BAC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BI48:BN48</xm:sqref>
        </x14:conditionalFormatting>
        <x14:conditionalFormatting xmlns:xm="http://schemas.microsoft.com/office/excel/2006/main">
          <x14:cfRule type="cellIs" priority="20" stopIfTrue="1" operator="equal" id="{D70EC833-A142-457E-8611-DF6245F48B9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133025C3-E344-407E-8A0C-7C362F88B6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A5796932-B6A5-499F-8B5C-C4329EC600C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I37 K37 M37 O37 Q37 S37 U37 W37 Y37:AC37 AE37 AG37 AI37 AK37 AM37 AO37:AU37</xm:sqref>
        </x14:conditionalFormatting>
        <x14:conditionalFormatting xmlns:xm="http://schemas.microsoft.com/office/excel/2006/main">
          <x14:cfRule type="cellIs" priority="23" stopIfTrue="1" operator="equal" id="{23A78607-DB54-4345-BE43-4C7DEFFC68B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BI37:BJ37</xm:sqref>
        </x14:conditionalFormatting>
        <x14:conditionalFormatting xmlns:xm="http://schemas.microsoft.com/office/excel/2006/main">
          <x14:cfRule type="cellIs" priority="14" stopIfTrue="1" operator="equal" id="{92CE8F5F-4F18-459B-82AA-10CE18B7778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43A4F052-E3FE-4805-B8ED-1D2AD9130D7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A5E57408-C149-4BE9-8900-FE8D2F4FDD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AY37</xm:sqref>
        </x14:conditionalFormatting>
        <x14:conditionalFormatting xmlns:xm="http://schemas.microsoft.com/office/excel/2006/main">
          <x14:cfRule type="cellIs" priority="17" stopIfTrue="1" operator="equal" id="{FB844441-BDC4-4454-B1E7-367BF47D90A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202C5486-BB50-4C16-997C-B72C40EE76C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B958E67D-BF1A-48A7-AFA0-6E2CC0646C2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AW37</xm:sqref>
        </x14:conditionalFormatting>
        <x14:conditionalFormatting xmlns:xm="http://schemas.microsoft.com/office/excel/2006/main">
          <x14:cfRule type="cellIs" priority="11" stopIfTrue="1" operator="equal" id="{6C7EAEBB-2644-4EFC-95ED-78B1AB0FCBF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EA4DF609-21AB-461F-9D3A-D0DE1042073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" stopIfTrue="1" operator="equal" id="{5E1346D7-D590-4134-9295-1F466D01EF1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BA37</xm:sqref>
        </x14:conditionalFormatting>
        <x14:conditionalFormatting xmlns:xm="http://schemas.microsoft.com/office/excel/2006/main">
          <x14:cfRule type="cellIs" priority="6" stopIfTrue="1" operator="equal" id="{3DE8A41B-1483-4096-B0F7-B607D66DB19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BI20:BN20</xm:sqref>
        </x14:conditionalFormatting>
        <x14:conditionalFormatting xmlns:xm="http://schemas.microsoft.com/office/excel/2006/main">
          <x14:cfRule type="cellIs" priority="4" stopIfTrue="1" operator="equal" id="{B1521524-290F-4D6F-881C-C41EE654DAC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BI62:BN62</xm:sqref>
        </x14:conditionalFormatting>
        <x14:conditionalFormatting xmlns:xm="http://schemas.microsoft.com/office/excel/2006/main">
          <x14:cfRule type="cellIs" priority="1" stopIfTrue="1" operator="equal" id="{223921B5-95BA-437E-93A4-AE71667F7D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B49C0119-C322-47C9-AE20-DECC47DAA47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499BCB90-8F93-42D3-BFE6-2422203DF9C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0"/>
  <sheetViews>
    <sheetView zoomScale="85" zoomScaleNormal="85" workbookViewId="0">
      <selection activeCell="L1" sqref="L1:M6"/>
    </sheetView>
  </sheetViews>
  <sheetFormatPr baseColWidth="10" defaultColWidth="10.7109375" defaultRowHeight="12.75" x14ac:dyDescent="0.2"/>
  <cols>
    <col min="1" max="1" width="1.140625" customWidth="1"/>
    <col min="2" max="2" width="3" customWidth="1"/>
    <col min="3" max="3" width="25.28515625" customWidth="1"/>
    <col min="4" max="4" width="6.5703125" style="118" customWidth="1"/>
    <col min="5" max="5" width="3.5703125" style="118" customWidth="1"/>
    <col min="6" max="6" width="6.5703125" customWidth="1"/>
    <col min="7" max="7" width="3.5703125" customWidth="1"/>
    <col min="8" max="8" width="6.5703125" customWidth="1"/>
    <col min="9" max="9" width="3.5703125" customWidth="1"/>
    <col min="10" max="10" width="6.5703125" customWidth="1"/>
    <col min="11" max="11" width="3.5703125" customWidth="1"/>
    <col min="12" max="12" width="6.5703125" customWidth="1"/>
    <col min="13" max="13" width="3.5703125" customWidth="1"/>
    <col min="14" max="14" width="6.5703125" customWidth="1"/>
    <col min="15" max="15" width="3.5703125" customWidth="1"/>
    <col min="16" max="16" width="6.5703125" customWidth="1"/>
    <col min="17" max="17" width="3.5703125" customWidth="1"/>
    <col min="18" max="18" width="6.5703125" customWidth="1"/>
    <col min="19" max="19" width="3.5703125" customWidth="1"/>
    <col min="20" max="20" width="6.5703125" customWidth="1"/>
    <col min="21" max="21" width="3.5703125" customWidth="1"/>
    <col min="22" max="22" width="2.5703125" customWidth="1"/>
    <col min="23" max="28" width="4" style="99" customWidth="1"/>
    <col min="29" max="34" width="6.140625" style="99" customWidth="1"/>
    <col min="35" max="37" width="4" customWidth="1"/>
  </cols>
  <sheetData>
    <row r="1" spans="1:36" x14ac:dyDescent="0.2">
      <c r="A1" s="99"/>
      <c r="B1" s="107"/>
      <c r="C1" s="9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W1" s="107"/>
    </row>
    <row r="2" spans="1:36" x14ac:dyDescent="0.2">
      <c r="A2" s="99"/>
      <c r="B2" s="802"/>
      <c r="C2" s="802"/>
      <c r="D2" s="803" t="s">
        <v>421</v>
      </c>
      <c r="E2" s="803"/>
      <c r="F2" s="803" t="s">
        <v>421</v>
      </c>
      <c r="G2" s="803"/>
      <c r="H2" s="804" t="s">
        <v>423</v>
      </c>
      <c r="I2" s="804"/>
      <c r="J2" s="804" t="s">
        <v>423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W2" s="108"/>
    </row>
    <row r="3" spans="1:36" x14ac:dyDescent="0.2">
      <c r="A3" s="99"/>
      <c r="B3" s="802"/>
      <c r="C3" s="802"/>
      <c r="D3" s="811" t="s">
        <v>422</v>
      </c>
      <c r="E3" s="805"/>
      <c r="F3" s="811" t="s">
        <v>422</v>
      </c>
      <c r="G3" s="805"/>
      <c r="H3" s="812" t="s">
        <v>424</v>
      </c>
      <c r="I3" s="806"/>
      <c r="J3" s="812" t="s">
        <v>424</v>
      </c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W3" s="108"/>
    </row>
    <row r="4" spans="1:36" x14ac:dyDescent="0.2">
      <c r="A4" s="99"/>
      <c r="B4" s="802"/>
      <c r="C4" s="802"/>
      <c r="D4" s="805" t="s">
        <v>419</v>
      </c>
      <c r="E4" s="805"/>
      <c r="F4" s="805" t="s">
        <v>419</v>
      </c>
      <c r="G4" s="805"/>
      <c r="H4" s="806" t="s">
        <v>416</v>
      </c>
      <c r="I4" s="806"/>
      <c r="J4" s="806" t="s">
        <v>416</v>
      </c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W4" s="108" t="s">
        <v>0</v>
      </c>
      <c r="X4" s="108" t="s">
        <v>1</v>
      </c>
      <c r="Y4" s="758" t="s">
        <v>2</v>
      </c>
      <c r="Z4" s="758"/>
      <c r="AA4" s="758"/>
      <c r="AB4" s="758"/>
      <c r="AC4" s="759" t="s">
        <v>3</v>
      </c>
      <c r="AD4" s="759"/>
      <c r="AE4" s="759"/>
      <c r="AF4" s="759"/>
      <c r="AG4" s="759"/>
      <c r="AH4" s="759"/>
    </row>
    <row r="5" spans="1:36" x14ac:dyDescent="0.2">
      <c r="A5" s="99"/>
      <c r="B5" s="802"/>
      <c r="C5" s="802"/>
      <c r="D5" s="805">
        <v>2024</v>
      </c>
      <c r="E5" s="805"/>
      <c r="F5" s="805">
        <v>2024</v>
      </c>
      <c r="G5" s="805"/>
      <c r="H5" s="806">
        <v>2024</v>
      </c>
      <c r="I5" s="806"/>
      <c r="J5" s="806">
        <v>2024</v>
      </c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W5" s="108"/>
      <c r="X5" s="108" t="s">
        <v>4</v>
      </c>
      <c r="Y5" s="85" t="s">
        <v>5</v>
      </c>
      <c r="Z5" s="122" t="s">
        <v>6</v>
      </c>
      <c r="AA5" s="123" t="s">
        <v>7</v>
      </c>
      <c r="AB5" s="88" t="s">
        <v>8</v>
      </c>
      <c r="AC5" s="108"/>
      <c r="AD5" s="108"/>
      <c r="AE5" s="108"/>
      <c r="AF5" s="108"/>
      <c r="AG5" s="124"/>
    </row>
    <row r="6" spans="1:36" x14ac:dyDescent="0.2">
      <c r="A6" s="99"/>
      <c r="B6" s="802"/>
      <c r="C6" s="802"/>
      <c r="D6" s="807"/>
      <c r="E6" s="807"/>
      <c r="F6" s="808" t="s">
        <v>363</v>
      </c>
      <c r="G6" s="808"/>
      <c r="H6" s="809"/>
      <c r="I6" s="809"/>
      <c r="J6" s="810" t="s">
        <v>363</v>
      </c>
      <c r="K6" s="810"/>
      <c r="L6" s="809"/>
      <c r="M6" s="809"/>
      <c r="N6" s="809"/>
      <c r="O6" s="809"/>
      <c r="P6" s="809"/>
      <c r="Q6" s="809"/>
      <c r="R6" s="809"/>
      <c r="S6" s="809"/>
      <c r="T6" s="816"/>
      <c r="U6" s="816"/>
      <c r="W6" s="108"/>
      <c r="X6" s="108"/>
      <c r="Y6"/>
      <c r="Z6"/>
      <c r="AA6"/>
      <c r="AB6"/>
      <c r="AC6" s="124"/>
      <c r="AD6" s="124"/>
      <c r="AE6" s="124"/>
      <c r="AF6" s="124"/>
      <c r="AG6" s="124"/>
    </row>
    <row r="7" spans="1:36" s="89" customFormat="1" ht="22.7" customHeight="1" x14ac:dyDescent="0.2">
      <c r="A7" s="99"/>
      <c r="B7" s="110"/>
      <c r="C7" s="111" t="s">
        <v>57</v>
      </c>
      <c r="D7" s="644"/>
      <c r="E7" s="644"/>
      <c r="F7" s="112"/>
      <c r="G7" s="112"/>
      <c r="H7" s="113"/>
      <c r="I7" s="113"/>
      <c r="J7" s="114"/>
      <c r="K7" s="29"/>
      <c r="L7" s="114"/>
      <c r="M7" s="29"/>
      <c r="N7" s="114"/>
      <c r="O7" s="29"/>
      <c r="P7" s="114"/>
      <c r="Q7" s="29"/>
      <c r="R7" s="114"/>
      <c r="S7" s="29"/>
      <c r="T7" s="114"/>
      <c r="U7" s="29"/>
      <c r="W7" s="107"/>
      <c r="X7" s="125"/>
      <c r="Y7" s="126"/>
      <c r="Z7" s="126"/>
      <c r="AA7" s="126"/>
      <c r="AB7" s="127"/>
      <c r="AC7" s="128">
        <v>325</v>
      </c>
      <c r="AD7" s="128">
        <v>550</v>
      </c>
      <c r="AE7" s="128">
        <v>775</v>
      </c>
      <c r="AF7" s="107"/>
      <c r="AG7" s="107"/>
      <c r="AH7" s="99"/>
      <c r="AI7" s="99"/>
    </row>
    <row r="8" spans="1:36" x14ac:dyDescent="0.2">
      <c r="A8" s="99"/>
      <c r="B8" s="115"/>
      <c r="C8" s="129"/>
      <c r="D8" s="478"/>
      <c r="E8" s="315"/>
      <c r="F8" s="116"/>
      <c r="G8" s="33"/>
      <c r="H8" s="116"/>
      <c r="I8" s="33"/>
      <c r="J8" s="116"/>
      <c r="K8" s="33"/>
      <c r="L8" s="116"/>
      <c r="M8" s="33"/>
      <c r="N8" s="116"/>
      <c r="O8" s="33"/>
      <c r="P8" s="116"/>
      <c r="Q8" s="33"/>
      <c r="R8" s="116"/>
      <c r="S8" s="33"/>
      <c r="T8" s="116"/>
      <c r="U8" s="33"/>
      <c r="W8" s="108">
        <f>COUNT(D8:U8)</f>
        <v>0</v>
      </c>
      <c r="X8" s="130" t="str">
        <f>IF(W8&lt;3," ",(LARGE(D8:U8,1)+LARGE(D8:U8,2)+LARGE(D8:U8,3))/3)</f>
        <v xml:space="preserve"> </v>
      </c>
      <c r="Y8" s="109" t="str">
        <f>IF(COUNTIF(D8:U8,"(1)")=0," ",COUNTIF(D8:U8,"(1)"))</f>
        <v xml:space="preserve"> </v>
      </c>
      <c r="Z8" s="109" t="str">
        <f>IF(COUNTIF(D8:U8,"(2)")=0," ",COUNTIF(D8:U8,"(2)"))</f>
        <v xml:space="preserve"> </v>
      </c>
      <c r="AA8" s="109" t="str">
        <f>IF(COUNTIF(D8:U8,"(3)")=0," ",COUNTIF(D8:U8,"(3)"))</f>
        <v xml:space="preserve"> </v>
      </c>
      <c r="AB8" s="131" t="str">
        <f>IF(SUM(Y8:AA8)=0," ",SUM(Y8:AA8))</f>
        <v xml:space="preserve"> </v>
      </c>
      <c r="AC8" s="36" t="str">
        <f>IF(W8=0,Var!$B$8,IF(LARGE(D8:U8,1)&gt;=325,Var!$B$4," "))</f>
        <v>---</v>
      </c>
      <c r="AD8" s="36" t="str">
        <f>IF(W8=0,Var!$B$8,IF(LARGE(D8:U8,1)&gt;=550,Var!$B$4," "))</f>
        <v>---</v>
      </c>
      <c r="AE8" s="36" t="str">
        <f>IF(W8=0,Var!$B$8,IF(LARGE(D8:U8,1)&gt;=775,Var!$B$4," "))</f>
        <v>---</v>
      </c>
      <c r="AF8" s="108"/>
      <c r="AG8" s="108"/>
      <c r="AH8" s="108"/>
      <c r="AI8" s="99"/>
    </row>
    <row r="9" spans="1:36" s="89" customFormat="1" ht="22.7" customHeight="1" x14ac:dyDescent="0.2">
      <c r="A9" s="99"/>
      <c r="B9" s="110"/>
      <c r="C9" s="111" t="s">
        <v>58</v>
      </c>
      <c r="D9" s="644"/>
      <c r="E9" s="644"/>
      <c r="F9" s="112"/>
      <c r="G9" s="112"/>
      <c r="H9" s="113"/>
      <c r="I9" s="113"/>
      <c r="J9" s="114"/>
      <c r="K9" s="29"/>
      <c r="L9" s="114"/>
      <c r="M9" s="29"/>
      <c r="N9" s="114"/>
      <c r="O9" s="29"/>
      <c r="P9" s="114"/>
      <c r="Q9" s="29"/>
      <c r="R9" s="114"/>
      <c r="S9" s="29"/>
      <c r="T9" s="114"/>
      <c r="U9" s="29"/>
      <c r="X9"/>
      <c r="Y9" s="107"/>
      <c r="Z9" s="107"/>
      <c r="AA9" s="107"/>
      <c r="AB9" s="132"/>
      <c r="AC9" s="107"/>
      <c r="AD9" s="107"/>
      <c r="AE9" s="107"/>
      <c r="AF9" s="107"/>
      <c r="AG9" s="107"/>
      <c r="AH9" s="107"/>
      <c r="AI9" s="99"/>
    </row>
    <row r="10" spans="1:36" x14ac:dyDescent="0.2">
      <c r="A10" s="99"/>
      <c r="B10" s="115"/>
      <c r="C10" s="129"/>
      <c r="D10" s="478"/>
      <c r="E10" s="315"/>
      <c r="F10" s="116"/>
      <c r="G10" s="33"/>
      <c r="H10" s="116"/>
      <c r="I10" s="33"/>
      <c r="J10" s="116"/>
      <c r="K10" s="33"/>
      <c r="L10" s="116"/>
      <c r="M10" s="33"/>
      <c r="N10" s="116"/>
      <c r="O10" s="33"/>
      <c r="P10" s="116"/>
      <c r="Q10" s="33"/>
      <c r="R10" s="116"/>
      <c r="S10" s="33"/>
      <c r="T10" s="116"/>
      <c r="U10" s="33"/>
      <c r="W10" s="108">
        <f>COUNT(D10:U10)</f>
        <v>0</v>
      </c>
      <c r="X10" s="130" t="str">
        <f>IF(W10&lt;3," ",(LARGE(D10:U10,1)+LARGE(D10:U10,2)+LARGE(D10:U10,3))/3)</f>
        <v xml:space="preserve"> </v>
      </c>
      <c r="Y10" s="109" t="str">
        <f>IF(COUNTIF(D10:U10,"(1)")=0," ",COUNTIF(D10:U10,"(1)"))</f>
        <v xml:space="preserve"> </v>
      </c>
      <c r="Z10" s="109" t="str">
        <f>IF(COUNTIF(D10:U10,"(2)")=0," ",COUNTIF(D10:U10,"(2)"))</f>
        <v xml:space="preserve"> </v>
      </c>
      <c r="AA10" s="109" t="str">
        <f>IF(COUNTIF(D10:U10,"(3)")=0," ",COUNTIF(D10:U10,"(3)"))</f>
        <v xml:space="preserve"> </v>
      </c>
      <c r="AB10" s="131" t="str">
        <f>IF(SUM(Y10:AA10)=0," ",SUM(Y10:AA10))</f>
        <v xml:space="preserve"> </v>
      </c>
      <c r="AC10" s="36" t="str">
        <f>IF(W10=0,Var!$B$8,IF(LARGE(D10:U10,1)&gt;=325,Var!$B$4," "))</f>
        <v>---</v>
      </c>
      <c r="AD10" s="36" t="str">
        <f>IF(W10=0,Var!$B$8,IF(LARGE(D10:U10,1)&gt;=550,Var!$B$4," "))</f>
        <v>---</v>
      </c>
      <c r="AE10" s="36" t="str">
        <f>IF(W10=0,Var!$B$8,IF(LARGE(D10:U10,1)&gt;=775,Var!$B$4," "))</f>
        <v>---</v>
      </c>
      <c r="AF10" s="108"/>
      <c r="AG10" s="108"/>
      <c r="AH10" s="108"/>
      <c r="AI10" s="99"/>
    </row>
    <row r="11" spans="1:36" s="89" customFormat="1" ht="22.7" customHeight="1" x14ac:dyDescent="0.2">
      <c r="A11" s="99"/>
      <c r="B11" s="110"/>
      <c r="C11" s="111" t="s">
        <v>59</v>
      </c>
      <c r="D11" s="644"/>
      <c r="E11" s="644"/>
      <c r="F11" s="112"/>
      <c r="G11" s="112"/>
      <c r="H11" s="113"/>
      <c r="I11" s="113"/>
      <c r="J11" s="114"/>
      <c r="K11" s="29"/>
      <c r="L11" s="114"/>
      <c r="M11" s="29"/>
      <c r="N11" s="114"/>
      <c r="O11" s="29"/>
      <c r="P11" s="114"/>
      <c r="Q11" s="29"/>
      <c r="R11" s="114"/>
      <c r="S11" s="29"/>
      <c r="T11" s="114"/>
      <c r="U11" s="29"/>
      <c r="X11"/>
      <c r="Y11" s="107"/>
      <c r="Z11" s="107"/>
      <c r="AA11" s="107"/>
      <c r="AB11" s="132"/>
      <c r="AC11" s="107"/>
      <c r="AD11" s="107"/>
      <c r="AE11" s="107"/>
      <c r="AF11" s="107"/>
      <c r="AG11" s="107"/>
      <c r="AH11" s="107"/>
      <c r="AI11" s="99"/>
    </row>
    <row r="12" spans="1:36" x14ac:dyDescent="0.2">
      <c r="A12" s="99"/>
      <c r="B12" s="115"/>
      <c r="C12" s="129"/>
      <c r="D12" s="478"/>
      <c r="E12" s="315"/>
      <c r="F12" s="116"/>
      <c r="G12" s="33"/>
      <c r="H12" s="116"/>
      <c r="I12" s="33"/>
      <c r="J12" s="116"/>
      <c r="K12" s="33"/>
      <c r="L12" s="116"/>
      <c r="M12" s="33"/>
      <c r="N12" s="116"/>
      <c r="O12" s="33"/>
      <c r="P12" s="116"/>
      <c r="Q12" s="33"/>
      <c r="R12" s="116"/>
      <c r="S12" s="33"/>
      <c r="T12" s="116"/>
      <c r="U12" s="33"/>
      <c r="W12" s="108">
        <f>COUNT(D12:U12)</f>
        <v>0</v>
      </c>
      <c r="X12" s="130" t="str">
        <f>IF(W12&lt;3," ",(LARGE(D12:U12,1)+LARGE(D12:U12,2)+LARGE(D12:U12,3))/3)</f>
        <v xml:space="preserve"> </v>
      </c>
      <c r="Y12" s="109" t="str">
        <f>IF(COUNTIF(D12:U12,"(1)")=0," ",COUNTIF(D12:U12,"(1)"))</f>
        <v xml:space="preserve"> </v>
      </c>
      <c r="Z12" s="109" t="str">
        <f>IF(COUNTIF(D12:U12,"(2)")=0," ",COUNTIF(D12:U12,"(2)"))</f>
        <v xml:space="preserve"> </v>
      </c>
      <c r="AA12" s="109" t="str">
        <f>IF(COUNTIF(D12:U12,"(3)")=0," ",COUNTIF(D12:U12,"(3)"))</f>
        <v xml:space="preserve"> </v>
      </c>
      <c r="AB12" s="131" t="str">
        <f>IF(SUM(Y12:AA12)=0," ",SUM(Y12:AA12))</f>
        <v xml:space="preserve"> </v>
      </c>
      <c r="AC12" s="36" t="str">
        <f>IF(W12=0,Var!$B$8,IF(LARGE(D12:U12,1)&gt;=325,Var!$B$4," "))</f>
        <v>---</v>
      </c>
      <c r="AD12" s="36" t="str">
        <f>IF(W12=0,Var!$B$8,IF(LARGE(D12:U12,1)&gt;=550,Var!$B$4," "))</f>
        <v>---</v>
      </c>
      <c r="AE12" s="36" t="str">
        <f>IF(W12=0,Var!$B$8,IF(LARGE(D12:U12,1)&gt;=775,Var!$B$4," "))</f>
        <v>---</v>
      </c>
      <c r="AF12" s="108"/>
      <c r="AG12" s="108"/>
      <c r="AH12" s="108"/>
      <c r="AI12" s="99"/>
    </row>
    <row r="13" spans="1:36" x14ac:dyDescent="0.2">
      <c r="A13" s="99"/>
      <c r="B13" s="115"/>
      <c r="C13" s="129"/>
      <c r="D13" s="478"/>
      <c r="E13" s="315"/>
      <c r="F13" s="116"/>
      <c r="G13" s="33"/>
      <c r="H13" s="116"/>
      <c r="I13" s="33"/>
      <c r="J13" s="116"/>
      <c r="K13" s="33"/>
      <c r="L13" s="116"/>
      <c r="M13" s="33"/>
      <c r="N13" s="116"/>
      <c r="O13" s="33"/>
      <c r="P13" s="116"/>
      <c r="Q13" s="33"/>
      <c r="R13" s="116"/>
      <c r="S13" s="33"/>
      <c r="T13" s="116"/>
      <c r="U13" s="33"/>
      <c r="W13" s="108">
        <f>COUNT(D13:U13)</f>
        <v>0</v>
      </c>
      <c r="X13" s="130" t="str">
        <f>IF(W13&lt;3," ",(LARGE(D13:U13,1)+LARGE(D13:U13,2)+LARGE(D13:U13,3))/3)</f>
        <v xml:space="preserve"> </v>
      </c>
      <c r="Y13" s="109" t="str">
        <f>IF(COUNTIF(D13:U13,"(1)")=0," ",COUNTIF(D13:U13,"(1)"))</f>
        <v xml:space="preserve"> </v>
      </c>
      <c r="Z13" s="109" t="str">
        <f>IF(COUNTIF(D13:U13,"(2)")=0," ",COUNTIF(D13:U13,"(2)"))</f>
        <v xml:space="preserve"> </v>
      </c>
      <c r="AA13" s="109" t="str">
        <f>IF(COUNTIF(D13:U13,"(3)")=0," ",COUNTIF(D13:U13,"(3)"))</f>
        <v xml:space="preserve"> </v>
      </c>
      <c r="AB13" s="131" t="str">
        <f>IF(SUM(Y13:AA13)=0," ",SUM(Y13:AA13))</f>
        <v xml:space="preserve"> </v>
      </c>
      <c r="AC13" s="36" t="str">
        <f>IF(W13=0,Var!$B$8,IF(LARGE(D13:U13,1)&gt;=325,Var!$B$4," "))</f>
        <v>---</v>
      </c>
      <c r="AD13" s="36" t="str">
        <f>IF(W13=0,Var!$B$8,IF(LARGE(D13:U13,1)&gt;=550,Var!$B$4," "))</f>
        <v>---</v>
      </c>
      <c r="AE13" s="36" t="str">
        <f>IF(W13=0,Var!$B$8,IF(LARGE(D13:U13,1)&gt;=775,Var!$B$4," "))</f>
        <v>---</v>
      </c>
      <c r="AF13" s="108"/>
      <c r="AG13" s="108"/>
      <c r="AH13" s="108"/>
      <c r="AI13" s="99"/>
    </row>
    <row r="14" spans="1:36" s="89" customFormat="1" ht="22.7" customHeight="1" x14ac:dyDescent="0.2">
      <c r="A14" s="99"/>
      <c r="B14" s="110"/>
      <c r="C14" s="111" t="s">
        <v>60</v>
      </c>
      <c r="D14" s="644"/>
      <c r="E14" s="644"/>
      <c r="F14" s="112"/>
      <c r="G14" s="112"/>
      <c r="H14" s="113"/>
      <c r="I14" s="113"/>
      <c r="J14" s="114"/>
      <c r="K14" s="29"/>
      <c r="L14" s="114"/>
      <c r="M14" s="29"/>
      <c r="N14" s="114"/>
      <c r="O14" s="29"/>
      <c r="P14" s="114"/>
      <c r="Q14" s="29"/>
      <c r="R14" s="114"/>
      <c r="S14" s="29"/>
      <c r="T14" s="114"/>
      <c r="U14" s="29"/>
      <c r="X14"/>
      <c r="Y14" s="107"/>
      <c r="Z14" s="107"/>
      <c r="AA14" s="107"/>
      <c r="AB14" s="132"/>
      <c r="AC14" s="107"/>
      <c r="AD14" s="107"/>
      <c r="AE14" s="107"/>
      <c r="AF14" s="107"/>
      <c r="AG14" s="107"/>
    </row>
    <row r="15" spans="1:36" x14ac:dyDescent="0.2">
      <c r="A15" s="99"/>
      <c r="B15" s="115"/>
      <c r="C15" s="129"/>
      <c r="D15" s="478"/>
      <c r="E15" s="315"/>
      <c r="F15" s="116"/>
      <c r="G15" s="33"/>
      <c r="H15" s="116"/>
      <c r="I15" s="33"/>
      <c r="J15" s="116"/>
      <c r="K15" s="33"/>
      <c r="L15" s="116"/>
      <c r="M15" s="33"/>
      <c r="N15" s="116"/>
      <c r="O15" s="33"/>
      <c r="P15" s="116"/>
      <c r="Q15" s="33"/>
      <c r="R15" s="116"/>
      <c r="S15" s="33"/>
      <c r="T15" s="116"/>
      <c r="U15" s="33"/>
      <c r="W15" s="108">
        <f>COUNT(D15:U15)</f>
        <v>0</v>
      </c>
      <c r="X15" s="130" t="str">
        <f>IF(W15&lt;3," ",(LARGE(D15:U15,1)+LARGE(D15:U15,2)+LARGE(D15:U15,3))/3)</f>
        <v xml:space="preserve"> </v>
      </c>
      <c r="Y15" s="109" t="str">
        <f>IF(COUNTIF(D15:U15,"(1)")=0," ",COUNTIF(D15:U15,"(1)"))</f>
        <v xml:space="preserve"> </v>
      </c>
      <c r="Z15" s="109" t="str">
        <f>IF(COUNTIF(D15:U15,"(2)")=0," ",COUNTIF(D15:U15,"(2)"))</f>
        <v xml:space="preserve"> </v>
      </c>
      <c r="AA15" s="109" t="str">
        <f>IF(COUNTIF(D15:U15,"(3)")=0," ",COUNTIF(D15:U15,"(3)"))</f>
        <v xml:space="preserve"> </v>
      </c>
      <c r="AB15" s="131" t="str">
        <f>IF(SUM(Y15:AA15)=0," ",SUM(Y15:AA15))</f>
        <v xml:space="preserve"> </v>
      </c>
      <c r="AC15" s="36" t="str">
        <f>IF(W15=0,Var!$B$8,IF(LARGE(D15:U15,1)&gt;=325,Var!$B$4," "))</f>
        <v>---</v>
      </c>
      <c r="AD15" s="36" t="str">
        <f>IF(W15=0,Var!$B$8,IF(LARGE(D15:U15,1)&gt;=550,Var!$B$4," "))</f>
        <v>---</v>
      </c>
      <c r="AE15" s="36" t="str">
        <f>IF(W15=0,Var!$B$8,IF(LARGE(D15:U15,1)&gt;=775,Var!$B$4," "))</f>
        <v>---</v>
      </c>
      <c r="AF15" s="108"/>
      <c r="AG15"/>
      <c r="AH15" s="104"/>
      <c r="AI15" s="104"/>
      <c r="AJ15" s="104"/>
    </row>
    <row r="16" spans="1:36" ht="11.45" customHeight="1" x14ac:dyDescent="0.2">
      <c r="A16" s="99"/>
      <c r="B16" s="133"/>
      <c r="C16" s="133"/>
      <c r="D16" s="409"/>
      <c r="E16" s="409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W16"/>
      <c r="X16"/>
      <c r="Y16" s="108"/>
      <c r="Z16" s="108"/>
      <c r="AA16" s="108"/>
      <c r="AB16" s="135"/>
      <c r="AC16" s="124"/>
      <c r="AD16" s="124"/>
      <c r="AE16" s="124"/>
      <c r="AF16" s="124"/>
      <c r="AG16" s="104"/>
      <c r="AH16" s="104"/>
      <c r="AI16" s="104"/>
      <c r="AJ16" s="104"/>
    </row>
    <row r="17" spans="1:35" s="89" customFormat="1" ht="22.7" customHeight="1" x14ac:dyDescent="0.2">
      <c r="A17" s="99"/>
      <c r="B17" s="126"/>
      <c r="C17" s="136" t="s">
        <v>61</v>
      </c>
      <c r="D17" s="645"/>
      <c r="E17" s="645"/>
      <c r="F17" s="137"/>
      <c r="G17" s="137"/>
      <c r="H17" s="137"/>
      <c r="I17" s="137"/>
      <c r="J17" s="137"/>
      <c r="K17" s="45"/>
      <c r="L17" s="137"/>
      <c r="M17" s="45"/>
      <c r="N17" s="137"/>
      <c r="O17" s="45"/>
      <c r="P17" s="137"/>
      <c r="Q17" s="45"/>
      <c r="R17" s="137"/>
      <c r="S17" s="45"/>
      <c r="T17" s="137"/>
      <c r="U17" s="45"/>
      <c r="X17"/>
      <c r="Y17" s="107"/>
      <c r="Z17" s="107"/>
      <c r="AA17" s="107"/>
      <c r="AB17" s="132"/>
      <c r="AC17" s="128">
        <v>350</v>
      </c>
      <c r="AD17" s="128">
        <v>575</v>
      </c>
      <c r="AE17" s="128">
        <v>800</v>
      </c>
      <c r="AF17" s="128">
        <v>950</v>
      </c>
      <c r="AG17" s="128">
        <v>1100</v>
      </c>
      <c r="AH17" s="128">
        <v>1175</v>
      </c>
      <c r="AI17" s="99"/>
    </row>
    <row r="18" spans="1:35" x14ac:dyDescent="0.2">
      <c r="A18" s="99"/>
      <c r="B18" s="115"/>
      <c r="C18" s="129"/>
      <c r="D18" s="478"/>
      <c r="E18" s="315"/>
      <c r="F18" s="116"/>
      <c r="G18" s="33"/>
      <c r="H18" s="116"/>
      <c r="I18" s="33"/>
      <c r="J18" s="116"/>
      <c r="K18" s="33"/>
      <c r="L18" s="116"/>
      <c r="M18" s="33"/>
      <c r="N18" s="116"/>
      <c r="O18" s="33"/>
      <c r="P18" s="116"/>
      <c r="Q18" s="33"/>
      <c r="R18" s="116"/>
      <c r="S18" s="33"/>
      <c r="T18" s="116"/>
      <c r="U18" s="33"/>
      <c r="W18" s="108">
        <f>COUNT(D18:U18)</f>
        <v>0</v>
      </c>
      <c r="X18" s="130" t="str">
        <f>IF(W18&lt;3," ",(LARGE(D18:U18,1)+LARGE(D18:U18,2)+LARGE(D18:U18,3))/3)</f>
        <v xml:space="preserve"> </v>
      </c>
      <c r="Y18" s="109" t="str">
        <f>IF(COUNTIF(D18:U18,"(1)")=0," ",COUNTIF(D18:U18,"(1)"))</f>
        <v xml:space="preserve"> </v>
      </c>
      <c r="Z18" s="109" t="str">
        <f>IF(COUNTIF(D18:U18,"(2)")=0," ",COUNTIF(D18:U18,"(2)"))</f>
        <v xml:space="preserve"> </v>
      </c>
      <c r="AA18" s="109" t="str">
        <f>IF(COUNTIF(D18:U18,"(3)")=0," ",COUNTIF(D18:U18,"(3)"))</f>
        <v xml:space="preserve"> </v>
      </c>
      <c r="AB18" s="131" t="str">
        <f>IF(SUM(Y18:AA18)=0," ",SUM(Y18:AA18))</f>
        <v xml:space="preserve"> </v>
      </c>
      <c r="AC18" s="36" t="str">
        <f>IF(W18=0,Var!$B$8,IF(LARGE(D18:U18,1)&gt;=350,Var!$B$4," "))</f>
        <v>---</v>
      </c>
      <c r="AD18" s="36" t="str">
        <f>IF(W18=0,Var!$B$8,IF(LARGE(D18:U18,1)&gt;=575,Var!$B$4," "))</f>
        <v>---</v>
      </c>
      <c r="AE18" s="36" t="str">
        <f>IF(W18=0,Var!$B$8,IF(LARGE(D18:U18,1)&gt;=800,Var!$B$4," "))</f>
        <v>---</v>
      </c>
      <c r="AF18" s="36" t="str">
        <f>IF(W18=0,Var!$B$8,IF(LARGE(D18:U18,1)&gt;=950,Var!$B$4," "))</f>
        <v>---</v>
      </c>
      <c r="AG18" s="36" t="str">
        <f>IF(W18=0,Var!$B$8,IF(LARGE(D18:U18,1)&gt;=1100,Var!$B$4," "))</f>
        <v>---</v>
      </c>
      <c r="AH18" s="36" t="str">
        <f>IF(W18=0,Var!$B$8,IF(LARGE(D18:U18,1)&gt;=1175,Var!$B$4," "))</f>
        <v>---</v>
      </c>
      <c r="AI18" s="99"/>
    </row>
    <row r="19" spans="1:35" s="89" customFormat="1" ht="22.7" customHeight="1" x14ac:dyDescent="0.2">
      <c r="A19" s="99"/>
      <c r="B19" s="110"/>
      <c r="C19" s="111" t="s">
        <v>62</v>
      </c>
      <c r="D19" s="644"/>
      <c r="E19" s="644"/>
      <c r="F19" s="112"/>
      <c r="G19" s="112"/>
      <c r="H19" s="113"/>
      <c r="I19" s="113"/>
      <c r="J19" s="114"/>
      <c r="K19" s="29"/>
      <c r="L19" s="114"/>
      <c r="M19" s="29"/>
      <c r="N19" s="114"/>
      <c r="O19" s="29"/>
      <c r="P19" s="114"/>
      <c r="Q19" s="29"/>
      <c r="R19" s="114"/>
      <c r="S19" s="29"/>
      <c r="T19" s="114"/>
      <c r="U19" s="29"/>
      <c r="X19"/>
      <c r="Y19" s="126"/>
      <c r="Z19" s="126"/>
      <c r="AA19" s="126"/>
      <c r="AB19" s="127"/>
      <c r="AC19" s="107"/>
      <c r="AD19" s="107"/>
      <c r="AE19" s="107"/>
      <c r="AF19" s="107"/>
      <c r="AG19" s="107"/>
      <c r="AH19" s="99"/>
      <c r="AI19" s="99"/>
    </row>
    <row r="20" spans="1:35" x14ac:dyDescent="0.2">
      <c r="A20" s="117"/>
      <c r="B20" s="115"/>
      <c r="C20" s="129"/>
      <c r="D20" s="478"/>
      <c r="E20" s="315"/>
      <c r="F20" s="116"/>
      <c r="G20" s="33"/>
      <c r="H20" s="116"/>
      <c r="I20" s="33"/>
      <c r="J20" s="116"/>
      <c r="K20" s="33"/>
      <c r="L20" s="116"/>
      <c r="M20" s="33"/>
      <c r="N20" s="116"/>
      <c r="O20" s="33"/>
      <c r="P20" s="116"/>
      <c r="Q20" s="33"/>
      <c r="R20" s="116"/>
      <c r="S20" s="33"/>
      <c r="T20" s="116"/>
      <c r="U20" s="33"/>
      <c r="W20" s="108">
        <f>COUNT(D20:U20)</f>
        <v>0</v>
      </c>
      <c r="X20" s="130" t="str">
        <f>IF(W20&lt;3," ",(LARGE(D20:U20,1)+LARGE(D20:U20,2)+LARGE(D20:U20,3))/3)</f>
        <v xml:space="preserve"> </v>
      </c>
      <c r="Y20" s="109" t="str">
        <f>IF(COUNTIF(D20:U20,"(1)")=0," ",COUNTIF(D20:U20,"(1)"))</f>
        <v xml:space="preserve"> </v>
      </c>
      <c r="Z20" s="109" t="str">
        <f>IF(COUNTIF(D20:U20,"(2)")=0," ",COUNTIF(D20:U20,"(2)"))</f>
        <v xml:space="preserve"> </v>
      </c>
      <c r="AA20" s="109" t="str">
        <f>IF(COUNTIF(D20:U20,"(3)")=0," ",COUNTIF(D20:U20,"(3)"))</f>
        <v xml:space="preserve"> </v>
      </c>
      <c r="AB20" s="131" t="str">
        <f>IF(SUM(Y20:AA20)=0," ",SUM(Y20:AA20))</f>
        <v xml:space="preserve"> </v>
      </c>
      <c r="AC20" s="36" t="str">
        <f>IF(W20=0,Var!$B$8,IF(LARGE(D20:U20,1)&gt;=350,Var!$B$4," "))</f>
        <v>---</v>
      </c>
      <c r="AD20" s="36" t="str">
        <f>IF(W20=0,Var!$B$8,IF(LARGE(D20:U20,1)&gt;=575,Var!$B$4," "))</f>
        <v>---</v>
      </c>
      <c r="AE20" s="36" t="str">
        <f>IF(W20=0,Var!$B$8,IF(LARGE(D20:U20,1)&gt;=800,Var!$B$4," "))</f>
        <v>---</v>
      </c>
      <c r="AF20" s="36" t="str">
        <f>IF(W20=0,Var!$B$8,IF(LARGE(D20:U20,1)&gt;=950,Var!$B$4," "))</f>
        <v>---</v>
      </c>
      <c r="AG20" s="36" t="str">
        <f>IF(W20=0,Var!$B$8,IF(LARGE(D20:U20,1)&gt;=1100,Var!$B$4," "))</f>
        <v>---</v>
      </c>
      <c r="AH20" s="36" t="str">
        <f>IF(W20=0,Var!$B$8,IF(LARGE(D20:U20,1)&gt;=1175,Var!$B$4," "))</f>
        <v>---</v>
      </c>
      <c r="AI20" s="117"/>
    </row>
    <row r="21" spans="1:35" s="89" customFormat="1" ht="22.7" customHeight="1" x14ac:dyDescent="0.2">
      <c r="A21" s="99"/>
      <c r="B21" s="110"/>
      <c r="C21" s="111" t="s">
        <v>248</v>
      </c>
      <c r="D21" s="644"/>
      <c r="E21" s="644"/>
      <c r="F21" s="112"/>
      <c r="G21" s="112"/>
      <c r="H21" s="113"/>
      <c r="I21" s="113"/>
      <c r="J21" s="114"/>
      <c r="K21" s="29"/>
      <c r="L21" s="114"/>
      <c r="M21" s="29"/>
      <c r="N21" s="114"/>
      <c r="O21" s="29"/>
      <c r="P21" s="114"/>
      <c r="Q21" s="29"/>
      <c r="R21" s="114"/>
      <c r="S21" s="29"/>
      <c r="T21" s="114"/>
      <c r="U21" s="29"/>
      <c r="X21"/>
      <c r="Y21" s="126"/>
      <c r="Z21" s="126"/>
      <c r="AA21" s="126"/>
      <c r="AB21" s="127"/>
      <c r="AC21" s="107"/>
      <c r="AD21" s="107"/>
      <c r="AE21" s="107"/>
      <c r="AF21" s="107"/>
      <c r="AG21" s="107"/>
      <c r="AH21" s="99"/>
      <c r="AI21" s="99"/>
    </row>
    <row r="22" spans="1:35" x14ac:dyDescent="0.2">
      <c r="A22" s="117"/>
      <c r="B22" s="115"/>
      <c r="C22" s="129" t="s">
        <v>63</v>
      </c>
      <c r="D22" s="478"/>
      <c r="E22" s="565"/>
      <c r="F22" s="116"/>
      <c r="G22" s="33"/>
      <c r="H22" s="116"/>
      <c r="I22" s="33"/>
      <c r="J22" s="116"/>
      <c r="K22" s="33"/>
      <c r="L22" s="116"/>
      <c r="M22" s="33"/>
      <c r="N22" s="116"/>
      <c r="O22" s="33"/>
      <c r="P22" s="116"/>
      <c r="Q22" s="33"/>
      <c r="R22" s="116"/>
      <c r="S22" s="33"/>
      <c r="T22" s="116"/>
      <c r="U22" s="33"/>
      <c r="W22" s="108">
        <f>COUNT(D22:U22)</f>
        <v>0</v>
      </c>
      <c r="X22" s="130" t="str">
        <f>IF(W22&lt;3," ",(LARGE(D22:U22,1)+LARGE(D22:U22,2)+LARGE(D22:U22,3))/3)</f>
        <v xml:space="preserve"> </v>
      </c>
      <c r="Y22" s="109" t="str">
        <f>IF(COUNTIF(D22:U22,"(1)")=0," ",COUNTIF(D22:U22,"(1)"))</f>
        <v xml:space="preserve"> </v>
      </c>
      <c r="Z22" s="109" t="str">
        <f>IF(COUNTIF(D22:U22,"(2)")=0," ",COUNTIF(D22:U22,"(2)"))</f>
        <v xml:space="preserve"> </v>
      </c>
      <c r="AA22" s="109" t="str">
        <f>IF(COUNTIF(D22:U22,"(3)")=0," ",COUNTIF(D22:U22,"(3)"))</f>
        <v xml:space="preserve"> </v>
      </c>
      <c r="AB22" s="131" t="str">
        <f>IF(SUM(Y22:AA22)=0," ",SUM(Y22:AA22))</f>
        <v xml:space="preserve"> </v>
      </c>
      <c r="AC22" s="642">
        <v>22</v>
      </c>
      <c r="AD22" s="642">
        <v>22</v>
      </c>
      <c r="AE22" s="642">
        <v>22</v>
      </c>
      <c r="AF22" s="36" t="str">
        <f>IF(W22=0,Var!$B$8,IF(LARGE(D22:U22,1)&gt;=950,Var!$B$4," "))</f>
        <v>---</v>
      </c>
      <c r="AG22" s="36" t="str">
        <f>IF(W22=0,Var!$B$8,IF(LARGE(D22:U22,1)&gt;=1100,Var!$B$4," "))</f>
        <v>---</v>
      </c>
      <c r="AH22" s="36" t="str">
        <f>IF(W22=0,Var!$B$8,IF(LARGE(D22:U22,1)&gt;=1175,Var!$B$4," "))</f>
        <v>---</v>
      </c>
      <c r="AI22" s="117"/>
    </row>
    <row r="23" spans="1:35" x14ac:dyDescent="0.2">
      <c r="A23" s="117"/>
      <c r="B23" s="115"/>
      <c r="C23" s="129" t="s">
        <v>45</v>
      </c>
      <c r="D23" s="478"/>
      <c r="E23" s="315"/>
      <c r="F23" s="573"/>
      <c r="G23" s="33"/>
      <c r="H23" s="573"/>
      <c r="I23" s="33"/>
      <c r="J23" s="573"/>
      <c r="K23" s="33"/>
      <c r="L23" s="573"/>
      <c r="M23" s="33"/>
      <c r="N23" s="573"/>
      <c r="O23" s="33"/>
      <c r="P23" s="573"/>
      <c r="Q23" s="33"/>
      <c r="R23" s="573"/>
      <c r="S23" s="33"/>
      <c r="T23" s="573"/>
      <c r="U23" s="33"/>
      <c r="W23" s="108">
        <f>COUNT(D23:U23)</f>
        <v>0</v>
      </c>
      <c r="X23" s="130" t="str">
        <f>IF(W23&lt;3," ",(LARGE(D23:U23,1)+LARGE(D23:U23,2)+LARGE(D23:U23,3))/3)</f>
        <v xml:space="preserve"> </v>
      </c>
      <c r="Y23" s="572" t="str">
        <f t="shared" ref="Y23:Y25" si="0">IF(COUNTIF(D23:U23,"(1)")=0," ",COUNTIF(D23:U23,"(1)"))</f>
        <v xml:space="preserve"> </v>
      </c>
      <c r="Z23" s="572" t="str">
        <f t="shared" ref="Z23:Z25" si="1">IF(COUNTIF(D23:U23,"(2)")=0," ",COUNTIF(D23:U23,"(2)"))</f>
        <v xml:space="preserve"> </v>
      </c>
      <c r="AA23" s="572" t="str">
        <f t="shared" ref="AA23:AA25" si="2">IF(COUNTIF(D23:U23,"(3)")=0," ",COUNTIF(D23:U23,"(3)"))</f>
        <v xml:space="preserve"> </v>
      </c>
      <c r="AB23" s="131" t="str">
        <f t="shared" ref="AB23:AB25" si="3">IF(SUM(Y23:AA23)=0," ",SUM(Y23:AA23))</f>
        <v xml:space="preserve"> </v>
      </c>
      <c r="AC23" s="36">
        <v>14</v>
      </c>
      <c r="AD23" s="36">
        <v>14</v>
      </c>
      <c r="AE23" s="36">
        <v>14</v>
      </c>
      <c r="AF23" s="36" t="str">
        <f>IF(W23=0,Var!$B$8,IF(LARGE(D23:U23,1)&gt;=950,Var!$B$4," "))</f>
        <v>---</v>
      </c>
      <c r="AG23" s="36" t="str">
        <f>IF(W23=0,Var!$B$8,IF(LARGE(D23:U23,1)&gt;=1100,Var!$B$4," "))</f>
        <v>---</v>
      </c>
      <c r="AH23" s="36" t="str">
        <f>IF(W23=0,Var!$B$8,IF(LARGE(D23:U23,1)&gt;=1175,Var!$B$4," "))</f>
        <v>---</v>
      </c>
      <c r="AI23" s="117"/>
    </row>
    <row r="24" spans="1:35" x14ac:dyDescent="0.2">
      <c r="A24" s="117"/>
      <c r="B24" s="115"/>
      <c r="C24" s="129"/>
      <c r="D24" s="478"/>
      <c r="E24" s="315"/>
      <c r="F24" s="573"/>
      <c r="G24" s="33"/>
      <c r="H24" s="573"/>
      <c r="I24" s="33"/>
      <c r="J24" s="573"/>
      <c r="K24" s="33"/>
      <c r="L24" s="573"/>
      <c r="M24" s="33"/>
      <c r="N24" s="573"/>
      <c r="O24" s="33"/>
      <c r="P24" s="573"/>
      <c r="Q24" s="33"/>
      <c r="R24" s="573"/>
      <c r="S24" s="33"/>
      <c r="T24" s="573"/>
      <c r="U24" s="33"/>
      <c r="W24" s="108">
        <f t="shared" ref="W24:W25" si="4">COUNT(D24:U24)</f>
        <v>0</v>
      </c>
      <c r="X24" s="130"/>
      <c r="Y24" s="572" t="str">
        <f t="shared" si="0"/>
        <v xml:space="preserve"> </v>
      </c>
      <c r="Z24" s="572" t="str">
        <f t="shared" si="1"/>
        <v xml:space="preserve"> </v>
      </c>
      <c r="AA24" s="572" t="str">
        <f t="shared" si="2"/>
        <v xml:space="preserve"> </v>
      </c>
      <c r="AB24" s="131" t="str">
        <f t="shared" si="3"/>
        <v xml:space="preserve"> </v>
      </c>
      <c r="AC24" s="36" t="str">
        <f>IF(W24=0,Var!$B$8,IF(LARGE(D24:U24,1)&gt;=350,Var!$B$4," "))</f>
        <v>---</v>
      </c>
      <c r="AD24" s="36" t="str">
        <f>IF(W24=0,Var!$B$8,IF(LARGE(D24:U24,1)&gt;=575,Var!$B$4," "))</f>
        <v>---</v>
      </c>
      <c r="AE24" s="36" t="str">
        <f>IF(W24=0,Var!$B$8,IF(LARGE(D24:U24,1)&gt;=800,Var!$B$4," "))</f>
        <v>---</v>
      </c>
      <c r="AF24" s="36" t="str">
        <f>IF(W24=0,Var!$B$8,IF(LARGE(D24:U24,1)&gt;=950,Var!$B$4," "))</f>
        <v>---</v>
      </c>
      <c r="AG24" s="36" t="str">
        <f>IF(W24=0,Var!$B$8,IF(LARGE(D24:U24,1)&gt;=1100,Var!$B$4," "))</f>
        <v>---</v>
      </c>
      <c r="AH24" s="36" t="str">
        <f>IF(W24=0,Var!$B$8,IF(LARGE(D24:U24,1)&gt;=1175,Var!$B$4," "))</f>
        <v>---</v>
      </c>
      <c r="AI24" s="117"/>
    </row>
    <row r="25" spans="1:35" x14ac:dyDescent="0.2">
      <c r="A25" s="99"/>
      <c r="B25" s="115"/>
      <c r="C25" s="129" t="s">
        <v>32</v>
      </c>
      <c r="D25" s="478"/>
      <c r="E25" s="565"/>
      <c r="F25" s="116"/>
      <c r="G25" s="33"/>
      <c r="H25" s="116"/>
      <c r="I25" s="33"/>
      <c r="J25" s="116"/>
      <c r="K25" s="33"/>
      <c r="L25" s="116"/>
      <c r="M25" s="33"/>
      <c r="N25" s="116"/>
      <c r="O25" s="33"/>
      <c r="P25" s="116"/>
      <c r="Q25" s="33"/>
      <c r="R25" s="116"/>
      <c r="S25" s="33"/>
      <c r="T25" s="116"/>
      <c r="U25" s="33"/>
      <c r="W25" s="108">
        <f t="shared" si="4"/>
        <v>0</v>
      </c>
      <c r="X25" s="130" t="str">
        <f>IF(W25&lt;3," ",(LARGE(D25:U25,1)+LARGE(D25:U25,2)+LARGE(D25:U25,3))/3)</f>
        <v xml:space="preserve"> </v>
      </c>
      <c r="Y25" s="572" t="str">
        <f t="shared" si="0"/>
        <v xml:space="preserve"> </v>
      </c>
      <c r="Z25" s="572" t="str">
        <f t="shared" si="1"/>
        <v xml:space="preserve"> </v>
      </c>
      <c r="AA25" s="572" t="str">
        <f t="shared" si="2"/>
        <v xml:space="preserve"> </v>
      </c>
      <c r="AB25" s="131" t="str">
        <f t="shared" si="3"/>
        <v xml:space="preserve"> </v>
      </c>
      <c r="AC25" s="642">
        <v>22</v>
      </c>
      <c r="AD25" s="642">
        <v>22</v>
      </c>
      <c r="AE25" s="642">
        <v>22</v>
      </c>
      <c r="AF25" s="36" t="str">
        <f>IF(W25=0,Var!$B$8,IF(LARGE(D25:U25,1)&gt;=950,Var!$B$4," "))</f>
        <v>---</v>
      </c>
      <c r="AG25" s="36" t="str">
        <f>IF(W25=0,Var!$B$8,IF(LARGE(D25:U25,1)&gt;=1100,Var!$B$4," "))</f>
        <v>---</v>
      </c>
      <c r="AH25" s="36" t="str">
        <f>IF(W25=0,Var!$B$8,IF(LARGE(D25:U25,1)&gt;=1175,Var!$B$4," "))</f>
        <v>---</v>
      </c>
      <c r="AI25" s="99"/>
    </row>
    <row r="26" spans="1:35" ht="11.45" customHeight="1" x14ac:dyDescent="0.2">
      <c r="A26" s="99"/>
      <c r="B26" s="133"/>
      <c r="C26" s="133"/>
      <c r="D26" s="409"/>
      <c r="E26" s="409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W26"/>
      <c r="X26"/>
      <c r="Y26" s="108"/>
      <c r="Z26" s="108"/>
      <c r="AA26" s="108"/>
      <c r="AB26" s="135"/>
      <c r="AC26" s="108"/>
      <c r="AD26" s="108"/>
      <c r="AE26" s="108"/>
      <c r="AF26" s="108"/>
      <c r="AG26" s="108"/>
      <c r="AI26" s="99"/>
    </row>
    <row r="27" spans="1:35" s="89" customFormat="1" ht="22.7" customHeight="1" x14ac:dyDescent="0.2">
      <c r="A27" s="99"/>
      <c r="B27" s="126"/>
      <c r="C27" s="136" t="s">
        <v>64</v>
      </c>
      <c r="D27" s="645"/>
      <c r="E27" s="645"/>
      <c r="F27" s="137"/>
      <c r="G27" s="137"/>
      <c r="H27" s="137"/>
      <c r="I27" s="137"/>
      <c r="J27" s="137"/>
      <c r="K27" s="45"/>
      <c r="L27" s="137"/>
      <c r="M27" s="45"/>
      <c r="N27" s="137"/>
      <c r="O27" s="45"/>
      <c r="P27" s="137"/>
      <c r="Q27" s="45"/>
      <c r="R27" s="137"/>
      <c r="S27" s="45"/>
      <c r="T27" s="137"/>
      <c r="U27" s="45"/>
      <c r="X27"/>
      <c r="Y27" s="126"/>
      <c r="Z27" s="126"/>
      <c r="AA27" s="126"/>
      <c r="AB27" s="127"/>
      <c r="AC27" s="128">
        <v>250</v>
      </c>
      <c r="AD27" s="128">
        <v>475</v>
      </c>
      <c r="AE27" s="128">
        <v>700</v>
      </c>
      <c r="AF27" s="128">
        <v>850</v>
      </c>
      <c r="AG27" s="128">
        <v>1000</v>
      </c>
      <c r="AH27" s="128">
        <v>1075</v>
      </c>
      <c r="AI27" s="99"/>
    </row>
    <row r="28" spans="1:35" x14ac:dyDescent="0.2">
      <c r="A28" s="99"/>
      <c r="B28" s="115"/>
      <c r="C28" s="129"/>
      <c r="D28" s="478"/>
      <c r="E28" s="315"/>
      <c r="F28" s="116"/>
      <c r="G28" s="33"/>
      <c r="H28" s="116"/>
      <c r="I28" s="33"/>
      <c r="J28" s="116"/>
      <c r="K28" s="33"/>
      <c r="L28" s="116"/>
      <c r="M28" s="33"/>
      <c r="N28" s="116"/>
      <c r="O28" s="33"/>
      <c r="P28" s="116"/>
      <c r="Q28" s="33"/>
      <c r="R28" s="116"/>
      <c r="S28" s="33"/>
      <c r="T28" s="116"/>
      <c r="U28" s="33"/>
      <c r="W28" s="108">
        <f>COUNT(D28:U28)</f>
        <v>0</v>
      </c>
      <c r="X28" s="130" t="str">
        <f>IF(W28&lt;3," ",(LARGE(D28:U28,1)+LARGE(D28:U28,2)+LARGE(D28:U28,3))/3)</f>
        <v xml:space="preserve"> </v>
      </c>
      <c r="Y28" s="109" t="str">
        <f>IF(COUNTIF(D28:U28,"(1)")=0," ",COUNTIF(D28:U28,"(1)"))</f>
        <v xml:space="preserve"> </v>
      </c>
      <c r="Z28" s="109" t="str">
        <f>IF(COUNTIF(D28:U28,"(2)")=0," ",COUNTIF(D28:U28,"(2)"))</f>
        <v xml:space="preserve"> </v>
      </c>
      <c r="AA28" s="109" t="str">
        <f>IF(COUNTIF(D28:U28,"(3)")=0," ",COUNTIF(D28:U28,"(3)"))</f>
        <v xml:space="preserve"> </v>
      </c>
      <c r="AB28" s="131" t="str">
        <f>IF(SUM(Y28:AA28)=0," ",SUM(Y28:AA28))</f>
        <v xml:space="preserve"> </v>
      </c>
      <c r="AC28" s="36" t="str">
        <f>IF(W28=0,Var!$B$8,IF(LARGE(D28:U28,1)&gt;=250,Var!$B$4," "))</f>
        <v>---</v>
      </c>
      <c r="AD28" s="36" t="str">
        <f>IF(W28=0,Var!$B$8,IF(LARGE(D28:U28,1)&gt;=475,Var!$B$4," "))</f>
        <v>---</v>
      </c>
      <c r="AE28" s="36" t="str">
        <f>IF(W28=0,Var!$B$8,IF(LARGE(D28:U28,1)&gt;=700,Var!$B$4," "))</f>
        <v>---</v>
      </c>
      <c r="AF28" s="36" t="str">
        <f>IF(W28=0,Var!$B$8,IF(LARGE(D28:U28,1)&gt;=850,Var!$B$4," "))</f>
        <v>---</v>
      </c>
      <c r="AG28" s="36" t="str">
        <f>IF(W28=0,Var!$B$8,IF(LARGE(D28:U28,1)&gt;=1000,Var!$B$4," "))</f>
        <v>---</v>
      </c>
      <c r="AH28" s="36" t="str">
        <f>IF(W28=0,Var!$B$8,IF(LARGE(D28:U28,1)&gt;=1075,Var!$B$4," "))</f>
        <v>---</v>
      </c>
      <c r="AI28" s="99"/>
    </row>
    <row r="29" spans="1:35" s="89" customFormat="1" ht="22.7" customHeight="1" x14ac:dyDescent="0.2">
      <c r="A29" s="99"/>
      <c r="B29" s="110"/>
      <c r="C29" s="111" t="s">
        <v>249</v>
      </c>
      <c r="D29" s="644"/>
      <c r="E29" s="644"/>
      <c r="F29" s="112"/>
      <c r="G29" s="112"/>
      <c r="H29" s="113"/>
      <c r="I29" s="113"/>
      <c r="J29" s="114"/>
      <c r="K29" s="29"/>
      <c r="L29" s="114"/>
      <c r="M29" s="29"/>
      <c r="N29" s="114"/>
      <c r="O29" s="29"/>
      <c r="P29" s="114"/>
      <c r="Q29" s="29"/>
      <c r="R29" s="114"/>
      <c r="S29" s="29"/>
      <c r="T29" s="114"/>
      <c r="U29" s="29"/>
      <c r="X29"/>
      <c r="Y29" s="126"/>
      <c r="Z29" s="126"/>
      <c r="AA29" s="126"/>
      <c r="AB29" s="127"/>
      <c r="AC29" s="107"/>
      <c r="AD29" s="107"/>
      <c r="AE29" s="107"/>
      <c r="AF29" s="107"/>
      <c r="AG29" s="107"/>
      <c r="AH29" s="99"/>
      <c r="AI29" s="99"/>
    </row>
    <row r="30" spans="1:35" x14ac:dyDescent="0.2">
      <c r="A30" s="99"/>
      <c r="B30" s="115"/>
      <c r="C30" s="129"/>
      <c r="D30" s="478"/>
      <c r="E30" s="315"/>
      <c r="F30" s="116"/>
      <c r="G30" s="33"/>
      <c r="H30" s="116"/>
      <c r="I30" s="33"/>
      <c r="J30" s="116"/>
      <c r="K30" s="33"/>
      <c r="L30" s="116"/>
      <c r="M30" s="33"/>
      <c r="N30" s="116"/>
      <c r="O30" s="33"/>
      <c r="P30" s="116"/>
      <c r="Q30" s="33"/>
      <c r="R30" s="116"/>
      <c r="S30" s="33"/>
      <c r="T30" s="116"/>
      <c r="U30" s="33"/>
      <c r="W30" s="108">
        <f>COUNT(D30:U30)</f>
        <v>0</v>
      </c>
      <c r="X30" s="130" t="str">
        <f>IF(W30&lt;3," ",(LARGE(D30:U30,1)+LARGE(D30:U30,2)+LARGE(D30:U30,3))/3)</f>
        <v xml:space="preserve"> </v>
      </c>
      <c r="Y30" s="109" t="str">
        <f>IF(COUNTIF(D30:U30,"(1)")=0," ",COUNTIF(D30:U30,"(1)"))</f>
        <v xml:space="preserve"> </v>
      </c>
      <c r="Z30" s="109" t="str">
        <f>IF(COUNTIF(D30:U30,"(2)")=0," ",COUNTIF(D30:U30,"(2)"))</f>
        <v xml:space="preserve"> </v>
      </c>
      <c r="AA30" s="109" t="str">
        <f>IF(COUNTIF(D30:U30,"(3)")=0," ",COUNTIF(D30:U30,"(3)"))</f>
        <v xml:space="preserve"> </v>
      </c>
      <c r="AB30" s="131" t="str">
        <f>IF(SUM(Y30:AA30)=0," ",SUM(Y30:AA30))</f>
        <v xml:space="preserve"> </v>
      </c>
      <c r="AC30" s="36" t="str">
        <f>IF(W30=0,Var!$B$8,IF(LARGE(D30:U30,1)&gt;=250,Var!$B$4," "))</f>
        <v>---</v>
      </c>
      <c r="AD30" s="36" t="str">
        <f>IF(W30=0,Var!$B$8,IF(LARGE(D30:U30,1)&gt;=475,Var!$B$4," "))</f>
        <v>---</v>
      </c>
      <c r="AE30" s="36" t="str">
        <f>IF(W30=0,Var!$B$8,IF(LARGE(D30:U30,1)&gt;=700,Var!$B$4," "))</f>
        <v>---</v>
      </c>
      <c r="AF30" s="36" t="str">
        <f>IF(W30=0,Var!$B$8,IF(LARGE(D30:U30,1)&gt;=850,Var!$B$4," "))</f>
        <v>---</v>
      </c>
      <c r="AG30" s="36" t="str">
        <f>IF(W30=0,Var!$B$8,IF(LARGE(D30:U30,1)&gt;=1000,Var!$B$4," "))</f>
        <v>---</v>
      </c>
      <c r="AH30" s="36" t="str">
        <f>IF(W30=0,Var!$B$8,IF(LARGE(D30:U30,1)&gt;=1075,Var!$B$4," "))</f>
        <v>---</v>
      </c>
      <c r="AI30" s="99"/>
    </row>
    <row r="31" spans="1:35" x14ac:dyDescent="0.2">
      <c r="A31" s="99"/>
      <c r="B31" s="115"/>
      <c r="C31" s="129"/>
      <c r="D31" s="478"/>
      <c r="E31" s="315"/>
      <c r="F31" s="116"/>
      <c r="G31" s="33"/>
      <c r="H31" s="116"/>
      <c r="I31" s="33"/>
      <c r="J31" s="116"/>
      <c r="K31" s="33"/>
      <c r="L31" s="116"/>
      <c r="M31" s="33"/>
      <c r="N31" s="116"/>
      <c r="O31" s="33"/>
      <c r="P31" s="116"/>
      <c r="Q31" s="33"/>
      <c r="R31" s="116"/>
      <c r="S31" s="33"/>
      <c r="T31" s="116"/>
      <c r="U31" s="33"/>
      <c r="W31" s="108">
        <f>COUNT(D31:U31)</f>
        <v>0</v>
      </c>
      <c r="X31" s="130" t="str">
        <f>IF(W31&lt;3," ",(LARGE(D31:U31,1)+LARGE(D31:U31,2)+LARGE(D31:U31,3))/3)</f>
        <v xml:space="preserve"> </v>
      </c>
      <c r="Y31" s="109" t="str">
        <f>IF(COUNTIF(D31:U31,"(1)")=0," ",COUNTIF(D31:U31,"(1)"))</f>
        <v xml:space="preserve"> </v>
      </c>
      <c r="Z31" s="109" t="str">
        <f>IF(COUNTIF(D31:U31,"(2)")=0," ",COUNTIF(D31:U31,"(2)"))</f>
        <v xml:space="preserve"> </v>
      </c>
      <c r="AA31" s="109" t="str">
        <f>IF(COUNTIF(D31:U31,"(3)")=0," ",COUNTIF(D31:U31,"(3)"))</f>
        <v xml:space="preserve"> </v>
      </c>
      <c r="AB31" s="131" t="str">
        <f>IF(SUM(Y31:AA31)=0," ",SUM(Y31:AA31))</f>
        <v xml:space="preserve"> </v>
      </c>
      <c r="AC31" s="36" t="str">
        <f>IF(W31=0,Var!$B$8,IF(LARGE(D31:U31,1)&gt;=250,Var!$B$4," "))</f>
        <v>---</v>
      </c>
      <c r="AD31" s="36" t="str">
        <f>IF(W31=0,Var!$B$8,IF(LARGE(D31:U31,1)&gt;=475,Var!$B$4," "))</f>
        <v>---</v>
      </c>
      <c r="AE31" s="36" t="str">
        <f>IF(W31=0,Var!$B$8,IF(LARGE(D31:U31,1)&gt;=700,Var!$B$4," "))</f>
        <v>---</v>
      </c>
      <c r="AF31" s="36" t="str">
        <f>IF(W31=0,Var!$B$8,IF(LARGE(D31:U31,1)&gt;=850,Var!$B$4," "))</f>
        <v>---</v>
      </c>
      <c r="AG31" s="36" t="str">
        <f>IF(W31=0,Var!$B$8,IF(LARGE(D31:U31,1)&gt;=1000,Var!$B$4," "))</f>
        <v>---</v>
      </c>
      <c r="AH31" s="36" t="str">
        <f>IF(W31=0,Var!$B$8,IF(LARGE(D31:U31,1)&gt;=1075,Var!$B$4," "))</f>
        <v>---</v>
      </c>
      <c r="AI31" s="99"/>
    </row>
    <row r="32" spans="1:35" ht="11.45" customHeight="1" x14ac:dyDescent="0.2">
      <c r="A32" s="99"/>
      <c r="B32" s="133"/>
      <c r="C32" s="133"/>
      <c r="D32" s="409"/>
      <c r="E32" s="409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W32"/>
      <c r="X32"/>
      <c r="Y32" s="108"/>
      <c r="Z32" s="108"/>
      <c r="AA32" s="108"/>
      <c r="AB32" s="135"/>
      <c r="AC32" s="108"/>
      <c r="AD32" s="135"/>
      <c r="AE32" s="135"/>
      <c r="AF32" s="108"/>
      <c r="AG32" s="108"/>
      <c r="AH32" s="108"/>
      <c r="AI32" s="99"/>
    </row>
    <row r="33" spans="1:35" s="89" customFormat="1" ht="22.7" customHeight="1" x14ac:dyDescent="0.2">
      <c r="A33" s="99"/>
      <c r="B33" s="126"/>
      <c r="C33" s="136" t="s">
        <v>70</v>
      </c>
      <c r="D33" s="645"/>
      <c r="E33" s="645"/>
      <c r="F33" s="137"/>
      <c r="G33" s="137"/>
      <c r="H33" s="137"/>
      <c r="I33" s="137"/>
      <c r="J33" s="137"/>
      <c r="K33" s="45"/>
      <c r="L33" s="137"/>
      <c r="M33" s="45"/>
      <c r="N33" s="137"/>
      <c r="O33" s="45"/>
      <c r="P33" s="137"/>
      <c r="Q33" s="45"/>
      <c r="R33" s="137"/>
      <c r="S33" s="45"/>
      <c r="T33" s="137"/>
      <c r="U33" s="45"/>
      <c r="X33"/>
      <c r="Y33" s="126"/>
      <c r="Z33" s="126"/>
      <c r="AA33" s="126"/>
      <c r="AB33" s="127"/>
      <c r="AC33" s="128">
        <v>400</v>
      </c>
      <c r="AD33" s="128">
        <v>625</v>
      </c>
      <c r="AE33" s="128">
        <v>850</v>
      </c>
      <c r="AF33" s="128">
        <v>1000</v>
      </c>
      <c r="AG33" s="128">
        <v>1150</v>
      </c>
      <c r="AH33" s="128">
        <v>1225</v>
      </c>
      <c r="AI33" s="99"/>
    </row>
    <row r="34" spans="1:35" x14ac:dyDescent="0.2">
      <c r="A34" s="99"/>
      <c r="B34" s="115"/>
      <c r="C34" s="129"/>
      <c r="D34" s="116"/>
      <c r="E34" s="33"/>
      <c r="F34" s="116"/>
      <c r="G34" s="33"/>
      <c r="H34" s="116"/>
      <c r="I34" s="33"/>
      <c r="J34" s="116"/>
      <c r="K34" s="33"/>
      <c r="L34" s="116"/>
      <c r="M34" s="33"/>
      <c r="N34" s="116"/>
      <c r="O34" s="33"/>
      <c r="P34" s="116"/>
      <c r="Q34" s="33"/>
      <c r="R34" s="116"/>
      <c r="S34" s="33"/>
      <c r="T34" s="116"/>
      <c r="U34" s="33"/>
      <c r="W34" s="108">
        <f>COUNT(D34:U34)</f>
        <v>0</v>
      </c>
      <c r="X34" s="130" t="str">
        <f>IF(W34&lt;3," ",(LARGE(D34:U34,1)+LARGE(D34:U34,2)+LARGE(D34:U34,3))/3)</f>
        <v xml:space="preserve"> </v>
      </c>
      <c r="Y34" s="109" t="str">
        <f>IF(COUNTIF(D34:U34,"(1)")=0," ",COUNTIF(D34:U34,"(1)"))</f>
        <v xml:space="preserve"> </v>
      </c>
      <c r="Z34" s="109" t="str">
        <f>IF(COUNTIF(D34:U34,"(2)")=0," ",COUNTIF(D34:U34,"(2)"))</f>
        <v xml:space="preserve"> </v>
      </c>
      <c r="AA34" s="109" t="str">
        <f>IF(COUNTIF(D34:U34,"(3)")=0," ",COUNTIF(D34:U34,"(3)"))</f>
        <v xml:space="preserve"> </v>
      </c>
      <c r="AB34" s="131" t="str">
        <f>IF(SUM(Y34:AA34)=0," ",SUM(Y34:AA34))</f>
        <v xml:space="preserve"> </v>
      </c>
      <c r="AC34" s="36" t="str">
        <f>IF(W34=0,Var!$B$8,IF(LARGE(D34:U34,1)&gt;=400,Var!$B$4," "))</f>
        <v>---</v>
      </c>
      <c r="AD34" s="36" t="str">
        <f>IF(W34=0,Var!$B$8,IF(LARGE(D34:U34,1)&gt;=625,Var!$B$4," "))</f>
        <v>---</v>
      </c>
      <c r="AE34" s="36" t="str">
        <f>IF(W34=0,Var!$B$8,IF(LARGE(D34:U34,1)&gt;=850,Var!$B$4," "))</f>
        <v>---</v>
      </c>
      <c r="AF34" s="36" t="str">
        <f>IF(W34=0,Var!$B$8,IF(LARGE(D34:U34,1)&gt;=1000,Var!$B$4," "))</f>
        <v>---</v>
      </c>
      <c r="AG34" s="36" t="str">
        <f>IF(W34=0,Var!$B$8,IF(LARGE(D34:U34,1)&gt;=1150,Var!$B$4," "))</f>
        <v>---</v>
      </c>
      <c r="AH34" s="36" t="str">
        <f>IF(W34=0,Var!$B$8,IF(LARGE(D34:U34,1)&gt;=1225,Var!$B$4," "))</f>
        <v>---</v>
      </c>
      <c r="AI34" s="99"/>
    </row>
    <row r="35" spans="1:35" x14ac:dyDescent="0.2">
      <c r="A35" s="99"/>
      <c r="B35" s="115"/>
      <c r="C35" s="129"/>
      <c r="D35" s="116"/>
      <c r="E35" s="33"/>
      <c r="F35" s="116"/>
      <c r="G35" s="33"/>
      <c r="H35" s="116"/>
      <c r="I35" s="33"/>
      <c r="J35" s="116"/>
      <c r="K35" s="33"/>
      <c r="L35" s="116"/>
      <c r="M35" s="33"/>
      <c r="N35" s="116"/>
      <c r="O35" s="33"/>
      <c r="P35" s="116"/>
      <c r="Q35" s="33"/>
      <c r="R35" s="116"/>
      <c r="S35" s="33"/>
      <c r="T35" s="116"/>
      <c r="U35" s="33"/>
      <c r="W35" s="108">
        <f>COUNT(D35:U35)</f>
        <v>0</v>
      </c>
      <c r="X35" s="130" t="str">
        <f>IF(W35&lt;3," ",(LARGE(D35:U35,1)+LARGE(D35:U35,2)+LARGE(D35:U35,3))/3)</f>
        <v xml:space="preserve"> </v>
      </c>
      <c r="Y35" s="109" t="str">
        <f>IF(COUNTIF(D35:U35,"(1)")=0," ",COUNTIF(D35:U35,"(1)"))</f>
        <v xml:space="preserve"> </v>
      </c>
      <c r="Z35" s="109" t="str">
        <f>IF(COUNTIF(D35:U35,"(2)")=0," ",COUNTIF(D35:U35,"(2)"))</f>
        <v xml:space="preserve"> </v>
      </c>
      <c r="AA35" s="109" t="str">
        <f>IF(COUNTIF(D35:U35,"(3)")=0," ",COUNTIF(D35:U35,"(3)"))</f>
        <v xml:space="preserve"> </v>
      </c>
      <c r="AB35" s="131" t="str">
        <f>IF(SUM(Y35:AA35)=0," ",SUM(Y35:AA35))</f>
        <v xml:space="preserve"> </v>
      </c>
      <c r="AC35" s="36" t="str">
        <f>IF(W35=0,Var!$B$8,IF(LARGE(D35:U35,1)&gt;=400,Var!$B$4," "))</f>
        <v>---</v>
      </c>
      <c r="AD35" s="36" t="str">
        <f>IF(W35=0,Var!$B$8,IF(LARGE(D35:U35,1)&gt;=625,Var!$B$4," "))</f>
        <v>---</v>
      </c>
      <c r="AE35" s="36" t="str">
        <f>IF(W35=0,Var!$B$8,IF(LARGE(D35:U35,1)&gt;=850,Var!$B$4," "))</f>
        <v>---</v>
      </c>
      <c r="AF35" s="36" t="str">
        <f>IF(W35=0,Var!$B$8,IF(LARGE(D35:U35,1)&gt;=1000,Var!$B$4," "))</f>
        <v>---</v>
      </c>
      <c r="AG35" s="36" t="str">
        <f>IF(W35=0,Var!$B$8,IF(LARGE(D35:U35,1)&gt;=1150,Var!$B$4," "))</f>
        <v>---</v>
      </c>
      <c r="AH35" s="36" t="str">
        <f>IF(W35=0,Var!$B$8,IF(LARGE(D35:U35,1)&gt;=1225,Var!$B$4," "))</f>
        <v>---</v>
      </c>
      <c r="AI35" s="99"/>
    </row>
    <row r="36" spans="1:35" s="89" customFormat="1" ht="22.7" customHeight="1" x14ac:dyDescent="0.2">
      <c r="A36" s="99"/>
      <c r="B36" s="110"/>
      <c r="C36" s="111" t="s">
        <v>71</v>
      </c>
      <c r="D36" s="112"/>
      <c r="E36" s="112"/>
      <c r="F36" s="112"/>
      <c r="G36" s="112"/>
      <c r="H36" s="113"/>
      <c r="I36" s="113"/>
      <c r="J36" s="114"/>
      <c r="K36" s="29"/>
      <c r="L36" s="114"/>
      <c r="M36" s="29"/>
      <c r="N36" s="114"/>
      <c r="O36" s="29"/>
      <c r="P36" s="114"/>
      <c r="Q36" s="29"/>
      <c r="R36" s="114"/>
      <c r="S36" s="29"/>
      <c r="T36" s="114"/>
      <c r="U36" s="29"/>
      <c r="X36"/>
      <c r="Y36" s="126"/>
      <c r="Z36" s="126"/>
      <c r="AA36" s="126"/>
      <c r="AB36" s="127"/>
      <c r="AC36" s="107"/>
      <c r="AD36" s="107"/>
      <c r="AE36" s="107"/>
      <c r="AF36" s="107"/>
      <c r="AG36" s="107"/>
      <c r="AH36" s="99"/>
      <c r="AI36" s="99"/>
    </row>
    <row r="37" spans="1:35" x14ac:dyDescent="0.2">
      <c r="A37" s="99"/>
      <c r="B37" s="115">
        <v>1</v>
      </c>
      <c r="C37" s="129" t="s">
        <v>335</v>
      </c>
      <c r="D37" s="116">
        <v>495</v>
      </c>
      <c r="E37" s="654" t="s">
        <v>372</v>
      </c>
      <c r="F37" s="116">
        <v>580</v>
      </c>
      <c r="G37" s="654" t="s">
        <v>362</v>
      </c>
      <c r="H37" s="116">
        <v>610</v>
      </c>
      <c r="I37" s="654" t="s">
        <v>13</v>
      </c>
      <c r="J37" s="116">
        <v>605</v>
      </c>
      <c r="K37" s="654" t="s">
        <v>362</v>
      </c>
      <c r="L37" s="116"/>
      <c r="M37" s="33"/>
      <c r="N37" s="116"/>
      <c r="O37" s="33"/>
      <c r="P37" s="116"/>
      <c r="Q37" s="33"/>
      <c r="R37" s="116"/>
      <c r="S37" s="33"/>
      <c r="T37" s="116"/>
      <c r="U37" s="33"/>
      <c r="W37" s="108">
        <f>COUNT(D37:U37)</f>
        <v>4</v>
      </c>
      <c r="X37" s="130">
        <f>IF(W37&lt;3," ",(LARGE(D37:U37,1)+LARGE(D37:U37,2)+LARGE(D37:U37,3))/3)</f>
        <v>598.33333333333337</v>
      </c>
      <c r="Y37" s="109">
        <f>IF(COUNTIF(D37:U37,"(1)")=0," ",COUNTIF(D37:U37,"(1)"))</f>
        <v>1</v>
      </c>
      <c r="Z37" s="109" t="str">
        <f>IF(COUNTIF(D37:U37,"(2)")=0," ",COUNTIF(D37:U37,"(2)"))</f>
        <v xml:space="preserve"> </v>
      </c>
      <c r="AA37" s="109" t="str">
        <f>IF(COUNTIF(D37:U37,"(3)")=0," ",COUNTIF(D37:U37,"(3)"))</f>
        <v xml:space="preserve"> </v>
      </c>
      <c r="AB37" s="131">
        <f>IF(SUM(Y37:AA37)=0," ",SUM(Y37:AA37))</f>
        <v>1</v>
      </c>
      <c r="AC37" s="36">
        <f>IF(W37=0,Var!$B$8,IF(LARGE(D37:U37,1)&gt;=400,Var!$B$4," "))</f>
        <v>24</v>
      </c>
      <c r="AD37" s="36" t="str">
        <f>IF(W37=0,Var!$B$8,IF(LARGE(D37:U37,1)&gt;=625,Var!$B$4," "))</f>
        <v xml:space="preserve"> </v>
      </c>
      <c r="AE37" s="36" t="str">
        <f>IF(W37=0,Var!$B$8,IF(LARGE(D37:U37,1)&gt;=850,Var!$B$4," "))</f>
        <v xml:space="preserve"> </v>
      </c>
      <c r="AF37" s="36" t="str">
        <f>IF(W37=0,Var!$B$8,IF(LARGE(D37:U37,1)&gt;=1000,Var!$B$4," "))</f>
        <v xml:space="preserve"> </v>
      </c>
      <c r="AG37" s="36" t="str">
        <f>IF(W37=0,Var!$B$8,IF(LARGE(D37:U37,1)&gt;=1150,Var!$B$4," "))</f>
        <v xml:space="preserve"> </v>
      </c>
      <c r="AH37" s="36" t="str">
        <f>IF(W37=0,Var!$B$8,IF(LARGE(D37:U37,1)&gt;=1225,Var!$B$4," "))</f>
        <v xml:space="preserve"> </v>
      </c>
      <c r="AI37" s="99"/>
    </row>
    <row r="38" spans="1:35" s="89" customFormat="1" ht="22.7" customHeight="1" x14ac:dyDescent="0.2">
      <c r="A38" s="99"/>
      <c r="B38" s="110"/>
      <c r="C38" s="111" t="s">
        <v>267</v>
      </c>
      <c r="D38" s="112"/>
      <c r="E38" s="112"/>
      <c r="F38" s="112"/>
      <c r="G38" s="112"/>
      <c r="H38" s="113"/>
      <c r="I38" s="113"/>
      <c r="J38" s="114"/>
      <c r="K38" s="29"/>
      <c r="L38" s="114"/>
      <c r="M38" s="29"/>
      <c r="N38" s="114"/>
      <c r="O38" s="29"/>
      <c r="P38" s="114"/>
      <c r="Q38" s="29"/>
      <c r="R38" s="114"/>
      <c r="S38" s="29"/>
      <c r="T38" s="114"/>
      <c r="U38" s="29"/>
      <c r="X38"/>
      <c r="Y38" s="126"/>
      <c r="Z38" s="126"/>
      <c r="AA38" s="126"/>
      <c r="AB38" s="127"/>
      <c r="AC38" s="107"/>
      <c r="AD38" s="107"/>
      <c r="AE38" s="107"/>
      <c r="AF38" s="107"/>
      <c r="AG38" s="107"/>
      <c r="AH38" s="99"/>
      <c r="AI38" s="99"/>
    </row>
    <row r="39" spans="1:35" x14ac:dyDescent="0.2">
      <c r="A39" s="99"/>
      <c r="B39" s="115"/>
      <c r="C39" s="129"/>
      <c r="D39" s="116"/>
      <c r="E39" s="33"/>
      <c r="F39" s="116"/>
      <c r="G39" s="33"/>
      <c r="H39" s="116"/>
      <c r="I39" s="33"/>
      <c r="J39" s="116"/>
      <c r="K39" s="33"/>
      <c r="L39" s="116"/>
      <c r="M39" s="33"/>
      <c r="N39" s="116"/>
      <c r="O39" s="33"/>
      <c r="P39" s="116"/>
      <c r="Q39" s="33"/>
      <c r="R39" s="116"/>
      <c r="S39" s="33"/>
      <c r="T39" s="116"/>
      <c r="U39" s="33"/>
      <c r="W39" s="108">
        <f>COUNT(D39:U39)</f>
        <v>0</v>
      </c>
      <c r="X39" s="130" t="str">
        <f>IF(W39&lt;3," ",(LARGE(D39:U39,1)+LARGE(D39:U39,2)+LARGE(D39:U39,3))/3)</f>
        <v xml:space="preserve"> </v>
      </c>
      <c r="Y39" s="109" t="str">
        <f>IF(COUNTIF(D39:U39,"(1)")=0," ",COUNTIF(D39:U39,"(1)"))</f>
        <v xml:space="preserve"> </v>
      </c>
      <c r="Z39" s="109" t="str">
        <f>IF(COUNTIF(D39:U39,"(2)")=0," ",COUNTIF(D39:U39,"(2)"))</f>
        <v xml:space="preserve"> </v>
      </c>
      <c r="AA39" s="109" t="str">
        <f>IF(COUNTIF(D39:U39,"(3)")=0," ",COUNTIF(D39:U39,"(3)"))</f>
        <v xml:space="preserve"> </v>
      </c>
      <c r="AB39" s="131" t="str">
        <f>IF(SUM(Y39:AA39)=0," ",SUM(Y39:AA39))</f>
        <v xml:space="preserve"> </v>
      </c>
      <c r="AC39" s="36" t="str">
        <f>IF(W39=0,Var!$B$8,IF(LARGE(D39:U39,1)&gt;=400,Var!$B$4," "))</f>
        <v>---</v>
      </c>
      <c r="AD39" s="36" t="str">
        <f>IF(W39=0,Var!$B$8,IF(LARGE(D39:U39,1)&gt;=625,Var!$B$4," "))</f>
        <v>---</v>
      </c>
      <c r="AE39" s="36" t="str">
        <f>IF(W39=0,Var!$B$8,IF(LARGE(D39:U39,1)&gt;=850,Var!$B$4," "))</f>
        <v>---</v>
      </c>
      <c r="AF39" s="36" t="str">
        <f>IF(W39=0,Var!$B$8,IF(LARGE(D39:U39,1)&gt;=1000,Var!$B$4," "))</f>
        <v>---</v>
      </c>
      <c r="AG39" s="36" t="str">
        <f>IF(W39=0,Var!$B$8,IF(LARGE(D39:U39,1)&gt;=1150,Var!$B$4," "))</f>
        <v>---</v>
      </c>
      <c r="AH39" s="36" t="str">
        <f>IF(W39=0,Var!$B$8,IF(LARGE(D39:U39,1)&gt;=1225,Var!$B$4," "))</f>
        <v>---</v>
      </c>
      <c r="AI39" s="99"/>
    </row>
    <row r="40" spans="1:35" x14ac:dyDescent="0.2">
      <c r="A40" s="99"/>
      <c r="B40" s="115"/>
      <c r="C40" s="129"/>
      <c r="D40" s="116"/>
      <c r="E40" s="33"/>
      <c r="F40" s="116"/>
      <c r="G40" s="33"/>
      <c r="H40" s="116"/>
      <c r="I40" s="33"/>
      <c r="J40" s="116"/>
      <c r="K40" s="33"/>
      <c r="L40" s="116"/>
      <c r="M40" s="33"/>
      <c r="N40" s="116"/>
      <c r="O40" s="33"/>
      <c r="P40" s="116"/>
      <c r="Q40" s="33"/>
      <c r="R40" s="116"/>
      <c r="S40" s="33"/>
      <c r="T40" s="116"/>
      <c r="U40" s="33"/>
      <c r="W40" s="108">
        <f>COUNT(D40:U40)</f>
        <v>0</v>
      </c>
      <c r="X40" s="130" t="str">
        <f>IF(W40&lt;3," ",(LARGE(D40:U40,1)+LARGE(D40:U40,2)+LARGE(D40:U40,3))/3)</f>
        <v xml:space="preserve"> </v>
      </c>
      <c r="Y40" s="109" t="str">
        <f>IF(COUNTIF(D40:U40,"(1)")=0," ",COUNTIF(D40:U40,"(1)"))</f>
        <v xml:space="preserve"> </v>
      </c>
      <c r="Z40" s="109" t="str">
        <f>IF(COUNTIF(D40:U40,"(2)")=0," ",COUNTIF(D40:U40,"(2)"))</f>
        <v xml:space="preserve"> </v>
      </c>
      <c r="AA40" s="109" t="str">
        <f>IF(COUNTIF(D40:U40,"(3)")=0," ",COUNTIF(D40:U40,"(3)"))</f>
        <v xml:space="preserve"> </v>
      </c>
      <c r="AB40" s="131" t="str">
        <f>IF(SUM(Y40:AA40)=0," ",SUM(Y40:AA40))</f>
        <v xml:space="preserve"> </v>
      </c>
      <c r="AC40" s="36" t="str">
        <f>IF(W40=0,Var!$B$8,IF(LARGE(D40:U40,1)&gt;=400,Var!$B$4," "))</f>
        <v>---</v>
      </c>
      <c r="AD40" s="36" t="str">
        <f>IF(W40=0,Var!$B$8,IF(LARGE(D40:U40,1)&gt;=625,Var!$B$4," "))</f>
        <v>---</v>
      </c>
      <c r="AE40" s="36" t="str">
        <f>IF(W40=0,Var!$B$8,IF(LARGE(D40:U40,1)&gt;=850,Var!$B$4," "))</f>
        <v>---</v>
      </c>
      <c r="AF40" s="36" t="str">
        <f>IF(W40=0,Var!$B$8,IF(LARGE(D40:U40,1)&gt;=1000,Var!$B$4," "))</f>
        <v>---</v>
      </c>
      <c r="AG40" s="36" t="str">
        <f>IF(W40=0,Var!$B$8,IF(LARGE(D40:U40,1)&gt;=1150,Var!$B$4," "))</f>
        <v>---</v>
      </c>
      <c r="AH40" s="36" t="str">
        <f>IF(W40=0,Var!$B$8,IF(LARGE(D40:U40,1)&gt;=1225,Var!$B$4," "))</f>
        <v>---</v>
      </c>
      <c r="AI40" s="99"/>
    </row>
    <row r="41" spans="1:35" ht="11.45" customHeight="1" x14ac:dyDescent="0.2">
      <c r="A41" s="99"/>
      <c r="B41" s="133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W41"/>
      <c r="X41"/>
      <c r="Y41" s="108"/>
      <c r="Z41" s="108"/>
      <c r="AA41" s="108"/>
      <c r="AB41" s="135"/>
      <c r="AC41" s="108"/>
      <c r="AD41" s="108"/>
      <c r="AE41" s="108"/>
      <c r="AF41" s="108"/>
      <c r="AG41" s="108"/>
      <c r="AH41" s="108"/>
      <c r="AI41" s="99"/>
    </row>
    <row r="42" spans="1:35" s="89" customFormat="1" ht="22.7" customHeight="1" x14ac:dyDescent="0.2">
      <c r="A42" s="99"/>
      <c r="B42" s="126"/>
      <c r="C42" s="136" t="s">
        <v>66</v>
      </c>
      <c r="D42" s="137"/>
      <c r="E42" s="137"/>
      <c r="F42" s="137"/>
      <c r="G42" s="137"/>
      <c r="H42" s="137"/>
      <c r="I42" s="137"/>
      <c r="J42" s="137"/>
      <c r="K42" s="45"/>
      <c r="L42" s="137"/>
      <c r="M42" s="45"/>
      <c r="N42" s="137"/>
      <c r="O42" s="45"/>
      <c r="P42" s="137"/>
      <c r="Q42" s="45"/>
      <c r="R42" s="137"/>
      <c r="S42" s="45"/>
      <c r="T42" s="137"/>
      <c r="U42" s="45"/>
      <c r="X42"/>
      <c r="Y42" s="107"/>
      <c r="Z42" s="107"/>
      <c r="AA42" s="107"/>
      <c r="AB42" s="132"/>
      <c r="AC42" s="107"/>
      <c r="AD42" s="107"/>
      <c r="AE42" s="107"/>
      <c r="AF42" s="107"/>
      <c r="AG42" s="107"/>
      <c r="AH42" s="107"/>
      <c r="AI42" s="99"/>
    </row>
    <row r="43" spans="1:35" x14ac:dyDescent="0.2">
      <c r="A43" s="99"/>
      <c r="B43" s="115"/>
      <c r="C43" s="129"/>
      <c r="D43" s="116"/>
      <c r="E43" s="33"/>
      <c r="F43" s="116"/>
      <c r="G43" s="33"/>
      <c r="H43" s="116"/>
      <c r="I43" s="33"/>
      <c r="J43" s="116"/>
      <c r="K43" s="33"/>
      <c r="L43" s="116"/>
      <c r="M43" s="33"/>
      <c r="N43" s="116"/>
      <c r="O43" s="33"/>
      <c r="P43" s="116"/>
      <c r="Q43" s="33"/>
      <c r="R43" s="116"/>
      <c r="S43" s="33"/>
      <c r="T43" s="116"/>
      <c r="U43" s="33"/>
      <c r="W43" s="108">
        <f>COUNT(D43:U43)</f>
        <v>0</v>
      </c>
      <c r="X43" s="130" t="str">
        <f>IF(W43&lt;3," ",(LARGE(D43:U43,1)+LARGE(D43:U43,2)+LARGE(D43:U43,3))/3)</f>
        <v xml:space="preserve"> </v>
      </c>
      <c r="Y43" s="109" t="str">
        <f>IF(COUNTIF(D43:U43,"(1)")=0," ",COUNTIF(D43:U43,"(1)"))</f>
        <v xml:space="preserve"> </v>
      </c>
      <c r="Z43" s="109" t="str">
        <f>IF(COUNTIF(D43:U43,"(2)")=0," ",COUNTIF(D43:U43,"(2)"))</f>
        <v xml:space="preserve"> </v>
      </c>
      <c r="AA43" s="109" t="str">
        <f>IF(COUNTIF(D43:U43,"(3)")=0," ",COUNTIF(D43:U43,"(3)"))</f>
        <v xml:space="preserve"> </v>
      </c>
      <c r="AB43" s="131" t="str">
        <f>IF(SUM(Y43:AA43)=0," ",SUM(Y43:AA43))</f>
        <v xml:space="preserve"> </v>
      </c>
      <c r="AC43" s="36" t="str">
        <f>IF(W43=0,Var!$B$8,IF(LARGE(D43:U43,1)&gt;=400,Var!$B$4," "))</f>
        <v>---</v>
      </c>
      <c r="AD43" s="36" t="str">
        <f>IF(W43=0,Var!$B$8,IF(LARGE(D43:U43,1)&gt;=625,Var!$B$4," "))</f>
        <v>---</v>
      </c>
      <c r="AE43" s="36" t="str">
        <f>IF(W43=0,Var!$B$8,IF(LARGE(D43:U43,1)&gt;=850,Var!$B$4," "))</f>
        <v>---</v>
      </c>
      <c r="AF43" s="36" t="str">
        <f>IF(W43=0,Var!$B$8,IF(LARGE(D43:U43,1)&gt;=1000,Var!$B$4," "))</f>
        <v>---</v>
      </c>
      <c r="AG43" s="36" t="str">
        <f>IF(W43=0,Var!$B$8,IF(LARGE(D43:U43,1)&gt;=1150,Var!$B$4," "))</f>
        <v>---</v>
      </c>
      <c r="AH43" s="36" t="str">
        <f>IF(W43=0,Var!$B$8,IF(LARGE(D43:U43,1)&gt;=1225,Var!$B$4," "))</f>
        <v>---</v>
      </c>
      <c r="AI43" s="99"/>
    </row>
    <row r="44" spans="1:35" s="89" customFormat="1" ht="22.7" customHeight="1" x14ac:dyDescent="0.2">
      <c r="A44" s="99"/>
      <c r="B44" s="110"/>
      <c r="C44" s="111" t="s">
        <v>68</v>
      </c>
      <c r="D44" s="112"/>
      <c r="E44" s="112"/>
      <c r="F44" s="112"/>
      <c r="G44" s="112"/>
      <c r="H44" s="113"/>
      <c r="I44" s="113"/>
      <c r="J44" s="114"/>
      <c r="K44" s="29"/>
      <c r="L44" s="114"/>
      <c r="M44" s="29"/>
      <c r="N44" s="114"/>
      <c r="O44" s="29"/>
      <c r="P44" s="114"/>
      <c r="Q44" s="29"/>
      <c r="R44" s="114"/>
      <c r="S44" s="29"/>
      <c r="T44" s="114"/>
      <c r="U44" s="29"/>
      <c r="X44"/>
      <c r="Y44" s="126"/>
      <c r="Z44" s="126"/>
      <c r="AA44" s="126"/>
      <c r="AB44" s="127"/>
      <c r="AC44" s="128">
        <v>600</v>
      </c>
      <c r="AD44" s="128">
        <v>825</v>
      </c>
      <c r="AE44" s="128">
        <v>1025</v>
      </c>
      <c r="AF44" s="128">
        <v>1200</v>
      </c>
      <c r="AG44" s="128">
        <v>1350</v>
      </c>
      <c r="AH44" s="128">
        <v>1425</v>
      </c>
      <c r="AI44" s="99"/>
    </row>
    <row r="45" spans="1:35" x14ac:dyDescent="0.2">
      <c r="A45" s="99"/>
      <c r="B45" s="115"/>
      <c r="C45" s="129"/>
      <c r="D45" s="116"/>
      <c r="E45" s="33"/>
      <c r="F45" s="116"/>
      <c r="G45" s="33"/>
      <c r="H45" s="116"/>
      <c r="I45" s="33"/>
      <c r="J45" s="116"/>
      <c r="K45" s="33"/>
      <c r="L45" s="116"/>
      <c r="M45" s="33"/>
      <c r="N45" s="116"/>
      <c r="O45" s="33"/>
      <c r="P45" s="116"/>
      <c r="Q45" s="33"/>
      <c r="R45" s="116"/>
      <c r="S45" s="33"/>
      <c r="T45" s="116"/>
      <c r="U45" s="33"/>
      <c r="W45" s="108">
        <f>COUNT(D45:U45)</f>
        <v>0</v>
      </c>
      <c r="X45" s="130" t="str">
        <f>IF(W45&lt;3," ",(LARGE(D45:U45,1)+LARGE(D45:U45,2)+LARGE(D45:U45,3))/3)</f>
        <v xml:space="preserve"> </v>
      </c>
      <c r="Y45" s="109" t="str">
        <f>IF(COUNTIF(D45:U45,"(1)")=0," ",COUNTIF(D45:U45,"(1)"))</f>
        <v xml:space="preserve"> </v>
      </c>
      <c r="Z45" s="109" t="str">
        <f>IF(COUNTIF(D45:U45,"(2)")=0," ",COUNTIF(D45:U45,"(2)"))</f>
        <v xml:space="preserve"> </v>
      </c>
      <c r="AA45" s="109" t="str">
        <f>IF(COUNTIF(D45:U45,"(3)")=0," ",COUNTIF(D45:U45,"(3)"))</f>
        <v xml:space="preserve"> </v>
      </c>
      <c r="AB45" s="131" t="str">
        <f>IF(SUM(Y45:AA45)=0," ",SUM(Y45:AA45))</f>
        <v xml:space="preserve"> </v>
      </c>
      <c r="AC45" s="36" t="str">
        <f>IF(W45=0,Var!$B$8,IF(LARGE(D45:U45,1)&gt;=600,Var!$B$4," "))</f>
        <v>---</v>
      </c>
      <c r="AD45" s="36" t="str">
        <f>IF(W45=0,Var!$B$8,IF(LARGE(D45:U45,1)&gt;=825,Var!$B$4," "))</f>
        <v>---</v>
      </c>
      <c r="AE45" s="36" t="str">
        <f>IF(W45=0,Var!$B$8,IF(LARGE(D45:U45,1)&gt;=1025,Var!$B$4," "))</f>
        <v>---</v>
      </c>
      <c r="AF45" s="36" t="str">
        <f>IF(W45=0,Var!$B$8,IF(LARGE(D45:U45,1)&gt;=1200,Var!$B$4," "))</f>
        <v>---</v>
      </c>
      <c r="AG45" s="36" t="str">
        <f>IF(W45=0,Var!$B$8,IF(LARGE(D45:U45,1)&gt;=1350,Var!$B$4," "))</f>
        <v>---</v>
      </c>
      <c r="AH45" s="36" t="str">
        <f>IF(W45=0,Var!$B$8,IF(LARGE(D45:U45,1)&gt;=1425,Var!$B$4," "))</f>
        <v>---</v>
      </c>
      <c r="AI45" s="99"/>
    </row>
    <row r="46" spans="1:35" s="89" customFormat="1" ht="22.7" customHeight="1" x14ac:dyDescent="0.2">
      <c r="A46" s="99"/>
      <c r="B46" s="110"/>
      <c r="C46" s="111" t="s">
        <v>67</v>
      </c>
      <c r="D46" s="112"/>
      <c r="E46" s="112"/>
      <c r="F46" s="112"/>
      <c r="G46" s="112"/>
      <c r="H46" s="113"/>
      <c r="I46" s="113"/>
      <c r="J46" s="114"/>
      <c r="K46" s="29"/>
      <c r="L46" s="114"/>
      <c r="M46" s="29"/>
      <c r="N46" s="114"/>
      <c r="O46" s="29"/>
      <c r="P46" s="114"/>
      <c r="Q46" s="29"/>
      <c r="R46" s="114"/>
      <c r="S46" s="29"/>
      <c r="T46" s="114"/>
      <c r="U46" s="29"/>
      <c r="X46"/>
      <c r="Y46" s="107"/>
      <c r="Z46" s="107"/>
      <c r="AA46" s="107"/>
      <c r="AB46" s="132"/>
      <c r="AC46" s="107"/>
      <c r="AD46" s="107"/>
      <c r="AE46" s="107"/>
      <c r="AF46" s="107"/>
      <c r="AG46" s="107"/>
      <c r="AH46" s="99"/>
      <c r="AI46" s="99"/>
    </row>
    <row r="47" spans="1:35" x14ac:dyDescent="0.2">
      <c r="A47" s="99"/>
      <c r="B47" s="115"/>
      <c r="C47" s="129"/>
      <c r="D47" s="116"/>
      <c r="E47" s="33"/>
      <c r="F47" s="116"/>
      <c r="G47" s="33"/>
      <c r="H47" s="116"/>
      <c r="I47" s="33"/>
      <c r="J47" s="116"/>
      <c r="K47" s="33"/>
      <c r="L47" s="116"/>
      <c r="M47" s="33"/>
      <c r="N47" s="116"/>
      <c r="O47" s="33"/>
      <c r="P47" s="116"/>
      <c r="Q47" s="33"/>
      <c r="R47" s="116"/>
      <c r="S47" s="33"/>
      <c r="T47" s="116"/>
      <c r="U47" s="33"/>
      <c r="W47" s="108">
        <f>COUNT(D47:U47)</f>
        <v>0</v>
      </c>
      <c r="X47" s="130" t="str">
        <f>IF(W47&lt;3," ",(LARGE(D47:U47,1)+LARGE(D47:U47,2)+LARGE(D47:U47,3))/3)</f>
        <v xml:space="preserve"> </v>
      </c>
      <c r="Y47" s="109" t="str">
        <f>IF(COUNTIF(D47:U47,"(1)")=0," ",COUNTIF(D47:U47,"(1)"))</f>
        <v xml:space="preserve"> </v>
      </c>
      <c r="Z47" s="109" t="str">
        <f>IF(COUNTIF(D47:U47,"(2)")=0," ",COUNTIF(D47:U47,"(2)"))</f>
        <v xml:space="preserve"> </v>
      </c>
      <c r="AA47" s="109" t="str">
        <f>IF(COUNTIF(D47:U47,"(3)")=0," ",COUNTIF(D47:U47,"(3)"))</f>
        <v xml:space="preserve"> </v>
      </c>
      <c r="AB47" s="131" t="str">
        <f>IF(SUM(Y47:AA47)=0," ",SUM(Y47:AA47))</f>
        <v xml:space="preserve"> </v>
      </c>
      <c r="AC47" s="36" t="str">
        <f>IF(W47=0,Var!$B$8,IF(LARGE(D47:U47,1)&gt;=600,Var!$B$4," "))</f>
        <v>---</v>
      </c>
      <c r="AD47" s="36" t="str">
        <f>IF(W47=0,Var!$B$8,IF(LARGE(D47:U47,1)&gt;=825,Var!$B$4," "))</f>
        <v>---</v>
      </c>
      <c r="AE47" s="36" t="str">
        <f>IF(W47=0,Var!$B$8,IF(LARGE(D47:U47,1)&gt;=1025,Var!$B$4," "))</f>
        <v>---</v>
      </c>
      <c r="AF47" s="36" t="str">
        <f>IF(W47=0,Var!$B$8,IF(LARGE(D47:U47,1)&gt;=1200,Var!$B$4," "))</f>
        <v>---</v>
      </c>
      <c r="AG47" s="36" t="str">
        <f>IF(W47=0,Var!$B$8,IF(LARGE(D47:U47,1)&gt;=1350,Var!$B$4," "))</f>
        <v>---</v>
      </c>
      <c r="AH47" s="36" t="str">
        <f>IF(W47=0,Var!$B$8,IF(LARGE(D47:U47,1)&gt;=1425,Var!$B$4," "))</f>
        <v>---</v>
      </c>
      <c r="AI47" s="99"/>
    </row>
    <row r="48" spans="1:35" x14ac:dyDescent="0.2">
      <c r="A48" s="99"/>
      <c r="B48" s="115"/>
      <c r="C48" s="129"/>
      <c r="D48" s="116"/>
      <c r="E48" s="33"/>
      <c r="F48" s="116"/>
      <c r="G48" s="33"/>
      <c r="H48" s="116"/>
      <c r="I48" s="33"/>
      <c r="J48" s="116"/>
      <c r="K48" s="33"/>
      <c r="L48" s="116"/>
      <c r="M48" s="33"/>
      <c r="N48" s="116"/>
      <c r="O48" s="33"/>
      <c r="P48" s="116"/>
      <c r="Q48" s="33"/>
      <c r="R48" s="116"/>
      <c r="S48" s="33"/>
      <c r="T48" s="116"/>
      <c r="U48" s="33"/>
      <c r="W48" s="108">
        <f>COUNT(D48:U48)</f>
        <v>0</v>
      </c>
      <c r="X48" s="130" t="str">
        <f>IF(W48&lt;3," ",(LARGE(D48:U48,1)+LARGE(D48:U48,2)+LARGE(D48:U48,3))/3)</f>
        <v xml:space="preserve"> </v>
      </c>
      <c r="Y48" s="109" t="str">
        <f>IF(COUNTIF(D48:U48,"(1)")=0," ",COUNTIF(D48:U48,"(1)"))</f>
        <v xml:space="preserve"> </v>
      </c>
      <c r="Z48" s="109" t="str">
        <f>IF(COUNTIF(D48:U48,"(2)")=0," ",COUNTIF(D48:U48,"(2)"))</f>
        <v xml:space="preserve"> </v>
      </c>
      <c r="AA48" s="109" t="str">
        <f>IF(COUNTIF(D48:U48,"(3)")=0," ",COUNTIF(D48:U48,"(3)"))</f>
        <v xml:space="preserve"> </v>
      </c>
      <c r="AB48" s="131" t="str">
        <f>IF(SUM(Y48:AA48)=0," ",SUM(Y48:AA48))</f>
        <v xml:space="preserve"> </v>
      </c>
      <c r="AC48" s="36" t="str">
        <f>IF(W48=0,Var!$B$8,IF(LARGE(D48:U48,1)&gt;=600,Var!$B$4," "))</f>
        <v>---</v>
      </c>
      <c r="AD48" s="36" t="str">
        <f>IF(W48=0,Var!$B$8,IF(LARGE(D48:U48,1)&gt;=825,Var!$B$4," "))</f>
        <v>---</v>
      </c>
      <c r="AE48" s="36" t="str">
        <f>IF(W48=0,Var!$B$8,IF(LARGE(D48:U48,1)&gt;=1025,Var!$B$4," "))</f>
        <v>---</v>
      </c>
      <c r="AF48" s="36" t="str">
        <f>IF(W48=0,Var!$B$8,IF(LARGE(D48:U48,1)&gt;=1200,Var!$B$4," "))</f>
        <v>---</v>
      </c>
      <c r="AG48" s="36" t="str">
        <f>IF(W48=0,Var!$B$8,IF(LARGE(D48:U48,1)&gt;=1350,Var!$B$4," "))</f>
        <v>---</v>
      </c>
      <c r="AH48" s="36" t="str">
        <f>IF(W48=0,Var!$B$8,IF(LARGE(D48:U48,1)&gt;=1425,Var!$B$4," "))</f>
        <v>---</v>
      </c>
      <c r="AI48" s="99"/>
    </row>
    <row r="49" spans="1:35" s="89" customFormat="1" ht="22.7" customHeight="1" x14ac:dyDescent="0.2">
      <c r="A49" s="99"/>
      <c r="B49" s="110"/>
      <c r="C49" s="111" t="s">
        <v>69</v>
      </c>
      <c r="D49" s="112"/>
      <c r="E49" s="112"/>
      <c r="F49" s="112"/>
      <c r="G49" s="112"/>
      <c r="H49" s="113"/>
      <c r="I49" s="113"/>
      <c r="J49" s="114"/>
      <c r="K49" s="29"/>
      <c r="L49" s="114"/>
      <c r="M49" s="29"/>
      <c r="N49" s="114"/>
      <c r="O49" s="29"/>
      <c r="P49" s="114"/>
      <c r="Q49" s="29"/>
      <c r="R49" s="114"/>
      <c r="S49" s="29"/>
      <c r="T49" s="114"/>
      <c r="U49" s="29"/>
      <c r="X49"/>
      <c r="Y49" s="126"/>
      <c r="Z49" s="126"/>
      <c r="AA49" s="126"/>
      <c r="AB49" s="127"/>
      <c r="AC49" s="107"/>
      <c r="AD49" s="107"/>
      <c r="AE49" s="107"/>
      <c r="AF49" s="107"/>
      <c r="AG49" s="107"/>
      <c r="AH49" s="99"/>
      <c r="AI49" s="99"/>
    </row>
    <row r="50" spans="1:35" x14ac:dyDescent="0.2">
      <c r="A50" s="99"/>
      <c r="B50" s="115"/>
      <c r="C50" s="129"/>
      <c r="D50" s="116"/>
      <c r="E50" s="33"/>
      <c r="F50" s="116"/>
      <c r="G50" s="33"/>
      <c r="H50" s="116"/>
      <c r="I50" s="33"/>
      <c r="J50" s="116"/>
      <c r="K50" s="33"/>
      <c r="L50" s="116"/>
      <c r="M50" s="33"/>
      <c r="N50" s="116"/>
      <c r="O50" s="33"/>
      <c r="P50" s="116"/>
      <c r="Q50" s="33"/>
      <c r="R50" s="116"/>
      <c r="S50" s="33"/>
      <c r="T50" s="116"/>
      <c r="U50" s="33"/>
      <c r="W50" s="108">
        <f>COUNT(D50:U50)</f>
        <v>0</v>
      </c>
      <c r="X50" s="130" t="str">
        <f>IF(W50&lt;3," ",(LARGE(D50:U50,1)+LARGE(D50:U50,2)+LARGE(D50:U50,3))/3)</f>
        <v xml:space="preserve"> </v>
      </c>
      <c r="Y50" s="109" t="str">
        <f>IF(COUNTIF(D50:U50,"(1)")=0," ",COUNTIF(D50:U50,"(1)"))</f>
        <v xml:space="preserve"> </v>
      </c>
      <c r="Z50" s="109" t="str">
        <f>IF(COUNTIF(D50:U50,"(2)")=0," ",COUNTIF(D50:U50,"(2)"))</f>
        <v xml:space="preserve"> </v>
      </c>
      <c r="AA50" s="109" t="str">
        <f>IF(COUNTIF(D50:U50,"(3)")=0," ",COUNTIF(D50:U50,"(3)"))</f>
        <v xml:space="preserve"> </v>
      </c>
      <c r="AB50" s="131" t="str">
        <f>IF(SUM(Y50:AA50)=0," ",SUM(Y50:AA50))</f>
        <v xml:space="preserve"> </v>
      </c>
      <c r="AC50" s="36" t="str">
        <f>IF(W50=0,Var!$B$8,IF(LARGE(D50:U50,1)&gt;=600,Var!$B$4," "))</f>
        <v>---</v>
      </c>
      <c r="AD50" s="36" t="str">
        <f>IF(W50=0,Var!$B$8,IF(LARGE(D50:U50,1)&gt;=825,Var!$B$4," "))</f>
        <v>---</v>
      </c>
      <c r="AE50" s="36" t="str">
        <f>IF(W50=0,Var!$B$8,IF(LARGE(D50:U50,1)&gt;=1025,Var!$B$4," "))</f>
        <v>---</v>
      </c>
      <c r="AF50" s="36" t="str">
        <f>IF(W50=0,Var!$B$8,IF(LARGE(D50:U50,1)&gt;=1200,Var!$B$4," "))</f>
        <v>---</v>
      </c>
      <c r="AG50" s="36" t="str">
        <f>IF(W50=0,Var!$B$8,IF(LARGE(D50:U50,1)&gt;=1350,Var!$B$4," "))</f>
        <v>---</v>
      </c>
      <c r="AH50" s="36" t="str">
        <f>IF(W50=0,Var!$B$8,IF(LARGE(D50:U50,1)&gt;=1425,Var!$B$4," "))</f>
        <v>---</v>
      </c>
      <c r="AI50" s="99"/>
    </row>
    <row r="51" spans="1:35" x14ac:dyDescent="0.2">
      <c r="A51" s="99"/>
      <c r="B51" s="115"/>
      <c r="C51" s="129"/>
      <c r="D51" s="116"/>
      <c r="E51" s="33"/>
      <c r="F51" s="116"/>
      <c r="G51" s="33"/>
      <c r="H51" s="116"/>
      <c r="I51" s="33"/>
      <c r="J51" s="116"/>
      <c r="K51" s="33"/>
      <c r="L51" s="116"/>
      <c r="M51" s="33"/>
      <c r="N51" s="116"/>
      <c r="O51" s="33"/>
      <c r="P51" s="116"/>
      <c r="Q51" s="33"/>
      <c r="R51" s="116"/>
      <c r="S51" s="33"/>
      <c r="T51" s="116"/>
      <c r="U51" s="33"/>
      <c r="W51" s="108">
        <f>COUNT(D51:U51)</f>
        <v>0</v>
      </c>
      <c r="X51" s="130" t="str">
        <f>IF(W51&lt;3," ",(LARGE(D51:U51,1)+LARGE(D51:U51,2)+LARGE(D51:U51,3))/3)</f>
        <v xml:space="preserve"> </v>
      </c>
      <c r="Y51" s="109" t="str">
        <f>IF(COUNTIF(D51:U51,"(1)")=0," ",COUNTIF(D51:U51,"(1)"))</f>
        <v xml:space="preserve"> </v>
      </c>
      <c r="Z51" s="109" t="str">
        <f>IF(COUNTIF(D51:U51,"(2)")=0," ",COUNTIF(D51:U51,"(2)"))</f>
        <v xml:space="preserve"> </v>
      </c>
      <c r="AA51" s="109" t="str">
        <f>IF(COUNTIF(D51:U51,"(3)")=0," ",COUNTIF(D51:U51,"(3)"))</f>
        <v xml:space="preserve"> </v>
      </c>
      <c r="AB51" s="131" t="str">
        <f>IF(SUM(Y51:AA51)=0," ",SUM(Y51:AA51))</f>
        <v xml:space="preserve"> </v>
      </c>
      <c r="AC51" s="36" t="str">
        <f>IF(W51=0,Var!$B$8,IF(LARGE(D51:U51,1)&gt;=600,Var!$B$4," "))</f>
        <v>---</v>
      </c>
      <c r="AD51" s="36" t="str">
        <f>IF(W51=0,Var!$B$8,IF(LARGE(D51:U51,1)&gt;=825,Var!$B$4," "))</f>
        <v>---</v>
      </c>
      <c r="AE51" s="36" t="str">
        <f>IF(W51=0,Var!$B$8,IF(LARGE(D51:U51,1)&gt;=1025,Var!$B$4," "))</f>
        <v>---</v>
      </c>
      <c r="AF51" s="36" t="str">
        <f>IF(W51=0,Var!$B$8,IF(LARGE(D51:U51,1)&gt;=1200,Var!$B$4," "))</f>
        <v>---</v>
      </c>
      <c r="AG51" s="36" t="str">
        <f>IF(W51=0,Var!$B$8,IF(LARGE(D51:U51,1)&gt;=1350,Var!$B$4," "))</f>
        <v>---</v>
      </c>
      <c r="AH51" s="36" t="str">
        <f>IF(W51=0,Var!$B$8,IF(LARGE(D51:U51,1)&gt;=1425,Var!$B$4," "))</f>
        <v>---</v>
      </c>
      <c r="AI51" s="99"/>
    </row>
    <row r="52" spans="1:35" ht="11.45" customHeight="1" x14ac:dyDescent="0.2">
      <c r="A52" s="99"/>
      <c r="B52" s="133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W52"/>
      <c r="X52"/>
      <c r="Y52" s="138"/>
      <c r="Z52" s="138"/>
      <c r="AA52" s="138"/>
      <c r="AB52" s="139"/>
      <c r="AC52" s="139"/>
      <c r="AD52" s="139"/>
      <c r="AE52" s="139"/>
      <c r="AF52" s="139"/>
      <c r="AG52" s="139"/>
      <c r="AH52" s="139"/>
      <c r="AI52" s="99"/>
    </row>
    <row r="53" spans="1:35" s="89" customFormat="1" ht="22.7" customHeight="1" x14ac:dyDescent="0.2">
      <c r="A53" s="99"/>
      <c r="B53" s="126"/>
      <c r="C53" s="136" t="s">
        <v>55</v>
      </c>
      <c r="D53" s="137"/>
      <c r="E53" s="137"/>
      <c r="F53" s="137"/>
      <c r="G53" s="137"/>
      <c r="H53" s="137"/>
      <c r="I53" s="137"/>
      <c r="J53" s="137"/>
      <c r="K53" s="45"/>
      <c r="L53" s="137"/>
      <c r="M53" s="45"/>
      <c r="N53" s="137"/>
      <c r="O53" s="45"/>
      <c r="P53" s="137"/>
      <c r="Q53" s="45"/>
      <c r="R53" s="137"/>
      <c r="S53" s="45"/>
      <c r="T53" s="137"/>
      <c r="U53" s="45"/>
      <c r="X53"/>
      <c r="Y53" s="126"/>
      <c r="Z53" s="126"/>
      <c r="AA53" s="126"/>
      <c r="AB53" s="127"/>
      <c r="AC53" s="128">
        <v>450</v>
      </c>
      <c r="AD53" s="128">
        <v>675</v>
      </c>
      <c r="AE53" s="128">
        <v>900</v>
      </c>
      <c r="AF53" s="128">
        <v>1050</v>
      </c>
      <c r="AG53" s="128">
        <v>1200</v>
      </c>
      <c r="AH53" s="128">
        <v>1275</v>
      </c>
      <c r="AI53" s="99"/>
    </row>
    <row r="54" spans="1:35" x14ac:dyDescent="0.2">
      <c r="A54" s="99"/>
      <c r="B54" s="115"/>
      <c r="C54" s="129"/>
      <c r="D54" s="116"/>
      <c r="E54" s="33"/>
      <c r="F54" s="116"/>
      <c r="G54" s="33"/>
      <c r="H54" s="116"/>
      <c r="I54" s="33"/>
      <c r="J54" s="116"/>
      <c r="K54" s="33"/>
      <c r="L54" s="116"/>
      <c r="M54" s="33"/>
      <c r="N54" s="116"/>
      <c r="O54" s="33"/>
      <c r="P54" s="116"/>
      <c r="Q54" s="33"/>
      <c r="R54" s="116"/>
      <c r="S54" s="33"/>
      <c r="T54" s="116"/>
      <c r="U54" s="33"/>
      <c r="W54" s="108">
        <f>COUNT(D54:U54)</f>
        <v>0</v>
      </c>
      <c r="X54" s="130" t="str">
        <f>IF(W54&lt;3," ",(LARGE(D54:U54,1)+LARGE(D54:U54,2)+LARGE(D54:U54,3))/3)</f>
        <v xml:space="preserve"> </v>
      </c>
      <c r="Y54" s="109" t="str">
        <f>IF(COUNTIF(D54:U54,"(1)")=0," ",COUNTIF(D54:U54,"(1)"))</f>
        <v xml:space="preserve"> </v>
      </c>
      <c r="Z54" s="109" t="str">
        <f>IF(COUNTIF(D54:U54,"(2)")=0," ",COUNTIF(D54:U54,"(2)"))</f>
        <v xml:space="preserve"> </v>
      </c>
      <c r="AA54" s="109" t="str">
        <f>IF(COUNTIF(D54:U54,"(3)")=0," ",COUNTIF(D54:U54,"(3)"))</f>
        <v xml:space="preserve"> </v>
      </c>
      <c r="AB54" s="131" t="str">
        <f>IF(SUM(Y54:AA54)=0," ",SUM(Y54:AA54))</f>
        <v xml:space="preserve"> </v>
      </c>
      <c r="AC54" s="36" t="str">
        <f>IF(W54=0,Var!$B$8,IF(LARGE(D54:U54,1)&gt;=450,Var!$B$4," "))</f>
        <v>---</v>
      </c>
      <c r="AD54" s="36" t="str">
        <f>IF(W54=0,Var!$B$8,IF(LARGE(D54:U54,1)&gt;=625,Var!$B$4," "))</f>
        <v>---</v>
      </c>
      <c r="AE54" s="36" t="str">
        <f>IF(W54=0,Var!$B$8,IF(LARGE(D54:U54,1)&gt;=900,Var!$B$4," "))</f>
        <v>---</v>
      </c>
      <c r="AF54" s="36" t="str">
        <f>IF(W54=0,Var!$B$8,IF(LARGE(D54:U54,1)&gt;=1050,Var!$B$4," "))</f>
        <v>---</v>
      </c>
      <c r="AG54" s="36" t="str">
        <f>IF(W54=0,Var!$B$8,IF(LARGE(D54:U54,1)&gt;=1200,Var!$B$4," "))</f>
        <v>---</v>
      </c>
      <c r="AH54" s="36" t="str">
        <f>IF(W54=0,Var!$B$8,IF(LARGE(D54:U54,1)&gt;=1275,Var!$B$4," "))</f>
        <v>---</v>
      </c>
      <c r="AI54" s="99"/>
    </row>
    <row r="55" spans="1:35" x14ac:dyDescent="0.2">
      <c r="A55" s="99"/>
      <c r="B55" s="115"/>
      <c r="C55" s="129"/>
      <c r="D55" s="116"/>
      <c r="E55" s="33"/>
      <c r="F55" s="116"/>
      <c r="G55" s="33"/>
      <c r="H55" s="116"/>
      <c r="I55" s="33"/>
      <c r="J55" s="116"/>
      <c r="K55" s="33"/>
      <c r="L55" s="116"/>
      <c r="M55" s="33"/>
      <c r="N55" s="116"/>
      <c r="O55" s="33"/>
      <c r="P55" s="116"/>
      <c r="Q55" s="33"/>
      <c r="R55" s="116"/>
      <c r="S55" s="33"/>
      <c r="T55" s="116"/>
      <c r="U55" s="33"/>
      <c r="W55" s="108">
        <f>COUNT(D55:U55)</f>
        <v>0</v>
      </c>
      <c r="X55" s="130" t="str">
        <f>IF(W55&lt;3," ",(LARGE(D55:U55,1)+LARGE(D55:U55,2)+LARGE(D55:U55,3))/3)</f>
        <v xml:space="preserve"> </v>
      </c>
      <c r="Y55" s="109" t="str">
        <f>IF(COUNTIF(D55:U55,"(1)")=0," ",COUNTIF(D55:U55,"(1)"))</f>
        <v xml:space="preserve"> </v>
      </c>
      <c r="Z55" s="109" t="str">
        <f>IF(COUNTIF(D55:U55,"(2)")=0," ",COUNTIF(D55:U55,"(2)"))</f>
        <v xml:space="preserve"> </v>
      </c>
      <c r="AA55" s="109" t="str">
        <f>IF(COUNTIF(D55:U55,"(3)")=0," ",COUNTIF(D55:U55,"(3)"))</f>
        <v xml:space="preserve"> </v>
      </c>
      <c r="AB55" s="131" t="str">
        <f>IF(SUM(Y55:AA55)=0," ",SUM(Y55:AA55))</f>
        <v xml:space="preserve"> </v>
      </c>
      <c r="AC55" s="36" t="str">
        <f>IF(W55=0,Var!$B$8,IF(LARGE(D55:U55,1)&gt;=450,Var!$B$4," "))</f>
        <v>---</v>
      </c>
      <c r="AD55" s="36" t="str">
        <f>IF(W55=0,Var!$B$8,IF(LARGE(D55:U55,1)&gt;=625,Var!$B$4," "))</f>
        <v>---</v>
      </c>
      <c r="AE55" s="36" t="str">
        <f>IF(W55=0,Var!$B$8,IF(LARGE(D55:U55,1)&gt;=900,Var!$B$4," "))</f>
        <v>---</v>
      </c>
      <c r="AF55" s="36" t="str">
        <f>IF(W55=0,Var!$B$8,IF(LARGE(D55:U55,1)&gt;=1050,Var!$B$4," "))</f>
        <v>---</v>
      </c>
      <c r="AG55" s="36" t="str">
        <f>IF(W55=0,Var!$B$8,IF(LARGE(D55:U55,1)&gt;=1200,Var!$B$4," "))</f>
        <v>---</v>
      </c>
      <c r="AH55" s="36" t="str">
        <f>IF(W55=0,Var!$B$8,IF(LARGE(D55:U55,1)&gt;=1275,Var!$B$4," "))</f>
        <v>---</v>
      </c>
      <c r="AI55" s="99"/>
    </row>
    <row r="56" spans="1:35" x14ac:dyDescent="0.2">
      <c r="A56" s="99"/>
      <c r="B56" s="133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W56" s="107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I56" s="99"/>
    </row>
    <row r="57" spans="1:35" ht="15.75" x14ac:dyDescent="0.25">
      <c r="A57" s="99"/>
      <c r="B57" s="107"/>
      <c r="C57" s="99" t="s">
        <v>37</v>
      </c>
      <c r="D57" s="117"/>
      <c r="E57" s="117"/>
      <c r="F57" s="117"/>
      <c r="G57" s="117"/>
      <c r="H57" s="106"/>
      <c r="I57" s="106"/>
      <c r="J57" s="117"/>
      <c r="K57" s="117"/>
      <c r="L57" s="117"/>
      <c r="M57" s="106"/>
      <c r="N57" s="813">
        <f>COUNT(B8:B55)</f>
        <v>1</v>
      </c>
      <c r="O57" s="813"/>
      <c r="P57" s="814"/>
      <c r="Q57" s="814"/>
      <c r="R57" s="106"/>
      <c r="S57" s="106"/>
      <c r="T57" s="106"/>
      <c r="U57" s="106"/>
      <c r="W57" s="107">
        <f>SUM(W8:W55)</f>
        <v>4</v>
      </c>
      <c r="X57" s="108"/>
      <c r="Y57" s="140">
        <f>SUM(Y8:Y55)</f>
        <v>1</v>
      </c>
      <c r="Z57" s="141">
        <f>SUM(Z8:Z55)</f>
        <v>0</v>
      </c>
      <c r="AA57" s="142">
        <f>SUM(AA8:AA55)</f>
        <v>0</v>
      </c>
      <c r="AB57" s="143">
        <f>SUM(AB8:AB55)</f>
        <v>1</v>
      </c>
      <c r="AC57" s="815">
        <f ca="1">TODAY()</f>
        <v>45425</v>
      </c>
      <c r="AD57" s="815"/>
      <c r="AE57" s="815"/>
      <c r="AF57" s="815"/>
      <c r="AG57" s="815"/>
      <c r="AI57" s="99"/>
    </row>
    <row r="58" spans="1:35" x14ac:dyDescent="0.2">
      <c r="A58" s="99"/>
      <c r="B58" s="107"/>
      <c r="C58" s="99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W58" s="107"/>
      <c r="AI58" s="99"/>
    </row>
    <row r="59" spans="1:35" x14ac:dyDescent="0.2">
      <c r="A59" s="99"/>
      <c r="B59" s="107"/>
      <c r="C59" s="99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W59" s="107"/>
      <c r="AI59" s="99"/>
    </row>
    <row r="60" spans="1:35" x14ac:dyDescent="0.2">
      <c r="A60" s="99"/>
      <c r="B60" s="107"/>
      <c r="C60" s="99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W60" s="107"/>
      <c r="AI60" s="99"/>
    </row>
  </sheetData>
  <sheetProtection selectLockedCells="1" selectUnlockedCells="1"/>
  <mergeCells count="51">
    <mergeCell ref="N57:O57"/>
    <mergeCell ref="P57:Q57"/>
    <mergeCell ref="AC57:AG57"/>
    <mergeCell ref="L6:M6"/>
    <mergeCell ref="N6:O6"/>
    <mergeCell ref="P6:Q6"/>
    <mergeCell ref="R6:S6"/>
    <mergeCell ref="T6:U6"/>
    <mergeCell ref="Y4:AB4"/>
    <mergeCell ref="AC4:AH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L4:M4"/>
    <mergeCell ref="N4:O4"/>
    <mergeCell ref="P4:Q4"/>
    <mergeCell ref="R4:S4"/>
    <mergeCell ref="T4:U4"/>
    <mergeCell ref="N2:O2"/>
    <mergeCell ref="P2:Q2"/>
    <mergeCell ref="R2:S2"/>
    <mergeCell ref="T2:U2"/>
    <mergeCell ref="D3:E3"/>
    <mergeCell ref="F3:G3"/>
    <mergeCell ref="H3:I3"/>
    <mergeCell ref="J3:K3"/>
    <mergeCell ref="L3:M3"/>
    <mergeCell ref="N3:O3"/>
    <mergeCell ref="L2:M2"/>
    <mergeCell ref="P3:Q3"/>
    <mergeCell ref="R3:S3"/>
    <mergeCell ref="T3:U3"/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6:E6"/>
    <mergeCell ref="F6:G6"/>
    <mergeCell ref="H6:I6"/>
    <mergeCell ref="J6:K6"/>
  </mergeCells>
  <conditionalFormatting sqref="AC8:AE8 AC10:AE10 AC12:AE13 AC15:AE15 AC18:AH18 AC20:AH20 AC22:AH22 AC28:AH28 AC30:AH31 AC34:AH35 AC37:AH37 AC39:AH40 AC43:AH43 AC45:AH45 AC47:AH48 AC50:AH51 AC54:AH55 AC24:AH25">
    <cfRule type="cellIs" dxfId="102" priority="10" stopIfTrue="1" operator="greaterThan">
      <formula>0</formula>
    </cfRule>
  </conditionalFormatting>
  <conditionalFormatting sqref="AC7:AE7 AC17:AH17 AC27:AH27 AC33:AH33 AC44:AH44 AC53:AH53">
    <cfRule type="cellIs" priority="11" stopIfTrue="1" operator="equal">
      <formula>#N/A</formula>
    </cfRule>
  </conditionalFormatting>
  <conditionalFormatting sqref="AC9:AH9 AC11:AH11 AC32 AC41:AH41 AC52:AH52 AF8:AH13 AF15 AF32:AH32">
    <cfRule type="cellIs" priority="12" stopIfTrue="1" operator="equal">
      <formula>"04"</formula>
    </cfRule>
  </conditionalFormatting>
  <conditionalFormatting sqref="AC14:AG14 AC26:AH26 AC42:AH42 AF7:AH7">
    <cfRule type="cellIs" priority="13" stopIfTrue="1" operator="equal">
      <formula>"03"</formula>
    </cfRule>
  </conditionalFormatting>
  <conditionalFormatting sqref="AC23:AH23">
    <cfRule type="cellIs" dxfId="101" priority="5" stopIfTrue="1" operator="greaterThan">
      <formula>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DF261701-09FC-44A3-824C-9460F47D753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85CC48BA-34CF-4606-A8BD-BC6BAB2F9D4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B2C91A6A-0A98-4E8C-AA36-8450AAE8A5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E10 E12:E13 E15 E18 E20 E22 E28 E30:E31 E34:E35 E37 E39:E40 E43 E45 E47:E48 E50:E51 E54:E55 G8 G10 G12:G13 G15 G18 G20 G22 G28 G30:G31 G34:G35 G37 G39:G40 G43 G45 G47:G48 G50:G51 G54:G55 I8 I10 I12:I13 I15 I18 I20 I22 I28 I30:I31 I34:I35 I37 I39:I40 I43 I45 I47:I48 I50:I51 I54:I55 K8 K10 K12:K13 K15 K18 K20 K22 K28 K30:K31 K34:K35 K37 K39:K40 K43 K45 K47:K48 K50:K51 K54:K55 M8 M10 M12:M13 M15 M18 M20 M22 M28 M30:M31 M34:M35 M37 M39:M40 M43 M45 M47:M48 M50:M51 M54:M55 O8 O10 O12:O13 O15 O18 O20 O22 O28 O30:O31 O34:O35 O37 O39:O40 O43 O45 O47:O48 O50:O51 O54:O55 Q8 Q10 Q12:Q13 Q15 Q18 Q20 Q22 Q28 Q30:Q31 Q34:Q35 Q37 Q39:Q40 Q43 Q45 Q47:Q48 Q50:Q51 Q54:Q55 S8 S10 S12:S13 S15 S18 S20 S22 S28 S30:S31 S34:S35 S37 S39:S40 S43 S45 S47:S48 S50:S51 S54:S55 U8 U10 U12:U13 U15 U18 U20 U22 U28 U30:U31 U34:U35 U37 U39:U40 U43 U45 U47:U48 U50:U51 U54:U55 U24:U25 S24:S25 Q24:Q25 O24:O25 M24:M25 K24:K25 I24:I25 G24:G25 E24:E25</xm:sqref>
        </x14:conditionalFormatting>
        <x14:conditionalFormatting xmlns:xm="http://schemas.microsoft.com/office/excel/2006/main">
          <x14:cfRule type="cellIs" priority="9" stopIfTrue="1" operator="equal" id="{F37ED732-F177-445A-B4D3-33A7FD7FEED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AC8:AE8 AC10:AE10 AC12:AE13 AC15:AE15 AC18:AH18 AC20:AH20 AC22:AH22 AC28:AH28 AC30:AH31 AC34:AH35 AC37:AH37 AC39:AH40 AC43:AH43 AC45:AH45 AC47:AH48 AC50:AH51 AC54:AH55 AC24:AH25</xm:sqref>
        </x14:conditionalFormatting>
        <x14:conditionalFormatting xmlns:xm="http://schemas.microsoft.com/office/excel/2006/main">
          <x14:cfRule type="cellIs" priority="1" stopIfTrue="1" operator="equal" id="{679E5BA1-2412-44D4-B753-C5AD9FC5DFF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6634FFB1-0C72-42AC-A5E5-F60C1AADF0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6CEA5760-6280-4D4E-A0D1-7D527F72EF9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E23 G23 I23 K23 M23 O23 Q23 S23 U23</xm:sqref>
        </x14:conditionalFormatting>
        <x14:conditionalFormatting xmlns:xm="http://schemas.microsoft.com/office/excel/2006/main">
          <x14:cfRule type="cellIs" priority="4" stopIfTrue="1" operator="equal" id="{24DB5FC6-6FDE-408F-BB65-C3E632C721F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AC23:AH23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P140"/>
  <sheetViews>
    <sheetView zoomScale="85" zoomScaleNormal="85" workbookViewId="0">
      <pane xSplit="3" ySplit="7" topLeftCell="D24" activePane="bottomRight" state="frozen"/>
      <selection pane="topRight" activeCell="D1" sqref="D1"/>
      <selection pane="bottomLeft" activeCell="A8" sqref="A8"/>
      <selection pane="bottomRight" activeCell="AQ44" sqref="AQ44"/>
    </sheetView>
  </sheetViews>
  <sheetFormatPr baseColWidth="10" defaultRowHeight="12.75" x14ac:dyDescent="0.2"/>
  <cols>
    <col min="1" max="1" width="2" style="99" customWidth="1"/>
    <col min="2" max="2" width="2.85546875" style="99" customWidth="1"/>
    <col min="3" max="3" width="26.140625" style="99" customWidth="1"/>
    <col min="4" max="4" width="3.5703125" style="461" customWidth="1"/>
    <col min="5" max="5" width="3.5703125" style="471" customWidth="1"/>
    <col min="6" max="6" width="5.28515625" style="471" customWidth="1"/>
    <col min="7" max="9" width="3.5703125" style="461" customWidth="1"/>
    <col min="10" max="10" width="4.5703125" style="461" customWidth="1"/>
    <col min="11" max="15" width="3.5703125" style="461" customWidth="1"/>
    <col min="16" max="16" width="4.5703125" style="471" customWidth="1"/>
    <col min="17" max="21" width="3.5703125" style="461" customWidth="1"/>
    <col min="22" max="22" width="4.5703125" style="461" customWidth="1"/>
    <col min="23" max="26" width="3.5703125" style="461" customWidth="1"/>
    <col min="27" max="27" width="3.85546875" style="461" customWidth="1"/>
    <col min="28" max="29" width="3.5703125" style="106" customWidth="1"/>
    <col min="30" max="30" width="4.5703125" style="106" customWidth="1"/>
    <col min="31" max="31" width="3.5703125" style="106" customWidth="1"/>
    <col min="32" max="33" width="3" style="99" customWidth="1"/>
    <col min="34" max="34" width="2.7109375" style="99" customWidth="1"/>
    <col min="35" max="35" width="3.28515625" style="99" customWidth="1"/>
    <col min="36" max="36" width="2.85546875" style="99" customWidth="1"/>
    <col min="37" max="37" width="4.140625" style="99" customWidth="1"/>
    <col min="38" max="38" width="4.85546875" style="107" customWidth="1"/>
    <col min="39" max="41" width="5.140625" style="107" customWidth="1"/>
    <col min="42" max="42" width="4" style="99" customWidth="1"/>
    <col min="43" max="16384" width="11.42578125" style="99"/>
  </cols>
  <sheetData>
    <row r="1" spans="2:42" s="356" customFormat="1" x14ac:dyDescent="0.2">
      <c r="D1" s="465"/>
      <c r="E1" s="466"/>
      <c r="F1" s="466"/>
      <c r="G1" s="465"/>
      <c r="H1" s="465"/>
      <c r="I1" s="465"/>
      <c r="J1" s="465"/>
      <c r="K1" s="465"/>
      <c r="L1" s="465"/>
      <c r="M1" s="465"/>
      <c r="N1" s="465"/>
      <c r="O1" s="465"/>
      <c r="P1" s="466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357"/>
      <c r="AC1" s="357"/>
      <c r="AD1" s="357"/>
      <c r="AE1" s="357"/>
      <c r="AL1" s="358"/>
      <c r="AM1" s="358"/>
      <c r="AN1" s="358"/>
      <c r="AO1" s="358"/>
    </row>
    <row r="2" spans="2:42" s="356" customFormat="1" x14ac:dyDescent="0.2">
      <c r="B2" s="359"/>
      <c r="C2" s="360"/>
      <c r="D2" s="822" t="s">
        <v>425</v>
      </c>
      <c r="E2" s="822"/>
      <c r="F2" s="822"/>
      <c r="G2" s="822"/>
      <c r="H2" s="822" t="s">
        <v>402</v>
      </c>
      <c r="I2" s="822"/>
      <c r="J2" s="822"/>
      <c r="K2" s="823"/>
      <c r="L2" s="822"/>
      <c r="M2" s="822"/>
      <c r="N2" s="822"/>
      <c r="O2" s="826"/>
      <c r="P2" s="824"/>
      <c r="Q2" s="822"/>
      <c r="R2" s="822"/>
      <c r="S2" s="822"/>
      <c r="T2" s="822"/>
      <c r="U2" s="822"/>
      <c r="V2" s="822"/>
      <c r="W2" s="822"/>
      <c r="X2" s="825"/>
      <c r="Y2" s="825"/>
      <c r="Z2" s="825"/>
      <c r="AA2" s="825"/>
      <c r="AB2" s="817"/>
      <c r="AC2" s="817"/>
      <c r="AD2" s="817"/>
      <c r="AE2" s="817"/>
      <c r="AL2" s="358"/>
      <c r="AM2" s="358"/>
      <c r="AN2" s="358"/>
      <c r="AO2" s="358"/>
    </row>
    <row r="3" spans="2:42" s="356" customFormat="1" x14ac:dyDescent="0.2">
      <c r="B3" s="361"/>
      <c r="C3" s="360"/>
      <c r="D3" s="818" t="s">
        <v>426</v>
      </c>
      <c r="E3" s="819"/>
      <c r="F3" s="819"/>
      <c r="G3" s="819"/>
      <c r="H3" s="818" t="s">
        <v>428</v>
      </c>
      <c r="I3" s="819"/>
      <c r="J3" s="819"/>
      <c r="K3" s="820"/>
      <c r="L3" s="818"/>
      <c r="M3" s="819"/>
      <c r="N3" s="819"/>
      <c r="O3" s="827"/>
      <c r="P3" s="821"/>
      <c r="Q3" s="819"/>
      <c r="R3" s="819"/>
      <c r="S3" s="819"/>
      <c r="T3" s="818"/>
      <c r="U3" s="819"/>
      <c r="V3" s="819"/>
      <c r="W3" s="819"/>
      <c r="X3" s="818"/>
      <c r="Y3" s="819"/>
      <c r="Z3" s="819"/>
      <c r="AA3" s="819"/>
      <c r="AB3" s="818"/>
      <c r="AC3" s="819"/>
      <c r="AD3" s="819"/>
      <c r="AE3" s="819"/>
      <c r="AL3" s="358"/>
      <c r="AM3" s="358"/>
      <c r="AN3" s="358"/>
      <c r="AO3" s="358"/>
    </row>
    <row r="4" spans="2:42" s="356" customFormat="1" ht="13.5" x14ac:dyDescent="0.2">
      <c r="B4" s="362"/>
      <c r="C4" s="360"/>
      <c r="D4" s="834" t="s">
        <v>416</v>
      </c>
      <c r="E4" s="834"/>
      <c r="F4" s="834"/>
      <c r="G4" s="834"/>
      <c r="H4" s="818"/>
      <c r="I4" s="819"/>
      <c r="J4" s="819"/>
      <c r="K4" s="820"/>
      <c r="L4" s="818"/>
      <c r="M4" s="819"/>
      <c r="N4" s="819"/>
      <c r="O4" s="827"/>
      <c r="P4" s="821"/>
      <c r="Q4" s="819"/>
      <c r="R4" s="819"/>
      <c r="S4" s="819"/>
      <c r="T4" s="818"/>
      <c r="U4" s="819"/>
      <c r="V4" s="819"/>
      <c r="W4" s="819"/>
      <c r="X4" s="818"/>
      <c r="Y4" s="819"/>
      <c r="Z4" s="819"/>
      <c r="AA4" s="819"/>
      <c r="AB4" s="819"/>
      <c r="AC4" s="819"/>
      <c r="AD4" s="819"/>
      <c r="AE4" s="819"/>
      <c r="AH4" s="828" t="s">
        <v>2</v>
      </c>
      <c r="AI4" s="828"/>
      <c r="AJ4" s="828"/>
      <c r="AK4" s="828"/>
      <c r="AL4" s="829" t="s">
        <v>3</v>
      </c>
      <c r="AM4" s="829"/>
      <c r="AN4" s="829"/>
      <c r="AO4" s="829"/>
      <c r="AP4" s="309"/>
    </row>
    <row r="5" spans="2:42" s="356" customFormat="1" ht="13.5" x14ac:dyDescent="0.2">
      <c r="B5" s="362"/>
      <c r="C5" s="363"/>
      <c r="D5" s="830">
        <v>2024</v>
      </c>
      <c r="E5" s="830"/>
      <c r="F5" s="830"/>
      <c r="G5" s="830"/>
      <c r="H5" s="830"/>
      <c r="I5" s="830"/>
      <c r="J5" s="830"/>
      <c r="K5" s="831"/>
      <c r="L5" s="832"/>
      <c r="M5" s="830"/>
      <c r="N5" s="830"/>
      <c r="O5" s="830"/>
      <c r="P5" s="832"/>
      <c r="Q5" s="830"/>
      <c r="R5" s="830"/>
      <c r="S5" s="830"/>
      <c r="T5" s="833"/>
      <c r="U5" s="830"/>
      <c r="V5" s="830"/>
      <c r="W5" s="830"/>
      <c r="X5" s="830"/>
      <c r="Y5" s="830"/>
      <c r="Z5" s="830"/>
      <c r="AA5" s="830"/>
      <c r="AB5" s="830"/>
      <c r="AC5" s="830"/>
      <c r="AD5" s="830"/>
      <c r="AE5" s="830"/>
      <c r="AH5" s="364" t="s">
        <v>5</v>
      </c>
      <c r="AI5" s="365" t="s">
        <v>6</v>
      </c>
      <c r="AJ5" s="366" t="s">
        <v>7</v>
      </c>
      <c r="AK5" s="367" t="s">
        <v>8</v>
      </c>
      <c r="AL5" s="368">
        <v>32</v>
      </c>
      <c r="AM5" s="368">
        <v>35</v>
      </c>
      <c r="AN5" s="368">
        <v>38</v>
      </c>
      <c r="AO5" s="368">
        <v>40</v>
      </c>
      <c r="AP5" s="309"/>
    </row>
    <row r="6" spans="2:42" s="356" customFormat="1" x14ac:dyDescent="0.2">
      <c r="B6" s="361"/>
      <c r="C6" s="363"/>
      <c r="D6" s="840"/>
      <c r="E6" s="840"/>
      <c r="F6" s="840"/>
      <c r="G6" s="840"/>
      <c r="H6" s="841"/>
      <c r="I6" s="842"/>
      <c r="J6" s="842"/>
      <c r="K6" s="843"/>
      <c r="L6" s="841"/>
      <c r="M6" s="842"/>
      <c r="N6" s="842"/>
      <c r="O6" s="843"/>
      <c r="P6" s="841"/>
      <c r="Q6" s="842"/>
      <c r="R6" s="842"/>
      <c r="S6" s="843"/>
      <c r="T6" s="841"/>
      <c r="U6" s="842"/>
      <c r="V6" s="842"/>
      <c r="W6" s="843"/>
      <c r="X6" s="839"/>
      <c r="Y6" s="839"/>
      <c r="Z6" s="839"/>
      <c r="AA6" s="839"/>
      <c r="AB6" s="839"/>
      <c r="AC6" s="839"/>
      <c r="AD6" s="839"/>
      <c r="AE6" s="839"/>
      <c r="AF6" s="358" t="s">
        <v>52</v>
      </c>
      <c r="AG6" s="358"/>
      <c r="AH6" s="309"/>
      <c r="AI6" s="309"/>
      <c r="AJ6" s="309"/>
      <c r="AK6" s="309"/>
      <c r="AL6" s="309"/>
      <c r="AM6" s="309"/>
      <c r="AN6" s="309"/>
      <c r="AO6" s="309"/>
      <c r="AP6" s="309"/>
    </row>
    <row r="7" spans="2:42" s="356" customFormat="1" x14ac:dyDescent="0.2">
      <c r="B7" s="369"/>
      <c r="C7" s="370"/>
      <c r="D7" s="371"/>
      <c r="E7" s="577"/>
      <c r="F7" s="576"/>
      <c r="G7" s="374"/>
      <c r="H7" s="371"/>
      <c r="I7" s="372"/>
      <c r="J7" s="373"/>
      <c r="K7" s="374"/>
      <c r="L7" s="376"/>
      <c r="M7" s="376"/>
      <c r="N7" s="376"/>
      <c r="O7" s="663"/>
      <c r="P7" s="375"/>
      <c r="Q7" s="372"/>
      <c r="R7" s="376"/>
      <c r="S7" s="376"/>
      <c r="T7" s="371"/>
      <c r="U7" s="372"/>
      <c r="V7" s="373"/>
      <c r="W7" s="374"/>
      <c r="X7" s="371"/>
      <c r="Y7" s="372"/>
      <c r="Z7" s="373"/>
      <c r="AA7" s="374"/>
      <c r="AB7" s="371"/>
      <c r="AC7" s="372"/>
      <c r="AD7" s="373"/>
      <c r="AE7" s="374"/>
      <c r="AH7" s="369"/>
      <c r="AI7" s="369"/>
      <c r="AJ7" s="369"/>
      <c r="AK7" s="377"/>
      <c r="AL7" s="369"/>
      <c r="AM7" s="369"/>
      <c r="AN7" s="369"/>
      <c r="AO7" s="369"/>
      <c r="AP7" s="378"/>
    </row>
    <row r="8" spans="2:42" s="356" customFormat="1" ht="22.7" customHeight="1" x14ac:dyDescent="0.25">
      <c r="B8" s="379"/>
      <c r="C8" s="100" t="s">
        <v>10</v>
      </c>
      <c r="D8" s="467"/>
      <c r="E8" s="468"/>
      <c r="F8" s="468"/>
      <c r="G8" s="467"/>
      <c r="H8" s="467"/>
      <c r="I8" s="467"/>
      <c r="J8" s="467"/>
      <c r="K8" s="467"/>
      <c r="L8" s="467"/>
      <c r="M8" s="467"/>
      <c r="N8" s="467"/>
      <c r="O8" s="467"/>
      <c r="P8" s="468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101"/>
      <c r="AC8" s="101"/>
      <c r="AD8" s="101"/>
      <c r="AE8" s="101"/>
      <c r="AH8" s="358"/>
      <c r="AI8" s="358"/>
      <c r="AJ8" s="358"/>
      <c r="AK8" s="380"/>
      <c r="AL8" s="344"/>
      <c r="AM8" s="344"/>
      <c r="AN8" s="344"/>
      <c r="AO8" s="344"/>
    </row>
    <row r="9" spans="2:42" s="356" customFormat="1" x14ac:dyDescent="0.2">
      <c r="B9" s="381"/>
      <c r="C9" s="382"/>
      <c r="D9" s="469"/>
      <c r="E9" s="700"/>
      <c r="F9" s="466"/>
      <c r="G9" s="480"/>
      <c r="H9" s="469"/>
      <c r="I9" s="676"/>
      <c r="J9" s="470"/>
      <c r="K9" s="480"/>
      <c r="L9" s="472"/>
      <c r="M9" s="472"/>
      <c r="N9" s="472"/>
      <c r="O9" s="666"/>
      <c r="P9" s="471"/>
      <c r="Q9" s="676"/>
      <c r="R9" s="472"/>
      <c r="S9" s="472"/>
      <c r="T9" s="469"/>
      <c r="U9" s="676"/>
      <c r="V9" s="470"/>
      <c r="W9" s="480"/>
      <c r="X9" s="472"/>
      <c r="Y9" s="676"/>
      <c r="Z9" s="472"/>
      <c r="AA9" s="472"/>
      <c r="AB9" s="102"/>
      <c r="AC9" s="575"/>
      <c r="AD9" s="103"/>
      <c r="AE9" s="312"/>
      <c r="AF9" s="107">
        <f>COUNT(D9:AE9)</f>
        <v>0</v>
      </c>
      <c r="AG9" s="107"/>
      <c r="AH9" s="383" t="str">
        <f>IF(COUNTIF(D9:AE9,"(1)")=0," ",COUNTIF(D9:AE9,"(1)"))</f>
        <v xml:space="preserve"> </v>
      </c>
      <c r="AI9" s="383" t="str">
        <f>IF(COUNTIF(D9:AE9,"(2)")=0," ",COUNTIF(D9:AE9,"(2)"))</f>
        <v xml:space="preserve"> </v>
      </c>
      <c r="AJ9" s="383" t="str">
        <f>IF(COUNTIF(D9:AE9,"(3)")=0," ",COUNTIF(D9:AE9,"(3)"))</f>
        <v xml:space="preserve"> </v>
      </c>
      <c r="AK9" s="384" t="str">
        <f>IF(SUM(AH9:AJ9)=0," ",SUM(AH9:AJ9))</f>
        <v xml:space="preserve"> </v>
      </c>
      <c r="AL9" s="345" t="str">
        <f>IF(AF9=0,Var!$B$8,IF(LARGE(D9:AE9,1)&gt;=32,Var!$B$4," "))</f>
        <v>---</v>
      </c>
      <c r="AM9" s="345" t="str">
        <f>IF(AF9=0,Var!$B$8,IF(LARGE(D9:AE9,1)&gt;=35,Var!$B$4," "))</f>
        <v>---</v>
      </c>
      <c r="AN9" s="345" t="str">
        <f>IF(AF9=0,Var!$B$8,IF(LARGE(D9:AE9,1)&gt;=38,Var!$B$4," "))</f>
        <v>---</v>
      </c>
      <c r="AO9" s="345" t="str">
        <f>IF(AF9=0,Var!$B$8,IF(LARGE(D9:AE9,1)=40,Var!$B$4," "))</f>
        <v>---</v>
      </c>
      <c r="AP9" s="378"/>
    </row>
    <row r="10" spans="2:42" s="356" customFormat="1" ht="22.7" customHeight="1" x14ac:dyDescent="0.25">
      <c r="B10" s="379"/>
      <c r="C10" s="100" t="s">
        <v>11</v>
      </c>
      <c r="D10" s="467"/>
      <c r="E10" s="468"/>
      <c r="F10" s="468"/>
      <c r="G10" s="467"/>
      <c r="H10" s="467"/>
      <c r="I10" s="467"/>
      <c r="J10" s="467"/>
      <c r="K10" s="467"/>
      <c r="L10" s="467"/>
      <c r="M10" s="467"/>
      <c r="N10" s="467"/>
      <c r="O10" s="467"/>
      <c r="P10" s="468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101"/>
      <c r="AC10" s="101"/>
      <c r="AD10" s="101"/>
      <c r="AE10" s="101"/>
      <c r="AF10" s="107"/>
      <c r="AG10" s="309"/>
      <c r="AH10" s="358"/>
      <c r="AI10" s="358"/>
      <c r="AJ10" s="358"/>
      <c r="AK10" s="380"/>
      <c r="AL10" s="344"/>
      <c r="AM10" s="344"/>
      <c r="AN10" s="344"/>
      <c r="AO10" s="344"/>
    </row>
    <row r="11" spans="2:42" s="356" customFormat="1" x14ac:dyDescent="0.2">
      <c r="B11" s="381"/>
      <c r="C11" s="382"/>
      <c r="D11" s="469"/>
      <c r="E11" s="700"/>
      <c r="F11" s="466"/>
      <c r="G11" s="480"/>
      <c r="H11" s="469"/>
      <c r="I11" s="676"/>
      <c r="J11" s="470"/>
      <c r="K11" s="480"/>
      <c r="L11" s="472"/>
      <c r="M11" s="472"/>
      <c r="N11" s="472"/>
      <c r="O11" s="666"/>
      <c r="P11" s="471"/>
      <c r="Q11" s="676"/>
      <c r="R11" s="472"/>
      <c r="S11" s="472"/>
      <c r="T11" s="469"/>
      <c r="U11" s="676"/>
      <c r="V11" s="470"/>
      <c r="W11" s="480"/>
      <c r="X11" s="472"/>
      <c r="Y11" s="676"/>
      <c r="Z11" s="472"/>
      <c r="AA11" s="472"/>
      <c r="AB11" s="102"/>
      <c r="AC11" s="575"/>
      <c r="AD11" s="103"/>
      <c r="AE11" s="312"/>
      <c r="AF11" s="107">
        <f t="shared" ref="AF11:AF52" si="0">COUNT(D11:AE11)</f>
        <v>0</v>
      </c>
      <c r="AG11" s="107"/>
      <c r="AH11" s="383" t="str">
        <f>IF(COUNTIF(D11:AE11,"(1)")=0," ",COUNTIF(D11:AE11,"(1)"))</f>
        <v xml:space="preserve"> </v>
      </c>
      <c r="AI11" s="383" t="str">
        <f>IF(COUNTIF(D11:AE11,"(2)")=0," ",COUNTIF(D11:AE11,"(2)"))</f>
        <v xml:space="preserve"> </v>
      </c>
      <c r="AJ11" s="383" t="str">
        <f>IF(COUNTIF(D11:AE11,"(3)")=0," ",COUNTIF(D11:AE11,"(3)"))</f>
        <v xml:space="preserve"> </v>
      </c>
      <c r="AK11" s="384" t="str">
        <f>IF(SUM(AH11:AJ11)=0," ",SUM(AH11:AJ11))</f>
        <v xml:space="preserve"> </v>
      </c>
      <c r="AL11" s="345" t="str">
        <f>IF(AF11=0,Var!$B$8,IF(LARGE(D11:AE11,1)&gt;=32,Var!$B$4," "))</f>
        <v>---</v>
      </c>
      <c r="AM11" s="345" t="str">
        <f>IF(AF11=0,Var!$B$8,IF(LARGE(D11:AE11,1)&gt;=35,Var!$B$4," "))</f>
        <v>---</v>
      </c>
      <c r="AN11" s="345" t="str">
        <f>IF(AF11=0,Var!$B$8,IF(LARGE(D11:AE11,1)&gt;=38,Var!$B$4," "))</f>
        <v>---</v>
      </c>
      <c r="AO11" s="345" t="str">
        <f>IF(AF11=0,Var!$B$8,IF(LARGE(D11:AE11,1)=40,Var!$B$4," "))</f>
        <v>---</v>
      </c>
      <c r="AP11" s="378"/>
    </row>
    <row r="12" spans="2:42" s="356" customFormat="1" ht="22.7" customHeight="1" x14ac:dyDescent="0.25">
      <c r="B12" s="379"/>
      <c r="C12" s="100" t="s">
        <v>53</v>
      </c>
      <c r="D12" s="467"/>
      <c r="E12" s="468"/>
      <c r="F12" s="468"/>
      <c r="G12" s="467"/>
      <c r="H12" s="467"/>
      <c r="I12" s="467"/>
      <c r="J12" s="467"/>
      <c r="K12" s="467"/>
      <c r="L12" s="467"/>
      <c r="M12" s="467"/>
      <c r="N12" s="467"/>
      <c r="O12" s="467"/>
      <c r="P12" s="468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101"/>
      <c r="AC12" s="101"/>
      <c r="AD12" s="101"/>
      <c r="AE12" s="101"/>
      <c r="AF12" s="107"/>
      <c r="AG12" s="309"/>
      <c r="AH12" s="385"/>
      <c r="AI12" s="385"/>
      <c r="AJ12" s="385"/>
      <c r="AK12" s="386"/>
      <c r="AL12" s="344"/>
      <c r="AM12" s="344"/>
      <c r="AN12" s="344"/>
      <c r="AO12" s="344"/>
      <c r="AP12" s="358"/>
    </row>
    <row r="13" spans="2:42" s="356" customFormat="1" x14ac:dyDescent="0.2">
      <c r="B13" s="381"/>
      <c r="C13" s="382"/>
      <c r="D13" s="469"/>
      <c r="E13" s="700"/>
      <c r="F13" s="466"/>
      <c r="G13" s="480"/>
      <c r="H13" s="469"/>
      <c r="I13" s="676"/>
      <c r="J13" s="470"/>
      <c r="K13" s="480"/>
      <c r="L13" s="472"/>
      <c r="M13" s="472"/>
      <c r="N13" s="472"/>
      <c r="O13" s="666"/>
      <c r="P13" s="471"/>
      <c r="Q13" s="676"/>
      <c r="R13" s="472"/>
      <c r="S13" s="472"/>
      <c r="T13" s="469"/>
      <c r="U13" s="676"/>
      <c r="V13" s="470"/>
      <c r="W13" s="480"/>
      <c r="X13" s="472"/>
      <c r="Y13" s="676"/>
      <c r="Z13" s="472"/>
      <c r="AA13" s="472"/>
      <c r="AB13" s="102"/>
      <c r="AC13" s="575"/>
      <c r="AD13" s="103"/>
      <c r="AE13" s="312"/>
      <c r="AF13" s="107">
        <f t="shared" si="0"/>
        <v>0</v>
      </c>
      <c r="AG13" s="107"/>
      <c r="AH13" s="383" t="str">
        <f>IF(COUNTIF(D13:AE13,"(1)")=0," ",COUNTIF(D13:AE13,"(1)"))</f>
        <v xml:space="preserve"> </v>
      </c>
      <c r="AI13" s="383" t="str">
        <f>IF(COUNTIF(D13:AE13,"(2)")=0," ",COUNTIF(D13:AE13,"(2)"))</f>
        <v xml:space="preserve"> </v>
      </c>
      <c r="AJ13" s="383" t="str">
        <f>IF(COUNTIF(D13:AE13,"(3)")=0," ",COUNTIF(D13:AE13,"(3)"))</f>
        <v xml:space="preserve"> </v>
      </c>
      <c r="AK13" s="384" t="str">
        <f>IF(SUM(AH13:AJ13)=0," ",SUM(AH13:AJ13))</f>
        <v xml:space="preserve"> </v>
      </c>
      <c r="AL13" s="345" t="str">
        <f>IF(AF13=0,Var!$B$8,IF(LARGE(D13:AE13,1)&gt;=32,Var!$B$4," "))</f>
        <v>---</v>
      </c>
      <c r="AM13" s="345" t="str">
        <f>IF(AF13=0,Var!$B$8,IF(LARGE(D13:AE13,1)&gt;=35,Var!$B$4," "))</f>
        <v>---</v>
      </c>
      <c r="AN13" s="345" t="str">
        <f>IF(AF13=0,Var!$B$8,IF(LARGE(D13:AE13,1)&gt;=38,Var!$B$4," "))</f>
        <v>---</v>
      </c>
      <c r="AO13" s="345" t="str">
        <f>IF(AF13=0,Var!$B$8,IF(LARGE(D13:AE13,1)=40,Var!$B$4," "))</f>
        <v>---</v>
      </c>
      <c r="AP13" s="369"/>
    </row>
    <row r="14" spans="2:42" s="356" customFormat="1" ht="22.7" customHeight="1" x14ac:dyDescent="0.25">
      <c r="B14" s="379"/>
      <c r="C14" s="100" t="s">
        <v>296</v>
      </c>
      <c r="D14" s="467"/>
      <c r="E14" s="468"/>
      <c r="F14" s="468"/>
      <c r="G14" s="467"/>
      <c r="H14" s="467"/>
      <c r="I14" s="467"/>
      <c r="J14" s="467"/>
      <c r="K14" s="467"/>
      <c r="L14" s="467"/>
      <c r="M14" s="467"/>
      <c r="N14" s="467"/>
      <c r="O14" s="467"/>
      <c r="P14" s="468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101"/>
      <c r="AC14" s="101"/>
      <c r="AD14" s="101"/>
      <c r="AE14" s="101"/>
      <c r="AF14" s="107">
        <f t="shared" si="0"/>
        <v>0</v>
      </c>
      <c r="AG14" s="309"/>
      <c r="AH14" s="358"/>
      <c r="AI14" s="358"/>
      <c r="AJ14" s="358"/>
      <c r="AK14" s="380"/>
      <c r="AL14" s="344"/>
      <c r="AM14" s="344"/>
      <c r="AN14" s="344"/>
      <c r="AO14" s="344"/>
      <c r="AP14" s="358"/>
    </row>
    <row r="15" spans="2:42" s="356" customFormat="1" x14ac:dyDescent="0.2">
      <c r="B15" s="381"/>
      <c r="C15" s="382" t="s">
        <v>357</v>
      </c>
      <c r="D15" s="469"/>
      <c r="E15" s="700"/>
      <c r="F15" s="466"/>
      <c r="G15" s="480"/>
      <c r="H15" s="469"/>
      <c r="I15" s="676"/>
      <c r="J15" s="470"/>
      <c r="K15" s="480"/>
      <c r="L15" s="472"/>
      <c r="M15" s="472"/>
      <c r="N15" s="472"/>
      <c r="O15" s="667"/>
      <c r="P15" s="471"/>
      <c r="Q15" s="676"/>
      <c r="R15" s="472"/>
      <c r="S15" s="472"/>
      <c r="T15" s="469"/>
      <c r="U15" s="676"/>
      <c r="V15" s="470"/>
      <c r="W15" s="480"/>
      <c r="X15" s="472"/>
      <c r="Y15" s="676"/>
      <c r="Z15" s="472"/>
      <c r="AA15" s="472"/>
      <c r="AB15" s="102"/>
      <c r="AC15" s="575"/>
      <c r="AD15" s="103"/>
      <c r="AE15" s="312"/>
      <c r="AF15" s="107">
        <f t="shared" si="0"/>
        <v>0</v>
      </c>
      <c r="AG15" s="107"/>
      <c r="AH15" s="673" t="str">
        <f>IF(COUNTIF(D15:AE15,"(1)")=0," ",COUNTIF(D15:AE15,"(1)"))</f>
        <v xml:space="preserve"> </v>
      </c>
      <c r="AI15" s="673" t="str">
        <f>IF(COUNTIF(D15:AE15,"(2)")=0," ",COUNTIF(D15:AE15,"(2)"))</f>
        <v xml:space="preserve"> </v>
      </c>
      <c r="AJ15" s="673" t="str">
        <f>IF(COUNTIF(D15:AE15,"(3)")=0," ",COUNTIF(D15:AE15,"(3)"))</f>
        <v xml:space="preserve"> </v>
      </c>
      <c r="AK15" s="384" t="str">
        <f>IF(SUM(AH15:AJ15)=0," ",SUM(AH15:AJ15))</f>
        <v xml:space="preserve"> </v>
      </c>
      <c r="AL15" s="345" t="str">
        <f>IF(AF15=0,Var!$B$8,IF(LARGE(D15:AE15,1)&gt;=32,Var!$B$4," "))</f>
        <v>---</v>
      </c>
      <c r="AM15" s="345" t="str">
        <f>IF(AF15=0,Var!$B$8,IF(LARGE(D15:AE15,1)&gt;=35,Var!$B$4," "))</f>
        <v>---</v>
      </c>
      <c r="AN15" s="345" t="str">
        <f>IF(AF15=0,Var!$B$8,IF(LARGE(D15:AE15,1)&gt;=38,Var!$B$4," "))</f>
        <v>---</v>
      </c>
      <c r="AO15" s="345" t="str">
        <f>IF(AF15=0,Var!$B$8,IF(LARGE(D15:AE15,1)=40,Var!$B$4," "))</f>
        <v>---</v>
      </c>
      <c r="AP15" s="369"/>
    </row>
    <row r="16" spans="2:42" s="356" customFormat="1" x14ac:dyDescent="0.2">
      <c r="B16" s="381"/>
      <c r="C16" s="382"/>
      <c r="D16" s="469"/>
      <c r="E16" s="700"/>
      <c r="F16" s="466"/>
      <c r="G16" s="480"/>
      <c r="H16" s="469"/>
      <c r="I16" s="676"/>
      <c r="J16" s="470"/>
      <c r="K16" s="480"/>
      <c r="L16" s="472"/>
      <c r="M16" s="472"/>
      <c r="N16" s="472"/>
      <c r="O16" s="668"/>
      <c r="P16" s="471"/>
      <c r="Q16" s="676"/>
      <c r="R16" s="472"/>
      <c r="S16" s="472"/>
      <c r="T16" s="469"/>
      <c r="U16" s="676"/>
      <c r="V16" s="470"/>
      <c r="W16" s="480"/>
      <c r="X16" s="472"/>
      <c r="Y16" s="676"/>
      <c r="Z16" s="472"/>
      <c r="AA16" s="472"/>
      <c r="AB16" s="102"/>
      <c r="AC16" s="575"/>
      <c r="AD16" s="103"/>
      <c r="AE16" s="312"/>
      <c r="AF16" s="107">
        <f t="shared" si="0"/>
        <v>0</v>
      </c>
      <c r="AG16" s="107"/>
      <c r="AH16" s="383" t="str">
        <f>IF(COUNTIF(D16:AE16,"(1)")=0," ",COUNTIF(D16:AE16,"(1)"))</f>
        <v xml:space="preserve"> </v>
      </c>
      <c r="AI16" s="383" t="str">
        <f>IF(COUNTIF(D16:AE16,"(2)")=0," ",COUNTIF(D16:AE16,"(2)"))</f>
        <v xml:space="preserve"> </v>
      </c>
      <c r="AJ16" s="383" t="str">
        <f>IF(COUNTIF(D16:AE16,"(3)")=0," ",COUNTIF(D16:AE16,"(3)"))</f>
        <v xml:space="preserve"> </v>
      </c>
      <c r="AK16" s="384" t="str">
        <f>IF(SUM(AH16:AJ16)=0," ",SUM(AH16:AJ16))</f>
        <v xml:space="preserve"> </v>
      </c>
      <c r="AL16" s="345" t="str">
        <f>IF(BI16=0,Var!$B$8,IF(LARGE(D16:AE16,1)&gt;=32,Var!$B$4," "))</f>
        <v>---</v>
      </c>
      <c r="AM16" s="345" t="str">
        <f>IF(BI16=0,Var!$B$8,IF(LARGE(D16:AE16,1)&gt;=35,Var!$B$4," "))</f>
        <v>---</v>
      </c>
      <c r="AN16" s="345" t="str">
        <f>IF(BI16=0,Var!$B$8,IF(LARGE(D16:AE16,1)&gt;=38,Var!$B$4," "))</f>
        <v>---</v>
      </c>
      <c r="AO16" s="345" t="str">
        <f>IF(BI16=0,Var!$B$8,IF(LARGE(D16:AE16,1)=40,Var!$B$4," "))</f>
        <v>---</v>
      </c>
      <c r="AP16" s="369"/>
    </row>
    <row r="17" spans="2:68" s="356" customFormat="1" ht="22.7" customHeight="1" x14ac:dyDescent="0.25">
      <c r="B17" s="379"/>
      <c r="C17" s="100" t="s">
        <v>54</v>
      </c>
      <c r="D17" s="467"/>
      <c r="E17" s="468"/>
      <c r="F17" s="468"/>
      <c r="G17" s="467"/>
      <c r="H17" s="467"/>
      <c r="I17" s="467"/>
      <c r="J17" s="467"/>
      <c r="K17" s="467"/>
      <c r="L17" s="467"/>
      <c r="M17" s="467"/>
      <c r="N17" s="467"/>
      <c r="O17" s="467"/>
      <c r="P17" s="468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101"/>
      <c r="AC17" s="101"/>
      <c r="AD17" s="101"/>
      <c r="AE17" s="101"/>
      <c r="AF17" s="107"/>
      <c r="AG17" s="309"/>
      <c r="AH17" s="358"/>
      <c r="AI17" s="358"/>
      <c r="AJ17" s="358"/>
      <c r="AK17" s="380"/>
      <c r="AL17" s="386"/>
      <c r="AM17" s="386"/>
      <c r="AN17" s="385"/>
      <c r="AO17" s="385"/>
      <c r="AP17" s="358"/>
    </row>
    <row r="18" spans="2:68" s="356" customFormat="1" x14ac:dyDescent="0.2">
      <c r="B18" s="381"/>
      <c r="C18" s="382"/>
      <c r="D18" s="469"/>
      <c r="E18" s="675"/>
      <c r="F18" s="466"/>
      <c r="G18" s="480"/>
      <c r="H18" s="469"/>
      <c r="I18" s="676"/>
      <c r="J18" s="470"/>
      <c r="K18" s="480"/>
      <c r="L18" s="472"/>
      <c r="M18" s="472"/>
      <c r="N18" s="472"/>
      <c r="O18" s="666"/>
      <c r="P18" s="471"/>
      <c r="Q18" s="676"/>
      <c r="R18" s="472"/>
      <c r="S18" s="472"/>
      <c r="T18" s="469"/>
      <c r="U18" s="676"/>
      <c r="V18" s="470"/>
      <c r="W18" s="480"/>
      <c r="X18" s="472"/>
      <c r="Y18" s="676"/>
      <c r="Z18" s="472"/>
      <c r="AA18" s="472"/>
      <c r="AB18" s="102"/>
      <c r="AC18" s="575"/>
      <c r="AD18" s="103"/>
      <c r="AE18" s="312"/>
      <c r="AF18" s="107">
        <f t="shared" si="0"/>
        <v>0</v>
      </c>
      <c r="AG18" s="107"/>
      <c r="AH18" s="383" t="str">
        <f>IF(COUNTIF(D18:AE18,"(1)")=0," ",COUNTIF(D18:AE18,"(1)"))</f>
        <v xml:space="preserve"> </v>
      </c>
      <c r="AI18" s="383" t="str">
        <f>IF(COUNTIF(D18:AE18,"(2)")=0," ",COUNTIF(D18:AE18,"(2)"))</f>
        <v xml:space="preserve"> </v>
      </c>
      <c r="AJ18" s="383" t="str">
        <f>IF(COUNTIF(D18:AE18,"(3)")=0," ",COUNTIF(D18:AE18,"(3)"))</f>
        <v xml:space="preserve"> </v>
      </c>
      <c r="AK18" s="384" t="str">
        <f>IF(SUM(AH18:AJ18)=0," ",SUM(AH18:AJ18))</f>
        <v xml:space="preserve"> </v>
      </c>
      <c r="AL18" s="345" t="str">
        <f>IF(BI18=0,Var!$B$8,IF(LARGE(D18:AE18,1)&gt;=32,Var!$B$4," "))</f>
        <v>---</v>
      </c>
      <c r="AM18" s="345" t="str">
        <f>IF(BI18=0,Var!$B$8,IF(LARGE(D18:AE18,1)&gt;=35,Var!$B$4," "))</f>
        <v>---</v>
      </c>
      <c r="AN18" s="345" t="str">
        <f>IF(BI18=0,Var!$B$8,IF(LARGE(D18:AE18,1)&gt;=38,Var!$B$4," "))</f>
        <v>---</v>
      </c>
      <c r="AO18" s="345" t="str">
        <f>IF(BI18=0,Var!$B$8,IF(LARGE(D18:AE18,1)=40,Var!$B$4," "))</f>
        <v>---</v>
      </c>
      <c r="AP18" s="369"/>
    </row>
    <row r="19" spans="2:68" s="356" customFormat="1" ht="22.7" customHeight="1" x14ac:dyDescent="0.25">
      <c r="B19" s="379"/>
      <c r="C19" s="100" t="s">
        <v>294</v>
      </c>
      <c r="D19" s="467"/>
      <c r="E19" s="468"/>
      <c r="F19" s="468"/>
      <c r="G19" s="467"/>
      <c r="H19" s="467"/>
      <c r="I19" s="467"/>
      <c r="J19" s="467"/>
      <c r="K19" s="467"/>
      <c r="L19" s="467"/>
      <c r="M19" s="467"/>
      <c r="N19" s="467"/>
      <c r="O19" s="467"/>
      <c r="P19" s="468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101"/>
      <c r="AC19" s="101"/>
      <c r="AD19" s="101"/>
      <c r="AE19" s="101"/>
      <c r="AF19" s="107"/>
      <c r="AG19" s="107"/>
      <c r="AH19" s="358"/>
      <c r="AI19" s="358"/>
      <c r="AJ19" s="358"/>
      <c r="AK19" s="380"/>
      <c r="AL19" s="380"/>
      <c r="AM19" s="380"/>
      <c r="AN19" s="358"/>
      <c r="AO19" s="358"/>
      <c r="AP19" s="358"/>
    </row>
    <row r="20" spans="2:68" s="356" customFormat="1" x14ac:dyDescent="0.2">
      <c r="B20" s="381"/>
      <c r="C20" s="382" t="s">
        <v>330</v>
      </c>
      <c r="D20" s="469"/>
      <c r="E20" s="700"/>
      <c r="F20" s="466"/>
      <c r="G20" s="570"/>
      <c r="H20" s="469"/>
      <c r="I20" s="676"/>
      <c r="J20" s="470"/>
      <c r="K20" s="480"/>
      <c r="L20" s="472"/>
      <c r="M20" s="472"/>
      <c r="N20" s="472"/>
      <c r="O20" s="667"/>
      <c r="P20" s="471"/>
      <c r="Q20" s="676"/>
      <c r="R20" s="472"/>
      <c r="S20" s="641"/>
      <c r="T20" s="469"/>
      <c r="U20" s="676"/>
      <c r="V20" s="470"/>
      <c r="W20" s="480"/>
      <c r="X20" s="472"/>
      <c r="Y20" s="676"/>
      <c r="Z20" s="472"/>
      <c r="AA20" s="472"/>
      <c r="AB20" s="102"/>
      <c r="AC20" s="575"/>
      <c r="AD20" s="103"/>
      <c r="AE20" s="312"/>
      <c r="AF20" s="107">
        <f t="shared" si="0"/>
        <v>0</v>
      </c>
      <c r="AG20" s="107"/>
      <c r="AH20" s="383" t="str">
        <f>IF(COUNTIF(D20:AE20,"(1)")=0," ",COUNTIF(D20:AE20,"(1)"))</f>
        <v xml:space="preserve"> </v>
      </c>
      <c r="AI20" s="383" t="str">
        <f>IF(COUNTIF(D20:AE20,"(2)")=0," ",COUNTIF(D20:AE20,"(2)"))</f>
        <v xml:space="preserve"> </v>
      </c>
      <c r="AJ20" s="383" t="str">
        <f>IF(COUNTIF(D20:AE20,"(3)")=0," ",COUNTIF(D20:AE20,"(3)"))</f>
        <v xml:space="preserve"> </v>
      </c>
      <c r="AK20" s="384" t="str">
        <f>IF(SUM(AH20:AJ20)=0," ",SUM(AH20:AJ20))</f>
        <v xml:space="preserve"> </v>
      </c>
      <c r="AL20" s="345">
        <v>22</v>
      </c>
      <c r="AM20" s="345">
        <v>22</v>
      </c>
      <c r="AN20" s="345">
        <v>22</v>
      </c>
      <c r="AO20" s="345">
        <v>22</v>
      </c>
      <c r="AP20" s="369"/>
    </row>
    <row r="21" spans="2:68" s="356" customFormat="1" x14ac:dyDescent="0.2">
      <c r="B21" s="381"/>
      <c r="C21" s="382" t="s">
        <v>345</v>
      </c>
      <c r="D21" s="469"/>
      <c r="E21" s="700"/>
      <c r="F21" s="579"/>
      <c r="G21" s="570"/>
      <c r="H21" s="469"/>
      <c r="I21" s="676"/>
      <c r="J21" s="470"/>
      <c r="K21" s="480"/>
      <c r="L21" s="472"/>
      <c r="M21" s="472"/>
      <c r="N21" s="472"/>
      <c r="O21" s="664"/>
      <c r="P21" s="471"/>
      <c r="Q21" s="676"/>
      <c r="R21" s="472"/>
      <c r="S21" s="472"/>
      <c r="T21" s="469"/>
      <c r="U21" s="676"/>
      <c r="V21" s="470"/>
      <c r="W21" s="480"/>
      <c r="X21" s="472"/>
      <c r="Y21" s="676"/>
      <c r="Z21" s="472"/>
      <c r="AA21" s="472"/>
      <c r="AB21" s="102"/>
      <c r="AC21" s="575"/>
      <c r="AD21" s="103"/>
      <c r="AE21" s="312"/>
      <c r="AF21" s="107">
        <f t="shared" si="0"/>
        <v>0</v>
      </c>
      <c r="AG21" s="107"/>
      <c r="AH21" s="383" t="str">
        <f>IF(COUNTIF(D21:AE21,"(1)")=0," ",COUNTIF(D21:AE21,"(1)"))</f>
        <v xml:space="preserve"> </v>
      </c>
      <c r="AI21" s="383" t="str">
        <f>IF(COUNTIF(D21:AE21,"(2)")=0," ",COUNTIF(D21:AE21,"(2)"))</f>
        <v xml:space="preserve"> </v>
      </c>
      <c r="AJ21" s="383" t="str">
        <f>IF(COUNTIF(D21:AE21,"(3)")=0," ",COUNTIF(D21:AE21,"(3)"))</f>
        <v xml:space="preserve"> </v>
      </c>
      <c r="AK21" s="384" t="str">
        <f>IF(SUM(AH21:AJ21)=0," ",SUM(AH21:AJ21))</f>
        <v xml:space="preserve"> </v>
      </c>
      <c r="AL21" s="345">
        <v>22</v>
      </c>
      <c r="AM21" s="345">
        <v>22</v>
      </c>
      <c r="AN21" s="345">
        <v>22</v>
      </c>
      <c r="AO21" s="345" t="str">
        <f>IF(BI21=0,Var!$B$8,IF(LARGE(D21:AE21,1)=40,Var!$B$4," "))</f>
        <v>---</v>
      </c>
      <c r="AP21" s="369"/>
    </row>
    <row r="22" spans="2:68" s="356" customFormat="1" x14ac:dyDescent="0.2">
      <c r="B22" s="381"/>
      <c r="C22" s="382" t="s">
        <v>19</v>
      </c>
      <c r="D22" s="469"/>
      <c r="E22" s="700"/>
      <c r="F22" s="466"/>
      <c r="G22" s="570"/>
      <c r="H22" s="469"/>
      <c r="I22" s="676"/>
      <c r="J22" s="470"/>
      <c r="K22" s="570"/>
      <c r="L22" s="641"/>
      <c r="M22" s="641"/>
      <c r="N22" s="641"/>
      <c r="O22" s="669"/>
      <c r="P22" s="471"/>
      <c r="Q22" s="676"/>
      <c r="R22" s="472"/>
      <c r="S22" s="641"/>
      <c r="T22" s="469"/>
      <c r="U22" s="676"/>
      <c r="V22" s="470"/>
      <c r="W22" s="480"/>
      <c r="X22" s="472"/>
      <c r="Y22" s="676"/>
      <c r="Z22" s="472"/>
      <c r="AA22" s="472"/>
      <c r="AB22" s="102"/>
      <c r="AC22" s="575"/>
      <c r="AD22" s="103"/>
      <c r="AE22" s="312"/>
      <c r="AF22" s="107">
        <f t="shared" si="0"/>
        <v>0</v>
      </c>
      <c r="AG22" s="107"/>
      <c r="AH22" s="383" t="str">
        <f>IF(COUNTIF(D22:AE22,"(1)")=0," ",COUNTIF(D22:AE22,"(1)"))</f>
        <v xml:space="preserve"> </v>
      </c>
      <c r="AI22" s="383" t="str">
        <f>IF(COUNTIF(D22:AE22,"(2)")=0," ",COUNTIF(D22:AE22,"(2)"))</f>
        <v xml:space="preserve"> </v>
      </c>
      <c r="AJ22" s="383" t="str">
        <f>IF(COUNTIF(D22:AE22,"(3)")=0," ",COUNTIF(D22:AE22,"(3)"))</f>
        <v xml:space="preserve"> </v>
      </c>
      <c r="AK22" s="384" t="str">
        <f>IF(SUM(AH22:AJ22)=0," ",SUM(AH22:AJ22))</f>
        <v xml:space="preserve"> </v>
      </c>
      <c r="AL22" s="345">
        <v>22</v>
      </c>
      <c r="AM22" s="345">
        <v>22</v>
      </c>
      <c r="AN22" s="345">
        <v>22</v>
      </c>
      <c r="AO22" s="345" t="str">
        <f>IF(BI22=0,Var!$B$8,IF(LARGE(D22:AE22,1)=40,Var!$B$4," "))</f>
        <v>---</v>
      </c>
      <c r="AP22" s="369"/>
    </row>
    <row r="23" spans="2:68" s="356" customFormat="1" ht="22.7" customHeight="1" x14ac:dyDescent="0.25">
      <c r="B23" s="379"/>
      <c r="C23" s="100" t="s">
        <v>295</v>
      </c>
      <c r="D23" s="467"/>
      <c r="E23" s="468"/>
      <c r="F23" s="468"/>
      <c r="G23" s="467"/>
      <c r="H23" s="467"/>
      <c r="I23" s="467"/>
      <c r="J23" s="467"/>
      <c r="K23" s="467"/>
      <c r="L23" s="467"/>
      <c r="M23" s="467"/>
      <c r="N23" s="467"/>
      <c r="O23" s="467"/>
      <c r="P23" s="468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101"/>
      <c r="AC23" s="101"/>
      <c r="AD23" s="101"/>
      <c r="AE23" s="101"/>
      <c r="AF23" s="107"/>
      <c r="AG23" s="107"/>
      <c r="AH23" s="358"/>
      <c r="AI23" s="358"/>
      <c r="AJ23" s="358"/>
      <c r="AK23" s="380"/>
      <c r="AL23" s="344"/>
      <c r="AM23" s="344"/>
      <c r="AN23" s="344"/>
      <c r="AO23" s="344"/>
      <c r="AP23" s="358"/>
    </row>
    <row r="24" spans="2:68" s="356" customFormat="1" x14ac:dyDescent="0.2">
      <c r="B24" s="381"/>
      <c r="C24" s="382" t="s">
        <v>283</v>
      </c>
      <c r="D24" s="469"/>
      <c r="E24" s="700"/>
      <c r="F24" s="466"/>
      <c r="G24" s="480"/>
      <c r="H24" s="469"/>
      <c r="I24" s="676"/>
      <c r="J24" s="470"/>
      <c r="K24" s="480"/>
      <c r="L24" s="472"/>
      <c r="M24" s="472"/>
      <c r="N24" s="472"/>
      <c r="O24" s="667"/>
      <c r="P24" s="471"/>
      <c r="Q24" s="676"/>
      <c r="R24" s="472"/>
      <c r="S24" s="472"/>
      <c r="T24" s="469"/>
      <c r="U24" s="676"/>
      <c r="V24" s="470"/>
      <c r="W24" s="480"/>
      <c r="X24" s="472"/>
      <c r="Y24" s="676"/>
      <c r="Z24" s="472"/>
      <c r="AA24" s="472"/>
      <c r="AB24" s="102"/>
      <c r="AC24" s="575"/>
      <c r="AD24" s="103"/>
      <c r="AE24" s="312"/>
      <c r="AF24" s="107">
        <f t="shared" si="0"/>
        <v>0</v>
      </c>
      <c r="AG24" s="107"/>
      <c r="AH24" s="383" t="str">
        <f>IF(COUNTIF(D24:AE24,"(1)")=0," ",COUNTIF(D24:AE24,"(1)"))</f>
        <v xml:space="preserve"> </v>
      </c>
      <c r="AI24" s="383" t="str">
        <f>IF(COUNTIF(D24:AE24,"(2)")=0," ",COUNTIF(D24:AE24,"(2)"))</f>
        <v xml:space="preserve"> </v>
      </c>
      <c r="AJ24" s="383" t="str">
        <f>IF(COUNTIF(D24:AE24,"(3)")=0," ",COUNTIF(D24:AE24,"(3)"))</f>
        <v xml:space="preserve"> </v>
      </c>
      <c r="AK24" s="384" t="str">
        <f>IF(SUM(AH24:AJ24)=0," ",SUM(AH24:AJ24))</f>
        <v xml:space="preserve"> </v>
      </c>
      <c r="AL24" s="345">
        <v>19</v>
      </c>
      <c r="AM24" s="345">
        <v>19</v>
      </c>
      <c r="AN24" s="345">
        <v>19</v>
      </c>
      <c r="AO24" s="345" t="str">
        <f>IF(BI24=0,Var!$B$8,IF(LARGE(D24:AE24,1)=40,Var!$B$4," "))</f>
        <v>---</v>
      </c>
      <c r="AP24" s="369"/>
    </row>
    <row r="25" spans="2:68" s="356" customFormat="1" x14ac:dyDescent="0.2">
      <c r="B25" s="381"/>
      <c r="C25" s="382"/>
      <c r="D25" s="469"/>
      <c r="E25" s="700"/>
      <c r="F25" s="466"/>
      <c r="G25" s="480"/>
      <c r="H25" s="469"/>
      <c r="I25" s="676"/>
      <c r="J25" s="470"/>
      <c r="K25" s="480"/>
      <c r="L25" s="472"/>
      <c r="M25" s="472"/>
      <c r="N25" s="472"/>
      <c r="O25" s="664"/>
      <c r="P25" s="471"/>
      <c r="Q25" s="676"/>
      <c r="R25" s="472"/>
      <c r="S25" s="472"/>
      <c r="T25" s="469"/>
      <c r="U25" s="676"/>
      <c r="V25" s="470"/>
      <c r="W25" s="480"/>
      <c r="X25" s="472"/>
      <c r="Y25" s="676"/>
      <c r="Z25" s="472"/>
      <c r="AA25" s="472"/>
      <c r="AB25" s="102"/>
      <c r="AC25" s="575"/>
      <c r="AD25" s="103"/>
      <c r="AE25" s="312"/>
      <c r="AF25" s="107">
        <f t="shared" si="0"/>
        <v>0</v>
      </c>
      <c r="AG25" s="107"/>
      <c r="AH25" s="383" t="str">
        <f>IF(COUNTIF(D25:AE25,"(1)")=0," ",COUNTIF(D25:AE25,"(1)"))</f>
        <v xml:space="preserve"> </v>
      </c>
      <c r="AI25" s="383" t="str">
        <f>IF(COUNTIF(D25:AE25,"(2)")=0," ",COUNTIF(D25:AE25,"(2)"))</f>
        <v xml:space="preserve"> </v>
      </c>
      <c r="AJ25" s="383" t="str">
        <f>IF(COUNTIF(D25:AE25,"(3)")=0," ",COUNTIF(D25:AE25,"(3)"))</f>
        <v xml:space="preserve"> </v>
      </c>
      <c r="AK25" s="384" t="str">
        <f>IF(SUM(AH25:AJ25)=0," ",SUM(AH25:AJ25))</f>
        <v xml:space="preserve"> </v>
      </c>
      <c r="AL25" s="345" t="str">
        <f>IF(BI25=0,Var!$B$8,IF(LARGE(D25:AE25,1)&gt;=32,Var!$B$4," "))</f>
        <v>---</v>
      </c>
      <c r="AM25" s="345" t="str">
        <f>IF(BI25=0,Var!$B$8,IF(LARGE(D25:AE25,1)&gt;=35,Var!$B$4," "))</f>
        <v>---</v>
      </c>
      <c r="AN25" s="345" t="str">
        <f>IF(BI25=0,Var!$B$8,IF(LARGE(D25:AE25,1)&gt;=38,Var!$B$4," "))</f>
        <v>---</v>
      </c>
      <c r="AO25" s="345" t="str">
        <f>IF(BI25=0,Var!$B$8,IF(LARGE(D25:AE25,1)=40,Var!$B$4," "))</f>
        <v>---</v>
      </c>
      <c r="AP25" s="369"/>
    </row>
    <row r="26" spans="2:68" s="356" customFormat="1" x14ac:dyDescent="0.2">
      <c r="B26" s="381"/>
      <c r="C26" s="382" t="s">
        <v>19</v>
      </c>
      <c r="D26" s="469"/>
      <c r="E26" s="700"/>
      <c r="F26" s="466"/>
      <c r="G26" s="480"/>
      <c r="H26" s="469"/>
      <c r="I26" s="676"/>
      <c r="J26" s="470"/>
      <c r="K26" s="480"/>
      <c r="L26" s="472"/>
      <c r="M26" s="472"/>
      <c r="N26" s="472"/>
      <c r="O26" s="668"/>
      <c r="P26" s="471"/>
      <c r="Q26" s="676"/>
      <c r="R26" s="472"/>
      <c r="S26" s="472"/>
      <c r="T26" s="469"/>
      <c r="U26" s="676"/>
      <c r="V26" s="470"/>
      <c r="W26" s="480"/>
      <c r="X26" s="472"/>
      <c r="Y26" s="676"/>
      <c r="Z26" s="472"/>
      <c r="AA26" s="472"/>
      <c r="AB26" s="102"/>
      <c r="AC26" s="575"/>
      <c r="AD26" s="103"/>
      <c r="AE26" s="312"/>
      <c r="AF26" s="107">
        <f t="shared" si="0"/>
        <v>0</v>
      </c>
      <c r="AG26" s="107"/>
      <c r="AH26" s="383" t="str">
        <f>IF(COUNTIF(D26:AE26,"(1)")=0," ",COUNTIF(D26:AE26,"(1)"))</f>
        <v xml:space="preserve"> </v>
      </c>
      <c r="AI26" s="383" t="str">
        <f>IF(COUNTIF(D26:AE26,"(2)")=0," ",COUNTIF(D26:AE26,"(2)"))</f>
        <v xml:space="preserve"> </v>
      </c>
      <c r="AJ26" s="383" t="str">
        <f>IF(COUNTIF(D26:AE26,"(3)")=0," ",COUNTIF(D26:AE26,"(3)"))</f>
        <v xml:space="preserve"> </v>
      </c>
      <c r="AK26" s="384" t="str">
        <f>IF(SUM(AH26:AJ26)=0," ",SUM(AH26:AJ26))</f>
        <v xml:space="preserve"> </v>
      </c>
      <c r="AL26" s="345" t="str">
        <f>IF(BI26=0,Var!$B$8,IF(LARGE(D26:AE26,1)&gt;=32,Var!$B$4," "))</f>
        <v>---</v>
      </c>
      <c r="AM26" s="345" t="str">
        <f>IF(BI26=0,Var!$B$8,IF(LARGE(D26:AE26,1)&gt;=35,Var!$B$4," "))</f>
        <v>---</v>
      </c>
      <c r="AN26" s="345" t="str">
        <f>IF(BI26=0,Var!$B$8,IF(LARGE(D26:AE26,1)&gt;=38,Var!$B$4," "))</f>
        <v>---</v>
      </c>
      <c r="AO26" s="345" t="str">
        <f>IF(BI26=0,Var!$B$8,IF(LARGE(D26:AE26,1)=40,Var!$B$4," "))</f>
        <v>---</v>
      </c>
      <c r="AP26" s="369"/>
    </row>
    <row r="27" spans="2:68" s="356" customFormat="1" ht="22.7" customHeight="1" x14ac:dyDescent="0.25">
      <c r="B27" s="379"/>
      <c r="C27" s="100" t="s">
        <v>300</v>
      </c>
      <c r="D27" s="467"/>
      <c r="E27" s="468"/>
      <c r="F27" s="468"/>
      <c r="G27" s="467"/>
      <c r="H27" s="467"/>
      <c r="I27" s="467"/>
      <c r="J27" s="467"/>
      <c r="K27" s="467"/>
      <c r="L27" s="467"/>
      <c r="M27" s="467"/>
      <c r="N27" s="467"/>
      <c r="O27" s="467"/>
      <c r="P27" s="468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101"/>
      <c r="AC27" s="101"/>
      <c r="AD27" s="101"/>
      <c r="AE27" s="101"/>
      <c r="AF27" s="107"/>
      <c r="AG27" s="107"/>
      <c r="AH27" s="358"/>
      <c r="AI27" s="358"/>
      <c r="AJ27" s="358"/>
      <c r="AK27" s="380"/>
      <c r="AL27" s="344"/>
      <c r="AM27" s="344"/>
      <c r="AN27" s="344"/>
      <c r="AO27" s="344"/>
      <c r="AP27" s="358"/>
      <c r="AQ27" s="358"/>
      <c r="AR27" s="358"/>
      <c r="AS27" s="358"/>
      <c r="AT27" s="358"/>
      <c r="AU27" s="358"/>
      <c r="AV27" s="387"/>
      <c r="AW27" s="358"/>
      <c r="AX27" s="358"/>
      <c r="AY27" s="358"/>
      <c r="AZ27" s="358"/>
      <c r="BA27" s="358"/>
      <c r="BB27" s="358"/>
      <c r="BC27" s="358"/>
      <c r="BD27" s="358"/>
      <c r="BE27" s="358"/>
      <c r="BG27" s="358"/>
      <c r="BH27" s="388"/>
      <c r="BI27" s="358"/>
      <c r="BJ27" s="358"/>
      <c r="BK27" s="358"/>
      <c r="BL27" s="380"/>
      <c r="BM27" s="358"/>
      <c r="BN27" s="358"/>
      <c r="BO27" s="358"/>
      <c r="BP27" s="358"/>
    </row>
    <row r="28" spans="2:68" s="356" customFormat="1" x14ac:dyDescent="0.2">
      <c r="B28" s="381"/>
      <c r="C28" s="382"/>
      <c r="D28" s="469"/>
      <c r="E28" s="700"/>
      <c r="F28" s="466"/>
      <c r="G28" s="480"/>
      <c r="H28" s="469"/>
      <c r="I28" s="676"/>
      <c r="J28" s="470"/>
      <c r="K28" s="480"/>
      <c r="L28" s="472"/>
      <c r="M28" s="472"/>
      <c r="N28" s="472"/>
      <c r="O28" s="666"/>
      <c r="P28" s="471"/>
      <c r="Q28" s="676"/>
      <c r="R28" s="472"/>
      <c r="S28" s="472"/>
      <c r="T28" s="469"/>
      <c r="U28" s="676"/>
      <c r="V28" s="470"/>
      <c r="W28" s="480"/>
      <c r="X28" s="472"/>
      <c r="Y28" s="676"/>
      <c r="Z28" s="472"/>
      <c r="AA28" s="472"/>
      <c r="AB28" s="102"/>
      <c r="AC28" s="575"/>
      <c r="AD28" s="103"/>
      <c r="AE28" s="312"/>
      <c r="AF28" s="107">
        <f t="shared" si="0"/>
        <v>0</v>
      </c>
      <c r="AG28" s="107"/>
      <c r="AH28" s="383" t="str">
        <f>IF(COUNTIF(D28:AE28,"(1)")=0," ",COUNTIF(D28:AE28,"(1)"))</f>
        <v xml:space="preserve"> </v>
      </c>
      <c r="AI28" s="383" t="str">
        <f>IF(COUNTIF(D28:AE28,"(2)")=0," ",COUNTIF(D28:AE28,"(2)"))</f>
        <v xml:space="preserve"> </v>
      </c>
      <c r="AJ28" s="383" t="str">
        <f>IF(COUNTIF(D28:AE28,"(3)")=0," ",COUNTIF(D28:AE28,"(3)"))</f>
        <v xml:space="preserve"> </v>
      </c>
      <c r="AK28" s="384" t="str">
        <f>IF(SUM(AH28:AJ28)=0," ",SUM(AH28:AJ28))</f>
        <v xml:space="preserve"> </v>
      </c>
      <c r="AL28" s="345" t="str">
        <f>IF(BI28=0,Var!$B$8,IF(LARGE(D28:AE28,1)&gt;=32,Var!$B$4," "))</f>
        <v>---</v>
      </c>
      <c r="AM28" s="345" t="str">
        <f>IF(BI28=0,Var!$B$8,IF(LARGE(D28:AE28,1)&gt;=35,Var!$B$4," "))</f>
        <v>---</v>
      </c>
      <c r="AN28" s="345" t="str">
        <f>IF(BI28=0,Var!$B$8,IF(LARGE(D28:AE28,1)&gt;=38,Var!$B$4," "))</f>
        <v>---</v>
      </c>
      <c r="AO28" s="345" t="str">
        <f>IF(BI28=0,Var!$B$8,IF(LARGE(D28:AE28,1)=40,Var!$B$4," "))</f>
        <v>---</v>
      </c>
      <c r="AP28" s="369"/>
    </row>
    <row r="29" spans="2:68" s="356" customFormat="1" ht="22.7" customHeight="1" x14ac:dyDescent="0.25">
      <c r="B29" s="379"/>
      <c r="C29" s="100" t="s">
        <v>356</v>
      </c>
      <c r="D29" s="467"/>
      <c r="E29" s="468"/>
      <c r="F29" s="468"/>
      <c r="G29" s="467"/>
      <c r="H29" s="467"/>
      <c r="I29" s="467"/>
      <c r="J29" s="467"/>
      <c r="K29" s="467"/>
      <c r="L29" s="467"/>
      <c r="M29" s="467"/>
      <c r="N29" s="467"/>
      <c r="O29" s="467"/>
      <c r="P29" s="468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101"/>
      <c r="AC29" s="101"/>
      <c r="AD29" s="101"/>
      <c r="AE29" s="101"/>
      <c r="AF29" s="107"/>
      <c r="AG29" s="107"/>
      <c r="AH29" s="358"/>
      <c r="AI29" s="358"/>
      <c r="AJ29" s="358"/>
      <c r="AK29" s="380"/>
      <c r="AL29" s="344"/>
      <c r="AM29" s="344"/>
      <c r="AN29" s="344"/>
      <c r="AO29" s="344"/>
      <c r="AP29" s="358"/>
      <c r="AQ29" s="358"/>
      <c r="AR29" s="358"/>
      <c r="AS29" s="358"/>
      <c r="AT29" s="358"/>
      <c r="AU29" s="358"/>
      <c r="AV29" s="387"/>
      <c r="AW29" s="358"/>
      <c r="AX29" s="358"/>
      <c r="AY29" s="358"/>
      <c r="AZ29" s="358"/>
      <c r="BA29" s="358"/>
      <c r="BB29" s="358"/>
      <c r="BC29" s="358"/>
      <c r="BD29" s="358"/>
      <c r="BE29" s="358"/>
      <c r="BG29" s="358"/>
      <c r="BH29" s="388"/>
      <c r="BI29" s="358"/>
      <c r="BJ29" s="358"/>
      <c r="BK29" s="358"/>
      <c r="BL29" s="380"/>
      <c r="BM29" s="358"/>
      <c r="BN29" s="358"/>
      <c r="BO29" s="358"/>
      <c r="BP29" s="358"/>
    </row>
    <row r="30" spans="2:68" s="356" customFormat="1" x14ac:dyDescent="0.2">
      <c r="B30" s="381"/>
      <c r="C30" s="382" t="s">
        <v>335</v>
      </c>
      <c r="D30" s="469"/>
      <c r="E30" s="700"/>
      <c r="F30" s="466"/>
      <c r="G30" s="570"/>
      <c r="H30" s="469"/>
      <c r="I30" s="676"/>
      <c r="J30" s="470"/>
      <c r="K30" s="480"/>
      <c r="L30" s="472"/>
      <c r="M30" s="472"/>
      <c r="N30" s="472"/>
      <c r="O30" s="666"/>
      <c r="P30" s="471"/>
      <c r="Q30" s="676"/>
      <c r="R30" s="472"/>
      <c r="S30" s="472"/>
      <c r="T30" s="469"/>
      <c r="U30" s="676"/>
      <c r="V30" s="470"/>
      <c r="W30" s="480"/>
      <c r="X30" s="472"/>
      <c r="Y30" s="676"/>
      <c r="Z30" s="472"/>
      <c r="AA30" s="472"/>
      <c r="AB30" s="102"/>
      <c r="AC30" s="575"/>
      <c r="AD30" s="103"/>
      <c r="AE30" s="312"/>
      <c r="AF30" s="107">
        <f t="shared" si="0"/>
        <v>0</v>
      </c>
      <c r="AG30" s="107"/>
      <c r="AH30" s="656" t="str">
        <f>IF(COUNTIF(D30:AE30,"(1)")=0," ",COUNTIF(D30:AE30,"(1)"))</f>
        <v xml:space="preserve"> </v>
      </c>
      <c r="AI30" s="656" t="str">
        <f>IF(COUNTIF(D30:AE30,"(2)")=0," ",COUNTIF(D30:AE30,"(2)"))</f>
        <v xml:space="preserve"> </v>
      </c>
      <c r="AJ30" s="656" t="str">
        <f>IF(COUNTIF(D30:AE30,"(3)")=0," ",COUNTIF(D30:AE30,"(3)"))</f>
        <v xml:space="preserve"> </v>
      </c>
      <c r="AK30" s="384" t="str">
        <f>IF(SUM(AH30:AJ30)=0," ",SUM(AH30:AJ30))</f>
        <v xml:space="preserve"> </v>
      </c>
      <c r="AL30" s="345" t="str">
        <f>IF(BI30=0,Var!$B$8,IF(LARGE(D30:AE30,1)&gt;=32,Var!$B$4," "))</f>
        <v>---</v>
      </c>
      <c r="AM30" s="345" t="str">
        <f>IF(BI30=0,Var!$B$8,IF(LARGE(D30:AE30,1)&gt;=35,Var!$B$4," "))</f>
        <v>---</v>
      </c>
      <c r="AN30" s="345" t="str">
        <f>IF(BI30=0,Var!$B$8,IF(LARGE(D30:AE30,1)&gt;=38,Var!$B$4," "))</f>
        <v>---</v>
      </c>
      <c r="AO30" s="345" t="str">
        <f>IF(BI30=0,Var!$B$8,IF(LARGE(D30:AE30,1)=40,Var!$B$4," "))</f>
        <v>---</v>
      </c>
      <c r="AP30" s="369"/>
    </row>
    <row r="31" spans="2:68" s="356" customFormat="1" ht="22.7" customHeight="1" x14ac:dyDescent="0.25">
      <c r="B31" s="379"/>
      <c r="C31" s="100" t="s">
        <v>301</v>
      </c>
      <c r="D31" s="467"/>
      <c r="E31" s="468"/>
      <c r="F31" s="468"/>
      <c r="G31" s="467"/>
      <c r="H31" s="467"/>
      <c r="I31" s="467"/>
      <c r="J31" s="467"/>
      <c r="K31" s="467"/>
      <c r="L31" s="467"/>
      <c r="M31" s="467"/>
      <c r="N31" s="467"/>
      <c r="O31" s="467"/>
      <c r="P31" s="468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101"/>
      <c r="AC31" s="101"/>
      <c r="AD31" s="101"/>
      <c r="AE31" s="101"/>
      <c r="AF31" s="107"/>
      <c r="AG31" s="107"/>
      <c r="AH31" s="358"/>
      <c r="AI31" s="358"/>
      <c r="AJ31" s="358"/>
      <c r="AK31" s="380"/>
      <c r="AL31" s="344"/>
      <c r="AM31" s="344"/>
      <c r="AN31" s="344"/>
      <c r="AO31" s="344"/>
      <c r="AP31" s="358"/>
      <c r="AQ31" s="358"/>
      <c r="AR31" s="358"/>
      <c r="AS31" s="358"/>
      <c r="AT31" s="358"/>
      <c r="AU31" s="358"/>
      <c r="AV31" s="387"/>
      <c r="AW31" s="358"/>
      <c r="AX31" s="358"/>
      <c r="AY31" s="358"/>
      <c r="AZ31" s="358"/>
      <c r="BA31" s="358"/>
      <c r="BB31" s="358"/>
      <c r="BC31" s="358"/>
      <c r="BD31" s="358"/>
      <c r="BE31" s="358"/>
      <c r="BG31" s="358"/>
      <c r="BH31" s="388"/>
      <c r="BI31" s="358"/>
      <c r="BJ31" s="358"/>
      <c r="BK31" s="358"/>
      <c r="BL31" s="380"/>
      <c r="BM31" s="358"/>
      <c r="BN31" s="358"/>
      <c r="BO31" s="358"/>
      <c r="BP31" s="358"/>
    </row>
    <row r="32" spans="2:68" s="356" customFormat="1" x14ac:dyDescent="0.2">
      <c r="B32" s="381"/>
      <c r="C32" s="382"/>
      <c r="D32" s="469"/>
      <c r="E32" s="700"/>
      <c r="F32" s="466"/>
      <c r="G32" s="480"/>
      <c r="H32" s="469"/>
      <c r="I32" s="676"/>
      <c r="J32" s="470"/>
      <c r="K32" s="480"/>
      <c r="L32" s="472"/>
      <c r="M32" s="472"/>
      <c r="N32" s="472"/>
      <c r="O32" s="666"/>
      <c r="P32" s="471"/>
      <c r="Q32" s="676"/>
      <c r="R32" s="472"/>
      <c r="S32" s="472"/>
      <c r="T32" s="469"/>
      <c r="U32" s="676"/>
      <c r="V32" s="470"/>
      <c r="W32" s="480"/>
      <c r="X32" s="472"/>
      <c r="Y32" s="676"/>
      <c r="Z32" s="472"/>
      <c r="AA32" s="472"/>
      <c r="AB32" s="102"/>
      <c r="AC32" s="575"/>
      <c r="AD32" s="103"/>
      <c r="AE32" s="312"/>
      <c r="AF32" s="107">
        <f t="shared" si="0"/>
        <v>0</v>
      </c>
      <c r="AG32" s="107"/>
      <c r="AH32" s="656" t="str">
        <f>IF(COUNTIF(D32:AE32,"(1)")=0," ",COUNTIF(D32:AE32,"(1)"))</f>
        <v xml:space="preserve"> </v>
      </c>
      <c r="AI32" s="656" t="str">
        <f>IF(COUNTIF(D32:AE32,"(2)")=0," ",COUNTIF(D32:AE32,"(2)"))</f>
        <v xml:space="preserve"> </v>
      </c>
      <c r="AJ32" s="656" t="str">
        <f>IF(COUNTIF(D32:AE32,"(3)")=0," ",COUNTIF(D32:AE32,"(3)"))</f>
        <v xml:space="preserve"> </v>
      </c>
      <c r="AK32" s="384" t="str">
        <f t="shared" ref="AK32" si="1">IF(SUM(AH32:AJ32)=0," ",SUM(AH32:AJ32))</f>
        <v xml:space="preserve"> </v>
      </c>
      <c r="AL32" s="345" t="str">
        <f>IF(BI32=0,Var!$B$8,IF(LARGE(D32:AE32,1)&gt;=32,Var!$B$4," "))</f>
        <v>---</v>
      </c>
      <c r="AM32" s="345" t="str">
        <f>IF(BI32=0,Var!$B$8,IF(LARGE(D32:AE32,1)&gt;=35,Var!$B$4," "))</f>
        <v>---</v>
      </c>
      <c r="AN32" s="345" t="str">
        <f>IF(BI32=0,Var!$B$8,IF(LARGE(D32:AE32,1)&gt;=38,Var!$B$4," "))</f>
        <v>---</v>
      </c>
      <c r="AO32" s="345" t="str">
        <f>IF(BI32=0,Var!$B$8,IF(LARGE(D32:AE32,1)=40,Var!$B$4," "))</f>
        <v>---</v>
      </c>
      <c r="AP32" s="369"/>
    </row>
    <row r="33" spans="2:68" s="356" customFormat="1" ht="22.7" customHeight="1" x14ac:dyDescent="0.25">
      <c r="B33" s="379"/>
      <c r="C33" s="100" t="s">
        <v>355</v>
      </c>
      <c r="D33" s="467"/>
      <c r="E33" s="468"/>
      <c r="F33" s="468"/>
      <c r="G33" s="467"/>
      <c r="H33" s="467"/>
      <c r="I33" s="467"/>
      <c r="J33" s="467"/>
      <c r="K33" s="467"/>
      <c r="L33" s="467"/>
      <c r="M33" s="467"/>
      <c r="N33" s="467"/>
      <c r="O33" s="467"/>
      <c r="P33" s="468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101"/>
      <c r="AC33" s="101"/>
      <c r="AD33" s="101"/>
      <c r="AE33" s="101"/>
      <c r="AF33" s="107"/>
      <c r="AG33" s="107"/>
      <c r="AH33" s="385"/>
      <c r="AI33" s="385"/>
      <c r="AJ33" s="385"/>
      <c r="AK33" s="386"/>
      <c r="AL33" s="344"/>
      <c r="AM33" s="344"/>
      <c r="AN33" s="344"/>
      <c r="AO33" s="344"/>
      <c r="AP33" s="358"/>
      <c r="AQ33" s="358"/>
      <c r="AR33" s="358"/>
      <c r="AS33" s="358"/>
      <c r="AT33" s="358"/>
      <c r="AU33" s="358"/>
      <c r="AV33" s="387"/>
      <c r="AW33" s="358"/>
      <c r="AX33" s="358"/>
      <c r="AY33" s="358"/>
      <c r="AZ33" s="358"/>
      <c r="BA33" s="358"/>
      <c r="BB33" s="358"/>
      <c r="BC33" s="358"/>
      <c r="BD33" s="358"/>
      <c r="BE33" s="358"/>
      <c r="BG33" s="358"/>
      <c r="BH33" s="388"/>
      <c r="BI33" s="358"/>
      <c r="BJ33" s="358"/>
      <c r="BK33" s="358"/>
      <c r="BL33" s="380"/>
      <c r="BM33" s="358"/>
      <c r="BN33" s="358"/>
      <c r="BO33" s="358"/>
      <c r="BP33" s="358"/>
    </row>
    <row r="34" spans="2:68" s="356" customFormat="1" x14ac:dyDescent="0.2">
      <c r="B34" s="381"/>
      <c r="C34" s="382" t="s">
        <v>18</v>
      </c>
      <c r="D34" s="469"/>
      <c r="E34" s="700"/>
      <c r="F34" s="466"/>
      <c r="G34" s="480"/>
      <c r="H34" s="469"/>
      <c r="I34" s="676"/>
      <c r="J34" s="470"/>
      <c r="K34" s="480"/>
      <c r="L34" s="472"/>
      <c r="M34" s="472"/>
      <c r="N34" s="472"/>
      <c r="O34" s="666"/>
      <c r="P34" s="471"/>
      <c r="Q34" s="676"/>
      <c r="R34" s="472"/>
      <c r="S34" s="472"/>
      <c r="T34" s="469"/>
      <c r="U34" s="676"/>
      <c r="V34" s="470"/>
      <c r="W34" s="480"/>
      <c r="X34" s="472"/>
      <c r="Y34" s="676"/>
      <c r="Z34" s="472"/>
      <c r="AA34" s="472"/>
      <c r="AB34" s="102"/>
      <c r="AC34" s="575"/>
      <c r="AD34" s="103"/>
      <c r="AE34" s="312"/>
      <c r="AF34" s="107">
        <f t="shared" si="0"/>
        <v>0</v>
      </c>
      <c r="AG34" s="107"/>
      <c r="AH34" s="655" t="str">
        <f>IF(COUNTIF(D34:AE34,"(1)")=0," ",COUNTIF(D34:AE34,"(1)"))</f>
        <v xml:space="preserve"> </v>
      </c>
      <c r="AI34" s="655" t="str">
        <f>IF(COUNTIF(D34:AE34,"(2)")=0," ",COUNTIF(D34:AE34,"(2)"))</f>
        <v xml:space="preserve"> </v>
      </c>
      <c r="AJ34" s="655" t="str">
        <f>IF(COUNTIF(D34:AE34,"(3)")=0," ",COUNTIF(D34:AE34,"(3)"))</f>
        <v xml:space="preserve"> </v>
      </c>
      <c r="AK34" s="384" t="str">
        <f t="shared" ref="AK34" si="2">IF(SUM(AH34:AJ34)=0," ",SUM(AH34:AJ34))</f>
        <v xml:space="preserve"> </v>
      </c>
      <c r="AL34" s="345">
        <v>23</v>
      </c>
      <c r="AM34" s="345">
        <v>23</v>
      </c>
      <c r="AN34" s="345" t="str">
        <f>IF(BI34=0,Var!$B$8,IF(LARGE(D34:AE34,1)&gt;=38,Var!$B$4," "))</f>
        <v>---</v>
      </c>
      <c r="AO34" s="345" t="str">
        <f>IF(BI34=0,Var!$B$8,IF(LARGE(D34:AE34,1)&gt;=40,Var!$B$4," "))</f>
        <v>---</v>
      </c>
      <c r="AP34" s="369"/>
    </row>
    <row r="35" spans="2:68" s="356" customFormat="1" ht="22.7" customHeight="1" x14ac:dyDescent="0.25">
      <c r="B35" s="379"/>
      <c r="C35" s="100" t="s">
        <v>302</v>
      </c>
      <c r="D35" s="467"/>
      <c r="E35" s="468"/>
      <c r="F35" s="468"/>
      <c r="G35" s="467"/>
      <c r="H35" s="467"/>
      <c r="I35" s="467"/>
      <c r="J35" s="467"/>
      <c r="K35" s="467"/>
      <c r="L35" s="467"/>
      <c r="M35" s="467"/>
      <c r="N35" s="467"/>
      <c r="O35" s="467"/>
      <c r="P35" s="468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101"/>
      <c r="AC35" s="101"/>
      <c r="AD35" s="101"/>
      <c r="AE35" s="101"/>
      <c r="AF35" s="107"/>
      <c r="AG35" s="107"/>
      <c r="AH35" s="358"/>
      <c r="AI35" s="358"/>
      <c r="AJ35" s="358"/>
      <c r="AK35" s="380"/>
      <c r="AL35" s="344"/>
      <c r="AM35" s="344"/>
      <c r="AN35" s="344"/>
      <c r="AO35" s="344"/>
      <c r="AP35" s="358"/>
      <c r="AQ35" s="358"/>
      <c r="AR35" s="358"/>
      <c r="AS35" s="358"/>
      <c r="AT35" s="358"/>
      <c r="AU35" s="358"/>
      <c r="AV35" s="387"/>
      <c r="AW35" s="358"/>
      <c r="AX35" s="358"/>
      <c r="AY35" s="358"/>
      <c r="AZ35" s="358"/>
      <c r="BA35" s="358"/>
      <c r="BB35" s="358"/>
      <c r="BC35" s="358"/>
      <c r="BD35" s="358"/>
      <c r="BE35" s="358"/>
      <c r="BG35" s="358"/>
      <c r="BH35" s="388"/>
      <c r="BI35" s="358"/>
      <c r="BJ35" s="358"/>
      <c r="BK35" s="358"/>
      <c r="BL35" s="380"/>
      <c r="BM35" s="358"/>
      <c r="BN35" s="358"/>
      <c r="BO35" s="358"/>
      <c r="BP35" s="358"/>
    </row>
    <row r="36" spans="2:68" s="356" customFormat="1" x14ac:dyDescent="0.2">
      <c r="B36" s="381"/>
      <c r="C36" s="382" t="s">
        <v>24</v>
      </c>
      <c r="D36" s="469"/>
      <c r="E36" s="700"/>
      <c r="F36" s="466"/>
      <c r="G36" s="480"/>
      <c r="H36" s="469"/>
      <c r="I36" s="676"/>
      <c r="J36" s="470"/>
      <c r="K36" s="480"/>
      <c r="L36" s="472"/>
      <c r="M36" s="472"/>
      <c r="N36" s="472"/>
      <c r="O36" s="667"/>
      <c r="P36" s="471"/>
      <c r="Q36" s="676"/>
      <c r="R36" s="472"/>
      <c r="S36" s="472"/>
      <c r="T36" s="469"/>
      <c r="U36" s="676"/>
      <c r="V36" s="470"/>
      <c r="W36" s="480"/>
      <c r="X36" s="472"/>
      <c r="Y36" s="676"/>
      <c r="Z36" s="472"/>
      <c r="AA36" s="472"/>
      <c r="AB36" s="102"/>
      <c r="AC36" s="575"/>
      <c r="AD36" s="103"/>
      <c r="AE36" s="312"/>
      <c r="AF36" s="107">
        <f t="shared" si="0"/>
        <v>0</v>
      </c>
      <c r="AG36" s="107"/>
      <c r="AH36" s="383" t="str">
        <f>IF(COUNTIF(D36:AE36,"(1)")=0," ",COUNTIF(D36:AE36,"(1)"))</f>
        <v xml:space="preserve"> </v>
      </c>
      <c r="AI36" s="383" t="str">
        <f>IF(COUNTIF(D36:AE36,"(2)")=0," ",COUNTIF(D36:AE36,"(2)"))</f>
        <v xml:space="preserve"> </v>
      </c>
      <c r="AJ36" s="383" t="str">
        <f>IF(COUNTIF(D36:AE36,"(3)")=0," ",COUNTIF(D36:AE36,"(3)"))</f>
        <v xml:space="preserve"> </v>
      </c>
      <c r="AK36" s="384" t="str">
        <f>IF(SUM(AH36:AJ36)=0," ",SUM(AH36:AJ36))</f>
        <v xml:space="preserve"> </v>
      </c>
      <c r="AL36" s="345">
        <v>99</v>
      </c>
      <c r="AM36" s="345">
        <v>99</v>
      </c>
      <c r="AN36" s="345">
        <v>99</v>
      </c>
      <c r="AO36" s="345" t="str">
        <f>IF(BI36=0,Var!$B$8,IF(LARGE(D36:AE36,1)=40,Var!$B$4," "))</f>
        <v>---</v>
      </c>
      <c r="AP36" s="369"/>
    </row>
    <row r="37" spans="2:68" s="356" customFormat="1" x14ac:dyDescent="0.2">
      <c r="B37" s="381"/>
      <c r="C37" s="382"/>
      <c r="D37" s="469"/>
      <c r="E37" s="700"/>
      <c r="F37" s="466"/>
      <c r="G37" s="480"/>
      <c r="H37" s="469"/>
      <c r="I37" s="676"/>
      <c r="J37" s="470"/>
      <c r="K37" s="480"/>
      <c r="L37" s="472"/>
      <c r="M37" s="472"/>
      <c r="N37" s="472"/>
      <c r="O37" s="668"/>
      <c r="P37" s="471"/>
      <c r="Q37" s="676"/>
      <c r="R37" s="472"/>
      <c r="S37" s="472"/>
      <c r="T37" s="469"/>
      <c r="U37" s="676"/>
      <c r="V37" s="470"/>
      <c r="W37" s="480"/>
      <c r="X37" s="472"/>
      <c r="Y37" s="676"/>
      <c r="Z37" s="472"/>
      <c r="AA37" s="472"/>
      <c r="AB37" s="102"/>
      <c r="AC37" s="575"/>
      <c r="AD37" s="103"/>
      <c r="AE37" s="312"/>
      <c r="AF37" s="107">
        <f t="shared" si="0"/>
        <v>0</v>
      </c>
      <c r="AG37" s="107"/>
      <c r="AH37" s="655" t="str">
        <f>IF(COUNTIF(D37:AE37,"(1)")=0," ",COUNTIF(D37:AE37,"(1)"))</f>
        <v xml:space="preserve"> </v>
      </c>
      <c r="AI37" s="655" t="str">
        <f>IF(COUNTIF(D37:AE37,"(2)")=0," ",COUNTIF(D37:AE37,"(2)"))</f>
        <v xml:space="preserve"> </v>
      </c>
      <c r="AJ37" s="655" t="str">
        <f>IF(COUNTIF(D37:AE37,"(3)")=0," ",COUNTIF(D37:AE37,"(3)"))</f>
        <v xml:space="preserve"> </v>
      </c>
      <c r="AK37" s="384" t="str">
        <f>IF(SUM(AH37:AJ37)=0," ",SUM(AH37:AJ37))</f>
        <v xml:space="preserve"> </v>
      </c>
      <c r="AL37" s="345" t="str">
        <f>IF(BI37=0,Var!$B$8,IF(LARGE(D37:AE37,1)&gt;=32,Var!$B$4," "))</f>
        <v>---</v>
      </c>
      <c r="AM37" s="345" t="str">
        <f>IF(BI37=0,Var!$B$8,IF(LARGE(D37:AE37,1)&gt;=35,Var!$B$4," "))</f>
        <v>---</v>
      </c>
      <c r="AN37" s="345" t="str">
        <f>IF(BI37=0,Var!$B$8,IF(LARGE(D37:AE37,1)&gt;=38,Var!$B$4," "))</f>
        <v>---</v>
      </c>
      <c r="AO37" s="345" t="str">
        <f>IF(BI37=0,Var!$B$8,IF(LARGE(D37:AE37,1)=40,Var!$B$4," "))</f>
        <v>---</v>
      </c>
      <c r="AP37" s="369"/>
    </row>
    <row r="38" spans="2:68" s="356" customFormat="1" ht="22.7" customHeight="1" x14ac:dyDescent="0.25">
      <c r="B38" s="379"/>
      <c r="C38" s="100" t="s">
        <v>303</v>
      </c>
      <c r="D38" s="467"/>
      <c r="E38" s="468"/>
      <c r="F38" s="468"/>
      <c r="G38" s="467"/>
      <c r="H38" s="467"/>
      <c r="I38" s="467"/>
      <c r="J38" s="467"/>
      <c r="K38" s="467"/>
      <c r="L38" s="467"/>
      <c r="M38" s="467"/>
      <c r="N38" s="467"/>
      <c r="O38" s="467"/>
      <c r="P38" s="468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101"/>
      <c r="AC38" s="101"/>
      <c r="AD38" s="101"/>
      <c r="AE38" s="101"/>
      <c r="AF38" s="107"/>
      <c r="AG38" s="107"/>
      <c r="AH38" s="385"/>
      <c r="AI38" s="385"/>
      <c r="AJ38" s="385"/>
      <c r="AK38" s="386"/>
      <c r="AL38" s="344"/>
      <c r="AM38" s="344"/>
      <c r="AN38" s="344"/>
      <c r="AO38" s="344"/>
      <c r="AP38" s="358"/>
      <c r="AQ38" s="358"/>
      <c r="AR38" s="358"/>
      <c r="AS38" s="358"/>
      <c r="AT38" s="358"/>
      <c r="AU38" s="358"/>
      <c r="AV38" s="387"/>
      <c r="AW38" s="358"/>
      <c r="AX38" s="358"/>
      <c r="AY38" s="358"/>
      <c r="AZ38" s="358"/>
      <c r="BA38" s="358"/>
      <c r="BB38" s="358"/>
      <c r="BC38" s="358"/>
      <c r="BD38" s="358"/>
      <c r="BE38" s="358"/>
      <c r="BG38" s="358"/>
      <c r="BH38" s="388"/>
      <c r="BI38" s="358"/>
      <c r="BJ38" s="358"/>
      <c r="BK38" s="358"/>
      <c r="BL38" s="380"/>
      <c r="BM38" s="358"/>
      <c r="BN38" s="358"/>
      <c r="BO38" s="358"/>
      <c r="BP38" s="358"/>
    </row>
    <row r="39" spans="2:68" s="356" customFormat="1" x14ac:dyDescent="0.2">
      <c r="B39" s="381">
        <v>1</v>
      </c>
      <c r="C39" s="382" t="s">
        <v>334</v>
      </c>
      <c r="D39" s="657">
        <v>32</v>
      </c>
      <c r="E39" s="700">
        <v>6</v>
      </c>
      <c r="F39" s="466">
        <v>58</v>
      </c>
      <c r="G39" s="658"/>
      <c r="H39" s="657"/>
      <c r="I39" s="675"/>
      <c r="J39" s="466"/>
      <c r="K39" s="658"/>
      <c r="L39" s="659"/>
      <c r="M39" s="659"/>
      <c r="N39" s="659"/>
      <c r="O39" s="670"/>
      <c r="P39" s="471"/>
      <c r="Q39" s="675"/>
      <c r="R39" s="471"/>
      <c r="S39" s="659"/>
      <c r="T39" s="657"/>
      <c r="U39" s="675"/>
      <c r="V39" s="466"/>
      <c r="W39" s="671"/>
      <c r="X39" s="471"/>
      <c r="Y39" s="675"/>
      <c r="Z39" s="471"/>
      <c r="AA39" s="471"/>
      <c r="AB39" s="660"/>
      <c r="AC39" s="578"/>
      <c r="AD39" s="661"/>
      <c r="AE39" s="662"/>
      <c r="AF39" s="107">
        <v>1</v>
      </c>
      <c r="AG39" s="107"/>
      <c r="AH39" s="383" t="str">
        <f>IF(COUNTIF(D39:AE39,"(1)")=0," ",COUNTIF(D39:AE39,"(1)"))</f>
        <v xml:space="preserve"> </v>
      </c>
      <c r="AI39" s="383" t="str">
        <f>IF(COUNTIF(D39:AE39,"(2)")=0," ",COUNTIF(D39:AE39,"(2)"))</f>
        <v xml:space="preserve"> </v>
      </c>
      <c r="AJ39" s="383" t="str">
        <f>IF(COUNTIF(D39:AE39,"(3)")=0," ",COUNTIF(D39:AE39,"(3)"))</f>
        <v xml:space="preserve"> </v>
      </c>
      <c r="AK39" s="384" t="str">
        <f t="shared" ref="AK39:AK40" si="3">IF(SUM(AH39:AJ39)=0," ",SUM(AH39:AJ39))</f>
        <v xml:space="preserve"> </v>
      </c>
      <c r="AL39" s="345">
        <v>22</v>
      </c>
      <c r="AM39" s="345">
        <v>22</v>
      </c>
      <c r="AN39" s="345">
        <v>22</v>
      </c>
      <c r="AO39" s="345">
        <v>23</v>
      </c>
      <c r="AP39" s="369"/>
    </row>
    <row r="40" spans="2:68" s="356" customFormat="1" x14ac:dyDescent="0.2">
      <c r="B40" s="381"/>
      <c r="C40" s="382"/>
      <c r="D40" s="469"/>
      <c r="E40" s="700"/>
      <c r="F40" s="466"/>
      <c r="G40" s="480"/>
      <c r="H40" s="469"/>
      <c r="I40" s="676"/>
      <c r="J40" s="470"/>
      <c r="K40" s="480"/>
      <c r="L40" s="472"/>
      <c r="M40" s="472"/>
      <c r="N40" s="472"/>
      <c r="O40" s="668"/>
      <c r="P40" s="471"/>
      <c r="Q40" s="676"/>
      <c r="R40" s="472"/>
      <c r="S40" s="472"/>
      <c r="T40" s="469"/>
      <c r="U40" s="676"/>
      <c r="V40" s="470"/>
      <c r="W40" s="480"/>
      <c r="X40" s="472"/>
      <c r="Y40" s="676"/>
      <c r="Z40" s="472"/>
      <c r="AA40" s="472"/>
      <c r="AB40" s="102"/>
      <c r="AC40" s="575"/>
      <c r="AD40" s="103"/>
      <c r="AE40" s="312"/>
      <c r="AF40" s="107">
        <f t="shared" si="0"/>
        <v>0</v>
      </c>
      <c r="AG40" s="107"/>
      <c r="AH40" s="383" t="str">
        <f>IF(COUNTIF(D40:AE40,"(1)")=0," ",COUNTIF(D40:AE40,"(1)"))</f>
        <v xml:space="preserve"> </v>
      </c>
      <c r="AI40" s="383" t="str">
        <f>IF(COUNTIF(D40:AE40,"(2)")=0," ",COUNTIF(D40:AE40,"(2)"))</f>
        <v xml:space="preserve"> </v>
      </c>
      <c r="AJ40" s="383" t="str">
        <f>IF(COUNTIF(D40:AE40,"(3)")=0," ",COUNTIF(D40:AE40,"(3)"))</f>
        <v xml:space="preserve"> </v>
      </c>
      <c r="AK40" s="384" t="str">
        <f t="shared" si="3"/>
        <v xml:space="preserve"> </v>
      </c>
      <c r="AL40" s="345" t="str">
        <f>IF(BI40=0,Var!$B$8,IF(LARGE(D40:AE40,1)&gt;=32,Var!$B$4," "))</f>
        <v>---</v>
      </c>
      <c r="AM40" s="345" t="str">
        <f>IF(BI40=0,Var!$B$8,IF(LARGE(D40:AE40,1)&gt;=35,Var!$B$4," "))</f>
        <v>---</v>
      </c>
      <c r="AN40" s="345" t="str">
        <f>IF(BI40=0,Var!$B$8,IF(LARGE(D40:AE40,1)&gt;=38,Var!$B$4," "))</f>
        <v>---</v>
      </c>
      <c r="AO40" s="345" t="str">
        <f>IF(BI40=0,Var!$B$8,IF(LARGE(D40:AE40,1)&gt;=40,Var!$B$4," "))</f>
        <v>---</v>
      </c>
      <c r="AP40" s="369"/>
    </row>
    <row r="41" spans="2:68" s="356" customFormat="1" ht="22.7" customHeight="1" x14ac:dyDescent="0.25">
      <c r="B41" s="379"/>
      <c r="C41" s="100" t="s">
        <v>297</v>
      </c>
      <c r="D41" s="467"/>
      <c r="E41" s="468"/>
      <c r="F41" s="468"/>
      <c r="G41" s="467"/>
      <c r="H41" s="467"/>
      <c r="I41" s="467"/>
      <c r="J41" s="467"/>
      <c r="K41" s="467"/>
      <c r="L41" s="467"/>
      <c r="M41" s="467"/>
      <c r="N41" s="467"/>
      <c r="O41" s="467"/>
      <c r="P41" s="468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101"/>
      <c r="AC41" s="101"/>
      <c r="AD41" s="101"/>
      <c r="AE41" s="101"/>
      <c r="AF41" s="107"/>
      <c r="AG41" s="107"/>
      <c r="AH41" s="358"/>
      <c r="AI41" s="358"/>
      <c r="AJ41" s="358"/>
      <c r="AK41" s="380"/>
      <c r="AL41" s="344"/>
      <c r="AM41" s="344"/>
      <c r="AN41" s="344"/>
      <c r="AO41" s="344"/>
      <c r="AP41" s="358"/>
      <c r="AQ41" s="358"/>
      <c r="AR41" s="358"/>
      <c r="AS41" s="358"/>
      <c r="AT41" s="358"/>
      <c r="AU41" s="358"/>
      <c r="AV41" s="387"/>
      <c r="AW41" s="358"/>
      <c r="AX41" s="358"/>
      <c r="AY41" s="358"/>
      <c r="AZ41" s="358"/>
      <c r="BA41" s="358"/>
      <c r="BB41" s="358"/>
      <c r="BC41" s="358"/>
      <c r="BD41" s="358"/>
      <c r="BE41" s="358"/>
      <c r="BG41" s="358"/>
      <c r="BH41" s="388"/>
      <c r="BI41" s="358"/>
      <c r="BJ41" s="358"/>
      <c r="BK41" s="358"/>
      <c r="BL41" s="380"/>
      <c r="BM41" s="358"/>
      <c r="BN41" s="358"/>
      <c r="BO41" s="358"/>
      <c r="BP41" s="358"/>
    </row>
    <row r="42" spans="2:68" s="356" customFormat="1" x14ac:dyDescent="0.2">
      <c r="B42" s="381"/>
      <c r="C42" s="382"/>
      <c r="D42" s="469"/>
      <c r="E42" s="700"/>
      <c r="F42" s="466"/>
      <c r="G42" s="480"/>
      <c r="H42" s="469"/>
      <c r="I42" s="676"/>
      <c r="J42" s="470"/>
      <c r="K42" s="480"/>
      <c r="L42" s="472"/>
      <c r="M42" s="472"/>
      <c r="N42" s="472"/>
      <c r="O42" s="666"/>
      <c r="P42" s="471"/>
      <c r="Q42" s="676"/>
      <c r="R42" s="472"/>
      <c r="S42" s="472"/>
      <c r="T42" s="469"/>
      <c r="U42" s="676"/>
      <c r="V42" s="470"/>
      <c r="W42" s="480"/>
      <c r="X42" s="472"/>
      <c r="Y42" s="676"/>
      <c r="Z42" s="472"/>
      <c r="AA42" s="472"/>
      <c r="AB42" s="102"/>
      <c r="AC42" s="575"/>
      <c r="AD42" s="103"/>
      <c r="AE42" s="312"/>
      <c r="AF42" s="107">
        <f t="shared" si="0"/>
        <v>0</v>
      </c>
      <c r="AG42" s="107"/>
      <c r="AH42" s="656" t="str">
        <f>IF(COUNTIF(D42:AE42,"(1)")=0," ",COUNTIF(D42:AE42,"(1)"))</f>
        <v xml:space="preserve"> </v>
      </c>
      <c r="AI42" s="656" t="str">
        <f>IF(COUNTIF(D42:AE42,"(2)")=0," ",COUNTIF(D42:AE42,"(2)"))</f>
        <v xml:space="preserve"> </v>
      </c>
      <c r="AJ42" s="656" t="str">
        <f>IF(COUNTIF(D42:AE42,"(3)")=0," ",COUNTIF(D42:AE42,"(3)"))</f>
        <v xml:space="preserve"> </v>
      </c>
      <c r="AK42" s="384" t="str">
        <f>IF(SUM(AH42:AJ42)=0," ",SUM(AH42:AJ42))</f>
        <v xml:space="preserve"> </v>
      </c>
      <c r="AL42" s="345" t="str">
        <f>IF(BI42=0,Var!$B$8,IF(LARGE(D42:AE42,1)&gt;=32,Var!$B$4," "))</f>
        <v>---</v>
      </c>
      <c r="AM42" s="345" t="str">
        <f>IF(BI42=0,Var!$B$8,IF(LARGE(D42:AE42,1)&gt;=35,Var!$B$4," "))</f>
        <v>---</v>
      </c>
      <c r="AN42" s="345" t="str">
        <f>IF(BI42=0,Var!$B$8,IF(LARGE(D42:AE42,1)&gt;=38,Var!$B$4," "))</f>
        <v>---</v>
      </c>
      <c r="AO42" s="345" t="str">
        <f>IF(BI42=0,Var!$B$8,IF(LARGE(D42:AE42,1)=40,Var!$B$4," "))</f>
        <v>---</v>
      </c>
      <c r="AP42" s="369"/>
    </row>
    <row r="43" spans="2:68" s="356" customFormat="1" ht="22.7" customHeight="1" x14ac:dyDescent="0.25">
      <c r="B43" s="379"/>
      <c r="C43" s="100" t="s">
        <v>255</v>
      </c>
      <c r="D43" s="467"/>
      <c r="E43" s="468"/>
      <c r="F43" s="468"/>
      <c r="G43" s="467"/>
      <c r="H43" s="467"/>
      <c r="I43" s="467"/>
      <c r="J43" s="467"/>
      <c r="K43" s="467"/>
      <c r="L43" s="467"/>
      <c r="M43" s="467"/>
      <c r="N43" s="467"/>
      <c r="O43" s="467"/>
      <c r="P43" s="468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101"/>
      <c r="AC43" s="101"/>
      <c r="AD43" s="101"/>
      <c r="AE43" s="101"/>
      <c r="AF43" s="107"/>
      <c r="AG43" s="107"/>
      <c r="AH43" s="358"/>
      <c r="AI43" s="358"/>
      <c r="AJ43" s="358"/>
      <c r="AK43" s="380"/>
      <c r="AL43" s="344"/>
      <c r="AM43" s="344"/>
      <c r="AN43" s="344"/>
      <c r="AO43" s="344"/>
      <c r="AP43" s="358"/>
      <c r="AQ43" s="358"/>
      <c r="AR43" s="358"/>
      <c r="AS43" s="358"/>
      <c r="AT43" s="358"/>
      <c r="AU43" s="358"/>
      <c r="AV43" s="387"/>
      <c r="AW43" s="358"/>
      <c r="AX43" s="358"/>
      <c r="AY43" s="358"/>
      <c r="AZ43" s="358"/>
      <c r="BA43" s="358"/>
      <c r="BB43" s="358"/>
      <c r="BC43" s="358"/>
      <c r="BD43" s="358"/>
      <c r="BE43" s="358"/>
      <c r="BG43" s="358"/>
      <c r="BH43" s="388"/>
      <c r="BI43" s="358"/>
      <c r="BJ43" s="358"/>
      <c r="BK43" s="358"/>
      <c r="BL43" s="380"/>
      <c r="BM43" s="358"/>
      <c r="BN43" s="358"/>
      <c r="BO43" s="358"/>
      <c r="BP43" s="358"/>
    </row>
    <row r="44" spans="2:68" s="356" customFormat="1" x14ac:dyDescent="0.2">
      <c r="B44" s="381">
        <v>1</v>
      </c>
      <c r="C44" s="382" t="s">
        <v>427</v>
      </c>
      <c r="D44" s="469">
        <v>40</v>
      </c>
      <c r="E44" s="700">
        <v>30</v>
      </c>
      <c r="F44" s="466">
        <v>116</v>
      </c>
      <c r="G44" s="480"/>
      <c r="H44" s="469"/>
      <c r="I44" s="676"/>
      <c r="J44" s="470"/>
      <c r="K44" s="480"/>
      <c r="L44" s="472"/>
      <c r="M44" s="472"/>
      <c r="N44" s="472"/>
      <c r="O44" s="667"/>
      <c r="P44" s="471"/>
      <c r="Q44" s="676"/>
      <c r="R44" s="472"/>
      <c r="S44" s="472"/>
      <c r="T44" s="469"/>
      <c r="U44" s="676"/>
      <c r="V44" s="470"/>
      <c r="W44" s="480"/>
      <c r="X44" s="472"/>
      <c r="Y44" s="676"/>
      <c r="Z44" s="472"/>
      <c r="AA44" s="472"/>
      <c r="AB44" s="102"/>
      <c r="AC44" s="575"/>
      <c r="AD44" s="103"/>
      <c r="AE44" s="312"/>
      <c r="AF44" s="107">
        <v>1</v>
      </c>
      <c r="AG44" s="107"/>
      <c r="AH44" s="383" t="str">
        <f>IF(COUNTIF(D44:AE44,"(1)")=0," ",COUNTIF(D44:AE44,"(1)"))</f>
        <v xml:space="preserve"> </v>
      </c>
      <c r="AI44" s="383" t="str">
        <f>IF(COUNTIF(D44:AE44,"(2)")=0," ",COUNTIF(D44:AE44,"(2)"))</f>
        <v xml:space="preserve"> </v>
      </c>
      <c r="AJ44" s="383" t="str">
        <f>IF(COUNTIF(D44:AE44,"(3)")=0," ",COUNTIF(D44:AE44,"(3)"))</f>
        <v xml:space="preserve"> </v>
      </c>
      <c r="AK44" s="384" t="str">
        <f>IF(SUM(AH44:AJ44)=0," ",SUM(AH44:AJ44))</f>
        <v xml:space="preserve"> </v>
      </c>
      <c r="AL44" s="345">
        <v>24</v>
      </c>
      <c r="AM44" s="345">
        <v>24</v>
      </c>
      <c r="AN44" s="345">
        <v>24</v>
      </c>
      <c r="AO44" s="345">
        <v>24</v>
      </c>
      <c r="AP44" s="369"/>
    </row>
    <row r="45" spans="2:68" s="356" customFormat="1" x14ac:dyDescent="0.2">
      <c r="B45" s="381"/>
      <c r="C45" s="382"/>
      <c r="D45" s="469"/>
      <c r="E45" s="700"/>
      <c r="F45" s="466"/>
      <c r="G45" s="570"/>
      <c r="H45" s="469"/>
      <c r="I45" s="676"/>
      <c r="J45" s="470"/>
      <c r="K45" s="480"/>
      <c r="L45" s="472"/>
      <c r="M45" s="472"/>
      <c r="N45" s="472"/>
      <c r="O45" s="664"/>
      <c r="P45" s="471"/>
      <c r="Q45" s="676"/>
      <c r="R45" s="472"/>
      <c r="S45" s="472"/>
      <c r="T45" s="469"/>
      <c r="U45" s="676"/>
      <c r="V45" s="470"/>
      <c r="W45" s="480"/>
      <c r="X45" s="472"/>
      <c r="Y45" s="676"/>
      <c r="Z45" s="472"/>
      <c r="AA45" s="472"/>
      <c r="AB45" s="102"/>
      <c r="AC45" s="575"/>
      <c r="AD45" s="103"/>
      <c r="AE45" s="312"/>
      <c r="AF45" s="107">
        <f t="shared" si="0"/>
        <v>0</v>
      </c>
      <c r="AG45" s="107"/>
      <c r="AH45" s="567" t="str">
        <f>IF(COUNTIF(D45:AE45,"(1)")=0," ",COUNTIF(D45:AE45,"(1)"))</f>
        <v xml:space="preserve"> </v>
      </c>
      <c r="AI45" s="567" t="str">
        <f>IF(COUNTIF(D45:AE45,"(2)")=0," ",COUNTIF(D45:AE45,"(2)"))</f>
        <v xml:space="preserve"> </v>
      </c>
      <c r="AJ45" s="567" t="str">
        <f>IF(COUNTIF(D45:AE45,"(3)")=0," ",COUNTIF(D45:AE45,"(3)"))</f>
        <v xml:space="preserve"> </v>
      </c>
      <c r="AK45" s="384" t="str">
        <f>IF(SUM(AH45:AJ45)=0," ",SUM(AH45:AJ45))</f>
        <v xml:space="preserve"> </v>
      </c>
      <c r="AL45" s="345" t="str">
        <f>IF(BI45=0,Var!$B$8,IF(LARGE(D45:AE45,1)&gt;=32,Var!$B$4," "))</f>
        <v>---</v>
      </c>
      <c r="AM45" s="345" t="str">
        <f>IF(BI45=0,Var!$B$8,IF(LARGE(D45:AE45,1)&gt;=35,Var!$B$4," "))</f>
        <v>---</v>
      </c>
      <c r="AN45" s="345" t="str">
        <f>IF(BI45=0,Var!$B$8,IF(LARGE(D45:AE45,1)&gt;=38,Var!$B$4," "))</f>
        <v>---</v>
      </c>
      <c r="AO45" s="345" t="str">
        <f>IF(BI45=0,Var!$B$8,IF(LARGE(D45:AE45,1)=40,Var!$B$4," "))</f>
        <v>---</v>
      </c>
      <c r="AP45" s="369"/>
    </row>
    <row r="46" spans="2:68" s="356" customFormat="1" x14ac:dyDescent="0.2">
      <c r="B46" s="381"/>
      <c r="C46" s="382" t="s">
        <v>32</v>
      </c>
      <c r="D46" s="469"/>
      <c r="E46" s="700"/>
      <c r="F46" s="466"/>
      <c r="G46" s="570"/>
      <c r="H46" s="469"/>
      <c r="I46" s="676"/>
      <c r="J46" s="470"/>
      <c r="K46" s="480"/>
      <c r="L46" s="472"/>
      <c r="M46" s="472"/>
      <c r="N46" s="472"/>
      <c r="O46" s="668"/>
      <c r="P46" s="471"/>
      <c r="Q46" s="676"/>
      <c r="R46" s="472"/>
      <c r="S46" s="472"/>
      <c r="T46" s="469"/>
      <c r="U46" s="676"/>
      <c r="V46" s="470"/>
      <c r="W46" s="480"/>
      <c r="X46" s="472"/>
      <c r="Y46" s="676"/>
      <c r="Z46" s="472"/>
      <c r="AA46" s="472"/>
      <c r="AB46" s="102"/>
      <c r="AC46" s="575"/>
      <c r="AD46" s="103"/>
      <c r="AE46" s="312"/>
      <c r="AF46" s="107">
        <f t="shared" si="0"/>
        <v>0</v>
      </c>
      <c r="AG46" s="107"/>
      <c r="AH46" s="383" t="str">
        <f>IF(COUNTIF(D46:AE46,"(1)")=0," ",COUNTIF(D46:AE46,"(1)"))</f>
        <v xml:space="preserve"> </v>
      </c>
      <c r="AI46" s="383" t="str">
        <f>IF(COUNTIF(D46:AE46,"(2)")=0," ",COUNTIF(D46:AE46,"(2)"))</f>
        <v xml:space="preserve"> </v>
      </c>
      <c r="AJ46" s="383" t="str">
        <f>IF(COUNTIF(D46:AE46,"(3)")=0," ",COUNTIF(D46:AE46,"(3)"))</f>
        <v xml:space="preserve"> </v>
      </c>
      <c r="AK46" s="384" t="str">
        <f>IF(SUM(AH46:AJ46)=0," ",SUM(AH46:AJ46))</f>
        <v xml:space="preserve"> </v>
      </c>
      <c r="AL46" s="345">
        <v>15</v>
      </c>
      <c r="AM46" s="345">
        <v>15</v>
      </c>
      <c r="AN46" s="345">
        <v>15</v>
      </c>
      <c r="AO46" s="345">
        <v>15</v>
      </c>
      <c r="AP46" s="369"/>
    </row>
    <row r="47" spans="2:68" s="356" customFormat="1" ht="22.7" customHeight="1" x14ac:dyDescent="0.25">
      <c r="B47" s="379"/>
      <c r="C47" s="100" t="s">
        <v>257</v>
      </c>
      <c r="D47" s="467"/>
      <c r="E47" s="468"/>
      <c r="F47" s="468"/>
      <c r="G47" s="467"/>
      <c r="H47" s="467"/>
      <c r="I47" s="467"/>
      <c r="J47" s="467"/>
      <c r="K47" s="467"/>
      <c r="L47" s="467"/>
      <c r="M47" s="467"/>
      <c r="N47" s="467"/>
      <c r="O47" s="467"/>
      <c r="P47" s="468"/>
      <c r="Q47" s="467"/>
      <c r="R47" s="467"/>
      <c r="S47" s="467"/>
      <c r="T47" s="467"/>
      <c r="U47" s="467"/>
      <c r="V47" s="467"/>
      <c r="W47" s="467"/>
      <c r="X47" s="467"/>
      <c r="Y47" s="467"/>
      <c r="Z47" s="467"/>
      <c r="AA47" s="467"/>
      <c r="AB47" s="101"/>
      <c r="AC47" s="101"/>
      <c r="AD47" s="101"/>
      <c r="AE47" s="101"/>
      <c r="AF47" s="107"/>
      <c r="AG47" s="107"/>
      <c r="AH47" s="358"/>
      <c r="AI47" s="358"/>
      <c r="AJ47" s="358"/>
      <c r="AK47" s="380"/>
      <c r="AL47" s="344"/>
      <c r="AM47" s="344"/>
      <c r="AN47" s="344"/>
      <c r="AO47" s="344"/>
      <c r="AP47" s="358"/>
    </row>
    <row r="48" spans="2:68" s="356" customFormat="1" x14ac:dyDescent="0.2">
      <c r="B48" s="381"/>
      <c r="C48" s="382" t="s">
        <v>23</v>
      </c>
      <c r="D48" s="469"/>
      <c r="E48" s="700"/>
      <c r="F48" s="466"/>
      <c r="G48" s="570"/>
      <c r="H48" s="469"/>
      <c r="I48" s="676"/>
      <c r="J48" s="470"/>
      <c r="K48" s="480"/>
      <c r="L48" s="472"/>
      <c r="M48" s="472"/>
      <c r="N48" s="472"/>
      <c r="O48" s="667"/>
      <c r="P48" s="471"/>
      <c r="Q48" s="676"/>
      <c r="R48" s="472"/>
      <c r="S48" s="472"/>
      <c r="T48" s="469"/>
      <c r="U48" s="676"/>
      <c r="V48" s="470"/>
      <c r="W48" s="480"/>
      <c r="X48" s="472"/>
      <c r="Y48" s="676"/>
      <c r="Z48" s="472"/>
      <c r="AA48" s="472"/>
      <c r="AB48" s="102"/>
      <c r="AC48" s="575"/>
      <c r="AD48" s="103"/>
      <c r="AE48" s="312"/>
      <c r="AF48" s="107">
        <f t="shared" si="0"/>
        <v>0</v>
      </c>
      <c r="AG48" s="107"/>
      <c r="AH48" s="383"/>
      <c r="AI48" s="383"/>
      <c r="AJ48" s="383"/>
      <c r="AK48" s="384"/>
      <c r="AL48" s="389">
        <v>93</v>
      </c>
      <c r="AM48" s="345">
        <v>93</v>
      </c>
      <c r="AN48" s="345">
        <v>94</v>
      </c>
      <c r="AO48" s="345">
        <v>96</v>
      </c>
      <c r="AP48" s="369"/>
    </row>
    <row r="49" spans="2:42" s="356" customFormat="1" x14ac:dyDescent="0.2">
      <c r="B49" s="381">
        <v>1</v>
      </c>
      <c r="C49" s="382" t="s">
        <v>34</v>
      </c>
      <c r="D49" s="469">
        <v>34</v>
      </c>
      <c r="E49" s="700">
        <v>4</v>
      </c>
      <c r="F49" s="466">
        <v>66</v>
      </c>
      <c r="G49" s="570"/>
      <c r="H49" s="469"/>
      <c r="I49" s="676"/>
      <c r="J49" s="470"/>
      <c r="K49" s="570"/>
      <c r="L49" s="641"/>
      <c r="M49" s="641"/>
      <c r="N49" s="641"/>
      <c r="O49" s="665"/>
      <c r="P49" s="471"/>
      <c r="Q49" s="676"/>
      <c r="R49" s="472"/>
      <c r="S49" s="641"/>
      <c r="T49" s="469"/>
      <c r="U49" s="676"/>
      <c r="V49" s="470"/>
      <c r="W49" s="480"/>
      <c r="X49" s="472"/>
      <c r="Y49" s="676"/>
      <c r="Z49" s="472"/>
      <c r="AA49" s="472"/>
      <c r="AB49" s="102"/>
      <c r="AC49" s="575"/>
      <c r="AD49" s="103"/>
      <c r="AE49" s="312"/>
      <c r="AF49" s="107">
        <v>1</v>
      </c>
      <c r="AG49" s="107"/>
      <c r="AH49" s="383" t="str">
        <f>IF(COUNTIF(D49:AE49,"(1)")=0," ",COUNTIF(D49:AE49,"(1)"))</f>
        <v xml:space="preserve"> </v>
      </c>
      <c r="AI49" s="383" t="str">
        <f>IF(COUNTIF(D49:AE49,"(2)")=0," ",COUNTIF(D49:AE49,"(2)"))</f>
        <v xml:space="preserve"> </v>
      </c>
      <c r="AJ49" s="383" t="str">
        <f>IF(COUNTIF(D49:AE49,"(3)")=0," ",COUNTIF(D49:AE49,"(3)"))</f>
        <v xml:space="preserve"> </v>
      </c>
      <c r="AK49" s="384" t="str">
        <f>IF(SUM(AH49:AJ49)=0," ",SUM(AH49:AJ49))</f>
        <v xml:space="preserve"> </v>
      </c>
      <c r="AL49" s="345">
        <v>22</v>
      </c>
      <c r="AM49" s="345">
        <v>22</v>
      </c>
      <c r="AN49" s="345">
        <v>22</v>
      </c>
      <c r="AO49" s="345" t="str">
        <f>IF(BI49=0,Var!$B$8,IF(LARGE(D49:AE49,1)=40,Var!$B$4," "))</f>
        <v>---</v>
      </c>
      <c r="AP49" s="369"/>
    </row>
    <row r="50" spans="2:42" s="356" customFormat="1" x14ac:dyDescent="0.2">
      <c r="B50" s="381">
        <v>2</v>
      </c>
      <c r="C50" s="382" t="s">
        <v>21</v>
      </c>
      <c r="D50" s="469">
        <v>38</v>
      </c>
      <c r="E50" s="700">
        <v>13</v>
      </c>
      <c r="F50" s="466">
        <v>89</v>
      </c>
      <c r="G50" s="570"/>
      <c r="H50" s="469"/>
      <c r="I50" s="676"/>
      <c r="J50" s="470"/>
      <c r="K50" s="570"/>
      <c r="L50" s="641"/>
      <c r="M50" s="641"/>
      <c r="N50" s="641"/>
      <c r="O50" s="665"/>
      <c r="P50" s="471"/>
      <c r="Q50" s="676"/>
      <c r="R50" s="472"/>
      <c r="S50" s="641"/>
      <c r="T50" s="469"/>
      <c r="U50" s="676"/>
      <c r="V50" s="470"/>
      <c r="W50" s="480"/>
      <c r="X50" s="472"/>
      <c r="Y50" s="676"/>
      <c r="Z50" s="472"/>
      <c r="AA50" s="641"/>
      <c r="AB50" s="102"/>
      <c r="AC50" s="575"/>
      <c r="AD50" s="103"/>
      <c r="AE50" s="312"/>
      <c r="AF50" s="107">
        <v>1</v>
      </c>
      <c r="AG50" s="107"/>
      <c r="AH50" s="383" t="str">
        <f>IF(COUNTIF(D50:AE50,"(1)")=0," ",COUNTIF(D50:AE50,"(1)"))</f>
        <v xml:space="preserve"> </v>
      </c>
      <c r="AI50" s="383" t="str">
        <f>IF(COUNTIF(D50:AE50,"(2)")=0," ",COUNTIF(D50:AE50,"(2)"))</f>
        <v xml:space="preserve"> </v>
      </c>
      <c r="AJ50" s="383" t="str">
        <f>IF(COUNTIF(D50:AE50,"(3)")=0," ",COUNTIF(D50:AE50,"(3)"))</f>
        <v xml:space="preserve"> </v>
      </c>
      <c r="AK50" s="384" t="str">
        <f>IF(SUM(AH50:AJ50)=0," ",SUM(AH50:AJ50))</f>
        <v xml:space="preserve"> </v>
      </c>
      <c r="AL50" s="345">
        <v>6</v>
      </c>
      <c r="AM50" s="345">
        <v>6</v>
      </c>
      <c r="AN50" s="345">
        <v>6</v>
      </c>
      <c r="AO50" s="345">
        <v>6</v>
      </c>
      <c r="AP50" s="369"/>
    </row>
    <row r="51" spans="2:42" s="356" customFormat="1" x14ac:dyDescent="0.2">
      <c r="B51" s="381">
        <v>3</v>
      </c>
      <c r="C51" s="382" t="s">
        <v>36</v>
      </c>
      <c r="D51" s="469"/>
      <c r="E51" s="700"/>
      <c r="F51" s="466"/>
      <c r="G51" s="570"/>
      <c r="H51" s="469"/>
      <c r="I51" s="676"/>
      <c r="J51" s="470"/>
      <c r="K51" s="480"/>
      <c r="L51" s="472"/>
      <c r="M51" s="472"/>
      <c r="N51" s="472"/>
      <c r="O51" s="664"/>
      <c r="P51" s="471"/>
      <c r="Q51" s="676"/>
      <c r="R51" s="472"/>
      <c r="S51" s="472"/>
      <c r="T51" s="469"/>
      <c r="U51" s="676"/>
      <c r="V51" s="470"/>
      <c r="W51" s="570"/>
      <c r="X51" s="472"/>
      <c r="Y51" s="676"/>
      <c r="Z51" s="472"/>
      <c r="AA51" s="472"/>
      <c r="AB51" s="102"/>
      <c r="AC51" s="575"/>
      <c r="AD51" s="103"/>
      <c r="AE51" s="312"/>
      <c r="AF51" s="107">
        <f t="shared" si="0"/>
        <v>0</v>
      </c>
      <c r="AG51" s="107"/>
      <c r="AH51" s="383" t="str">
        <f>IF(COUNTIF(D51:AE51,"(1)")=0," ",COUNTIF(D51:AE51,"(1)"))</f>
        <v xml:space="preserve"> </v>
      </c>
      <c r="AI51" s="383" t="str">
        <f>IF(COUNTIF(D51:AE51,"(2)")=0," ",COUNTIF(D51:AE51,"(2)"))</f>
        <v xml:space="preserve"> </v>
      </c>
      <c r="AJ51" s="383" t="str">
        <f>IF(COUNTIF(D51:AE51,"(3)")=0," ",COUNTIF(D51:AE51,"(3)"))</f>
        <v xml:space="preserve"> </v>
      </c>
      <c r="AK51" s="384" t="str">
        <f>IF(SUM(AH51:AJ51)=0," ",SUM(AH51:AJ51))</f>
        <v xml:space="preserve"> </v>
      </c>
      <c r="AL51" s="345">
        <v>9</v>
      </c>
      <c r="AM51" s="345">
        <v>9</v>
      </c>
      <c r="AN51" s="345">
        <v>9</v>
      </c>
      <c r="AO51" s="345">
        <v>9</v>
      </c>
      <c r="AP51" s="369"/>
    </row>
    <row r="52" spans="2:42" s="356" customFormat="1" x14ac:dyDescent="0.2">
      <c r="B52" s="381"/>
      <c r="C52" s="382"/>
      <c r="D52" s="469"/>
      <c r="E52" s="700"/>
      <c r="F52" s="466"/>
      <c r="G52" s="570"/>
      <c r="H52" s="469"/>
      <c r="I52" s="676"/>
      <c r="J52" s="470"/>
      <c r="K52" s="480"/>
      <c r="L52" s="472"/>
      <c r="M52" s="472"/>
      <c r="N52" s="472"/>
      <c r="O52" s="668"/>
      <c r="P52" s="471"/>
      <c r="Q52" s="676"/>
      <c r="R52" s="472"/>
      <c r="S52" s="472"/>
      <c r="T52" s="469"/>
      <c r="U52" s="676"/>
      <c r="V52" s="470"/>
      <c r="W52" s="480"/>
      <c r="X52" s="472"/>
      <c r="Y52" s="676"/>
      <c r="Z52" s="472"/>
      <c r="AA52" s="472"/>
      <c r="AB52" s="102"/>
      <c r="AC52" s="575"/>
      <c r="AD52" s="103"/>
      <c r="AE52" s="312"/>
      <c r="AF52" s="107">
        <f t="shared" si="0"/>
        <v>0</v>
      </c>
      <c r="AG52" s="107"/>
      <c r="AH52" s="655" t="str">
        <f>IF(COUNTIF(D52:AE52,"(1)")=0," ",COUNTIF(D52:AE52,"(1)"))</f>
        <v xml:space="preserve"> </v>
      </c>
      <c r="AI52" s="655" t="str">
        <f>IF(COUNTIF(D52:AE52,"(2)")=0," ",COUNTIF(D52:AE52,"(2)"))</f>
        <v xml:space="preserve"> </v>
      </c>
      <c r="AJ52" s="655" t="str">
        <f>IF(COUNTIF(D52:AE52,"(3)")=0," ",COUNTIF(D52:AE52,"(3)"))</f>
        <v xml:space="preserve"> </v>
      </c>
      <c r="AK52" s="384" t="str">
        <f>IF(SUM(AH52:AJ52)=0," ",SUM(AH52:AJ52))</f>
        <v xml:space="preserve"> </v>
      </c>
      <c r="AL52" s="345" t="str">
        <f>IF(BI52=0,Var!$B$8,IF(LARGE(D52:AE52,1)&gt;=32,Var!$B$4," "))</f>
        <v>---</v>
      </c>
      <c r="AM52" s="345" t="str">
        <f>IF(BI52=0,Var!$B$8,IF(LARGE(D52:AE52,1)&gt;=35,Var!$B$4," "))</f>
        <v>---</v>
      </c>
      <c r="AN52" s="345" t="str">
        <f>IF(BI52=0,Var!$B$8,IF(LARGE(D52:AE52,1)&gt;=38,Var!$B$4," "))</f>
        <v>---</v>
      </c>
      <c r="AO52" s="345" t="str">
        <f>IF(BI52=0,Var!$B$8,IF(LARGE(D52:AE52,1)=40,Var!$B$4," "))</f>
        <v>---</v>
      </c>
      <c r="AP52" s="369"/>
    </row>
    <row r="53" spans="2:42" s="356" customFormat="1" x14ac:dyDescent="0.2">
      <c r="B53" s="390"/>
      <c r="C53" s="390"/>
      <c r="D53" s="473"/>
      <c r="E53" s="474"/>
      <c r="F53" s="474"/>
      <c r="G53" s="473"/>
      <c r="H53" s="473"/>
      <c r="I53" s="473"/>
      <c r="J53" s="473"/>
      <c r="K53" s="473"/>
      <c r="L53" s="473"/>
      <c r="M53" s="473"/>
      <c r="N53" s="473"/>
      <c r="O53" s="473"/>
      <c r="P53" s="474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391"/>
      <c r="AC53" s="391"/>
      <c r="AD53" s="391"/>
      <c r="AE53" s="391"/>
      <c r="AH53" s="369"/>
      <c r="AI53" s="369"/>
      <c r="AJ53" s="369"/>
      <c r="AK53" s="369"/>
      <c r="AL53" s="369"/>
      <c r="AM53" s="369"/>
      <c r="AN53" s="369"/>
      <c r="AO53" s="369"/>
      <c r="AP53" s="369"/>
    </row>
    <row r="54" spans="2:42" s="356" customFormat="1" x14ac:dyDescent="0.2">
      <c r="C54" s="356" t="s">
        <v>37</v>
      </c>
      <c r="D54" s="475"/>
      <c r="E54" s="476"/>
      <c r="F54" s="476"/>
      <c r="G54" s="475"/>
      <c r="H54" s="835">
        <f>COUNT(B8:B64)</f>
        <v>5</v>
      </c>
      <c r="I54" s="836"/>
      <c r="J54" s="475"/>
      <c r="K54" s="475"/>
      <c r="L54" s="475"/>
      <c r="M54" s="475"/>
      <c r="N54" s="475"/>
      <c r="O54" s="475"/>
      <c r="P54" s="476"/>
      <c r="Q54" s="475"/>
      <c r="R54" s="475"/>
      <c r="S54" s="475"/>
      <c r="T54" s="475"/>
      <c r="U54" s="475"/>
      <c r="V54" s="465"/>
      <c r="W54" s="465"/>
      <c r="X54" s="465"/>
      <c r="Y54" s="465"/>
      <c r="Z54" s="465"/>
      <c r="AA54" s="465"/>
      <c r="AB54" s="357"/>
      <c r="AC54" s="357"/>
      <c r="AD54" s="357"/>
      <c r="AE54" s="837">
        <f>SUM(AF9:AF52)</f>
        <v>4</v>
      </c>
      <c r="AF54" s="838"/>
      <c r="AH54" s="392">
        <f>SUM(AH9:AH52)</f>
        <v>0</v>
      </c>
      <c r="AI54" s="393">
        <f>SUM(AI9:AI52)</f>
        <v>0</v>
      </c>
      <c r="AJ54" s="394">
        <f>SUM(AJ8:AJ52)</f>
        <v>0</v>
      </c>
      <c r="AK54" s="395">
        <f>SUM(AK8:AK52)</f>
        <v>0</v>
      </c>
      <c r="AM54" s="396"/>
      <c r="AN54" s="396"/>
      <c r="AO54" s="396"/>
      <c r="AP54" s="396"/>
    </row>
    <row r="55" spans="2:42" s="356" customFormat="1" x14ac:dyDescent="0.2">
      <c r="D55" s="465"/>
      <c r="E55" s="466"/>
      <c r="F55" s="466"/>
      <c r="G55" s="465"/>
      <c r="H55" s="465"/>
      <c r="I55" s="465"/>
      <c r="J55" s="465"/>
      <c r="K55" s="465"/>
      <c r="L55" s="465"/>
      <c r="M55" s="465"/>
      <c r="N55" s="465"/>
      <c r="O55" s="465"/>
      <c r="P55" s="466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357"/>
      <c r="AC55" s="357"/>
      <c r="AD55" s="357"/>
      <c r="AE55" s="357"/>
      <c r="AL55" s="358"/>
      <c r="AM55" s="358"/>
      <c r="AN55" s="358"/>
      <c r="AO55" s="358"/>
    </row>
    <row r="59" spans="2:42" x14ac:dyDescent="0.2">
      <c r="AI59" s="108"/>
      <c r="AJ59" s="108"/>
      <c r="AK59" s="108"/>
    </row>
    <row r="136" ht="12.75" customHeight="1" x14ac:dyDescent="0.2"/>
    <row r="140" ht="12.75" customHeight="1" x14ac:dyDescent="0.2"/>
  </sheetData>
  <sheetProtection selectLockedCells="1" selectUnlockedCells="1"/>
  <sortState ref="B20:AO22">
    <sortCondition ref="C20:C22"/>
  </sortState>
  <mergeCells count="39">
    <mergeCell ref="H54:I54"/>
    <mergeCell ref="AE54:AF54"/>
    <mergeCell ref="AB6:AE6"/>
    <mergeCell ref="D6:G6"/>
    <mergeCell ref="H6:K6"/>
    <mergeCell ref="P6:S6"/>
    <mergeCell ref="T6:W6"/>
    <mergeCell ref="X6:AA6"/>
    <mergeCell ref="L6:O6"/>
    <mergeCell ref="AB4:AE4"/>
    <mergeCell ref="AH4:AK4"/>
    <mergeCell ref="AL4:AO4"/>
    <mergeCell ref="D5:G5"/>
    <mergeCell ref="H5:K5"/>
    <mergeCell ref="P5:S5"/>
    <mergeCell ref="T5:W5"/>
    <mergeCell ref="AB5:AE5"/>
    <mergeCell ref="D4:G4"/>
    <mergeCell ref="H4:K4"/>
    <mergeCell ref="P4:S4"/>
    <mergeCell ref="T4:W4"/>
    <mergeCell ref="X4:AA4"/>
    <mergeCell ref="X5:AA5"/>
    <mergeCell ref="L4:O4"/>
    <mergeCell ref="L5:O5"/>
    <mergeCell ref="AB2:AE2"/>
    <mergeCell ref="D3:G3"/>
    <mergeCell ref="H3:K3"/>
    <mergeCell ref="P3:S3"/>
    <mergeCell ref="T3:W3"/>
    <mergeCell ref="AB3:AE3"/>
    <mergeCell ref="D2:G2"/>
    <mergeCell ref="H2:K2"/>
    <mergeCell ref="P2:S2"/>
    <mergeCell ref="T2:W2"/>
    <mergeCell ref="X2:AA2"/>
    <mergeCell ref="X3:AA3"/>
    <mergeCell ref="L2:O2"/>
    <mergeCell ref="L3:O3"/>
  </mergeCells>
  <conditionalFormatting sqref="AO48 AL18:AO18 AL13:AO13 AL9:AO9 AL11:AO11 AL39:AO39 AL24:AO26 AL50:AO51 AL15:AO16 AL20:AO22 AM40:AO40 AL44:AO46">
    <cfRule type="cellIs" dxfId="92" priority="93" stopIfTrue="1" operator="greaterThan">
      <formula>0</formula>
    </cfRule>
  </conditionalFormatting>
  <conditionalFormatting sqref="AL48">
    <cfRule type="cellIs" dxfId="91" priority="95" stopIfTrue="1" operator="lessThanOrEqual">
      <formula>0</formula>
    </cfRule>
  </conditionalFormatting>
  <conditionalFormatting sqref="AM48">
    <cfRule type="cellIs" dxfId="90" priority="97" stopIfTrue="1" operator="greaterThanOrEqual">
      <formula>0</formula>
    </cfRule>
  </conditionalFormatting>
  <conditionalFormatting sqref="AN48">
    <cfRule type="cellIs" dxfId="89" priority="99" stopIfTrue="1" operator="greaterThanOrEqual">
      <formula>0</formula>
    </cfRule>
  </conditionalFormatting>
  <conditionalFormatting sqref="AL36:AO36">
    <cfRule type="cellIs" dxfId="88" priority="75" stopIfTrue="1" operator="greaterThan">
      <formula>0</formula>
    </cfRule>
  </conditionalFormatting>
  <conditionalFormatting sqref="AL28:AO28">
    <cfRule type="cellIs" dxfId="87" priority="65" stopIfTrue="1" operator="greaterThan">
      <formula>0</formula>
    </cfRule>
  </conditionalFormatting>
  <conditionalFormatting sqref="AL49:AO49">
    <cfRule type="cellIs" dxfId="86" priority="44" stopIfTrue="1" operator="greaterThan">
      <formula>0</formula>
    </cfRule>
  </conditionalFormatting>
  <conditionalFormatting sqref="AL37:AO37">
    <cfRule type="cellIs" dxfId="85" priority="42" stopIfTrue="1" operator="greaterThan">
      <formula>0</formula>
    </cfRule>
  </conditionalFormatting>
  <conditionalFormatting sqref="AL52:AO52">
    <cfRule type="cellIs" dxfId="84" priority="32" stopIfTrue="1" operator="greaterThan">
      <formula>0</formula>
    </cfRule>
  </conditionalFormatting>
  <conditionalFormatting sqref="AL42:AO42">
    <cfRule type="cellIs" dxfId="83" priority="30" stopIfTrue="1" operator="greaterThan">
      <formula>0</formula>
    </cfRule>
  </conditionalFormatting>
  <conditionalFormatting sqref="AL32:AO32">
    <cfRule type="cellIs" dxfId="82" priority="16" stopIfTrue="1" operator="greaterThan">
      <formula>0</formula>
    </cfRule>
  </conditionalFormatting>
  <conditionalFormatting sqref="AL30:AO30">
    <cfRule type="cellIs" dxfId="81" priority="14" stopIfTrue="1" operator="greaterThan">
      <formula>0</formula>
    </cfRule>
  </conditionalFormatting>
  <conditionalFormatting sqref="AL34:AO34">
    <cfRule type="cellIs" dxfId="80" priority="4" stopIfTrue="1" operator="greaterThan">
      <formula>0</formula>
    </cfRule>
  </conditionalFormatting>
  <conditionalFormatting sqref="AL40">
    <cfRule type="cellIs" dxfId="79" priority="2" stopIfTrue="1" operator="greaterThan">
      <formula>0</formula>
    </cfRule>
  </conditionalFormatting>
  <printOptions horizontalCentered="1"/>
  <pageMargins left="0.43307086614173229" right="0.51181102362204722" top="0.19685039370078741" bottom="7.874015748031496E-2" header="0" footer="0"/>
  <pageSetup paperSize="9" scale="70" firstPageNumber="0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stopIfTrue="1" operator="equal" id="{C9E91932-BB8B-4E7B-A26D-D3ADD1C63D7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0" stopIfTrue="1" operator="equal" id="{515C799D-2BBC-4CE8-8062-9DE9D527583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6173C0EC-1676-4474-B92D-DE154A3177A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 G11 G15:G16 G18 G34 K9:O9 K11:O11 K15:O16 K18:O18 K34:O34 W9:X9 W11:X11 W15:X16 W18:X18 W34:X34 AE9 AE11 AE15:AE16 AE18 AE34 Z9:AA9 Z11:AA11 Z15:AA16 Z18:AA18 Z34:AA34 G44:G46 K44:P46 W44:X46 AE44:AE46 Z44:AA46 R44:S46 G13 W13:X13 AE13 Z13:AA13 K13:P13 R13:S13 G39:G40 W39:X40 AE39:AE40 Z39:AA40 K39:P40 R39:S40 G24:G26 K24:P26 W24:X26 AE24:AE26 Z24:AA26 R24:S26 Z48:AA52 AE48:AE52 W48:X52 K48:O52 G48:G52 G20:G22 W20:X22 AE20:AE22 Z20:AA22 K20:P22 R20:S22</xm:sqref>
        </x14:conditionalFormatting>
        <x14:conditionalFormatting xmlns:xm="http://schemas.microsoft.com/office/excel/2006/main">
          <x14:cfRule type="cellIs" priority="92" stopIfTrue="1" operator="equal" id="{8053706D-4559-407B-86AF-3423D74C864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AO48 AL18:AO18 AL13:AO13 AL9:AO9 AL11:AO11 AL39:AO39 AL24:AO26 AL50:AO51 AL15:AO16 AL20:AO22 AM40:AO40 AL44:AO46</xm:sqref>
        </x14:conditionalFormatting>
        <x14:conditionalFormatting xmlns:xm="http://schemas.microsoft.com/office/excel/2006/main">
          <x14:cfRule type="cellIs" priority="94" stopIfTrue="1" operator="equal" id="{24B9B36E-E71D-4994-9F5F-81B42DA3D2B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AL48</xm:sqref>
        </x14:conditionalFormatting>
        <x14:conditionalFormatting xmlns:xm="http://schemas.microsoft.com/office/excel/2006/main">
          <x14:cfRule type="cellIs" priority="96" stopIfTrue="1" operator="equal" id="{2CB1D2DD-5803-4D55-801D-BDC446C9CA1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AM48</xm:sqref>
        </x14:conditionalFormatting>
        <x14:conditionalFormatting xmlns:xm="http://schemas.microsoft.com/office/excel/2006/main">
          <x14:cfRule type="cellIs" priority="98" stopIfTrue="1" operator="equal" id="{3B9AE5AB-4044-44C3-B009-C5BC2B2837A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AN48</xm:sqref>
        </x14:conditionalFormatting>
        <x14:conditionalFormatting xmlns:xm="http://schemas.microsoft.com/office/excel/2006/main">
          <x14:cfRule type="cellIs" priority="84" stopIfTrue="1" operator="equal" id="{0D0B64AB-C355-43C4-84AA-CC799BABFE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BFFFF7B9-4E03-4D51-9526-7104DE396D8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F436F482-7402-4A1C-8C78-7DA39873997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P9 P11 P15:P16 P18 P34 R34:S34 R18:S18 R15:S16 R11:S11 R9:S9 R48:S52 P48:P52</xm:sqref>
        </x14:conditionalFormatting>
        <x14:conditionalFormatting xmlns:xm="http://schemas.microsoft.com/office/excel/2006/main">
          <x14:cfRule type="cellIs" priority="71" stopIfTrue="1" operator="equal" id="{C95A6C7E-EC8B-4FBE-A0ED-F285308E5C1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2" stopIfTrue="1" operator="equal" id="{9204B49B-2749-43B0-8DD8-3A2CFFF91AA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3" stopIfTrue="1" operator="equal" id="{36417E18-E483-44D9-ADB9-D76E452983F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G36 K36:O36 W36:X36 AE36 Z36:AA36</xm:sqref>
        </x14:conditionalFormatting>
        <x14:conditionalFormatting xmlns:xm="http://schemas.microsoft.com/office/excel/2006/main">
          <x14:cfRule type="cellIs" priority="74" stopIfTrue="1" operator="equal" id="{BA2ADC47-1311-4E1A-8FA0-5A3F1A69D89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AL36:AO36</xm:sqref>
        </x14:conditionalFormatting>
        <x14:conditionalFormatting xmlns:xm="http://schemas.microsoft.com/office/excel/2006/main">
          <x14:cfRule type="cellIs" priority="68" stopIfTrue="1" operator="equal" id="{D5D84BD1-3A7D-4FB0-90C2-0BF95B74CF0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9EA90534-488F-409F-8355-6384443369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CD7303A3-DB6D-404D-898B-E17DFFDB982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P36 R36:S36</xm:sqref>
        </x14:conditionalFormatting>
        <x14:conditionalFormatting xmlns:xm="http://schemas.microsoft.com/office/excel/2006/main">
          <x14:cfRule type="cellIs" priority="61" stopIfTrue="1" operator="equal" id="{421B8804-07A2-40F5-9F10-36972CBB4B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8E30F601-C630-4A9F-9324-EDC96EC749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84577CA1-F78F-4079-BC84-8CDC979D3D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G28 K28:O28 W28:X28 AE28 Z28:AA28</xm:sqref>
        </x14:conditionalFormatting>
        <x14:conditionalFormatting xmlns:xm="http://schemas.microsoft.com/office/excel/2006/main">
          <x14:cfRule type="cellIs" priority="64" stopIfTrue="1" operator="equal" id="{56B5C131-503B-4D3D-87BE-63B7BEE241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AL28:AO28</xm:sqref>
        </x14:conditionalFormatting>
        <x14:conditionalFormatting xmlns:xm="http://schemas.microsoft.com/office/excel/2006/main">
          <x14:cfRule type="cellIs" priority="58" stopIfTrue="1" operator="equal" id="{3647377A-F1CE-4C4A-983A-1F60426D40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9" stopIfTrue="1" operator="equal" id="{77137584-1E66-4CBA-98AA-C086029B37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0" stopIfTrue="1" operator="equal" id="{05505A2F-4005-4583-9549-4E1257C06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P28 R28:S28</xm:sqref>
        </x14:conditionalFormatting>
        <x14:conditionalFormatting xmlns:xm="http://schemas.microsoft.com/office/excel/2006/main">
          <x14:cfRule type="cellIs" priority="43" stopIfTrue="1" operator="equal" id="{F8C6F7B4-3374-4F90-AD87-91FB99F40A7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AL49:AO49</xm:sqref>
        </x14:conditionalFormatting>
        <x14:conditionalFormatting xmlns:xm="http://schemas.microsoft.com/office/excel/2006/main">
          <x14:cfRule type="cellIs" priority="38" stopIfTrue="1" operator="equal" id="{C15D4879-B704-49C3-8F81-1BD4C6DEEBB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D432B9A2-4561-45CF-9D3C-C0658817376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57E0EC58-FDA0-4FB3-888B-1AC7AC6AF6B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G37 K37:O37 W37:X37 AE37 Z37:AA37</xm:sqref>
        </x14:conditionalFormatting>
        <x14:conditionalFormatting xmlns:xm="http://schemas.microsoft.com/office/excel/2006/main">
          <x14:cfRule type="cellIs" priority="41" stopIfTrue="1" operator="equal" id="{CE033D99-E06A-4B22-B954-7B68B0B2795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AL37:AO37</xm:sqref>
        </x14:conditionalFormatting>
        <x14:conditionalFormatting xmlns:xm="http://schemas.microsoft.com/office/excel/2006/main">
          <x14:cfRule type="cellIs" priority="35" stopIfTrue="1" operator="equal" id="{26D387AA-FE07-4EB6-95E2-1A94262E04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60386ADC-2BFF-4F59-AF5D-F9BEC44741A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12C29CA4-4C2B-4A71-93A9-3983446CDDB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P37 R37:S37</xm:sqref>
        </x14:conditionalFormatting>
        <x14:conditionalFormatting xmlns:xm="http://schemas.microsoft.com/office/excel/2006/main">
          <x14:cfRule type="cellIs" priority="31" stopIfTrue="1" operator="equal" id="{9C5AB03E-1317-47AA-BA05-9B4CB56547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AL52:AO52</xm:sqref>
        </x14:conditionalFormatting>
        <x14:conditionalFormatting xmlns:xm="http://schemas.microsoft.com/office/excel/2006/main">
          <x14:cfRule type="cellIs" priority="26" stopIfTrue="1" operator="equal" id="{D2C65D33-424A-4BAD-BEE9-109FA5F53D7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429F460F-BB6D-475B-B25E-DC0FBE16B1B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8" stopIfTrue="1" operator="equal" id="{4BFDCDF2-BBE9-4173-A215-F162B3D1A1A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G42 K42:O42 W42:X42 AE42 Z42:AA42</xm:sqref>
        </x14:conditionalFormatting>
        <x14:conditionalFormatting xmlns:xm="http://schemas.microsoft.com/office/excel/2006/main">
          <x14:cfRule type="cellIs" priority="29" stopIfTrue="1" operator="equal" id="{0E21C78D-B5AE-4B7B-AD66-415843C7058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AL42:AO42</xm:sqref>
        </x14:conditionalFormatting>
        <x14:conditionalFormatting xmlns:xm="http://schemas.microsoft.com/office/excel/2006/main">
          <x14:cfRule type="cellIs" priority="23" stopIfTrue="1" operator="equal" id="{9852C3F4-398D-40A0-BFEB-228F454327D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0A1BB33D-75F8-49F4-8A3B-84BDE5124BD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5" stopIfTrue="1" operator="equal" id="{47FB686E-7531-4484-8FA6-E9061971EB3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P42 R42:S42</xm:sqref>
        </x14:conditionalFormatting>
        <x14:conditionalFormatting xmlns:xm="http://schemas.microsoft.com/office/excel/2006/main">
          <x14:cfRule type="cellIs" priority="20" stopIfTrue="1" operator="equal" id="{F7323AE0-B637-4C8A-A20C-9A0E2CC2BF4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1240A4FE-F8D6-414A-A490-E0A718699A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FC4F8FE3-BA5F-49E7-B1CF-41B363AE7FE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G32 K32:O32 W32:X32 AE32 Z32:AA32</xm:sqref>
        </x14:conditionalFormatting>
        <x14:conditionalFormatting xmlns:xm="http://schemas.microsoft.com/office/excel/2006/main">
          <x14:cfRule type="cellIs" priority="17" stopIfTrue="1" operator="equal" id="{F4DD6DD1-E410-41A8-84A7-1134995F0FA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38FEBF98-7BFD-40AF-9C1E-EC70263B4F6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15372C5D-FB7B-4221-89E5-1B1D319BD8E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P32 R32:S32</xm:sqref>
        </x14:conditionalFormatting>
        <x14:conditionalFormatting xmlns:xm="http://schemas.microsoft.com/office/excel/2006/main">
          <x14:cfRule type="cellIs" priority="15" stopIfTrue="1" operator="equal" id="{236E51E7-F631-4265-A1B3-CF303AE37E3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AL32:AO32</xm:sqref>
        </x14:conditionalFormatting>
        <x14:conditionalFormatting xmlns:xm="http://schemas.microsoft.com/office/excel/2006/main">
          <x14:cfRule type="cellIs" priority="10" stopIfTrue="1" operator="equal" id="{52F40E28-FF84-408E-B402-8DAEF446611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CA2EFDF6-2339-48D9-A022-A61A091648A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B1452389-DC0D-4318-A720-4F54986FE1D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G30 K30:O30 W30:X30 AE30 Z30:AA30</xm:sqref>
        </x14:conditionalFormatting>
        <x14:conditionalFormatting xmlns:xm="http://schemas.microsoft.com/office/excel/2006/main">
          <x14:cfRule type="cellIs" priority="13" stopIfTrue="1" operator="equal" id="{441D4B21-7F50-4A6D-9E88-130E57F208F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AL30:AO30</xm:sqref>
        </x14:conditionalFormatting>
        <x14:conditionalFormatting xmlns:xm="http://schemas.microsoft.com/office/excel/2006/main">
          <x14:cfRule type="cellIs" priority="7" stopIfTrue="1" operator="equal" id="{106463FA-F9A4-4D04-9074-6786A9D94FA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8037B1BB-4BCD-44F0-83F8-54385EB4D82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D47D6C19-40BA-409C-836D-E388404C58F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P30 R30:S30</xm:sqref>
        </x14:conditionalFormatting>
        <x14:conditionalFormatting xmlns:xm="http://schemas.microsoft.com/office/excel/2006/main">
          <x14:cfRule type="cellIs" priority="3" stopIfTrue="1" operator="equal" id="{2146EB27-1AAA-47A8-AF6A-B1102F9C47B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AL34:AO34</xm:sqref>
        </x14:conditionalFormatting>
        <x14:conditionalFormatting xmlns:xm="http://schemas.microsoft.com/office/excel/2006/main">
          <x14:cfRule type="cellIs" priority="1" stopIfTrue="1" operator="equal" id="{60DD9369-10AE-42C4-A1DA-F8B1DC8DEA2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71"/>
  <sheetViews>
    <sheetView topLeftCell="B1" zoomScale="85" zoomScaleNormal="85" workbookViewId="0">
      <pane ySplit="5" topLeftCell="A22" activePane="bottomLeft" state="frozen"/>
      <selection pane="bottomLeft" activeCell="F53" sqref="F53"/>
    </sheetView>
  </sheetViews>
  <sheetFormatPr baseColWidth="10" defaultRowHeight="12.75" x14ac:dyDescent="0.2"/>
  <cols>
    <col min="1" max="1" width="2.5703125" style="9" customWidth="1"/>
    <col min="2" max="2" width="2.5703125" style="40" customWidth="1"/>
    <col min="3" max="3" width="28.140625" style="9" customWidth="1"/>
    <col min="4" max="4" width="4.5703125" style="459" customWidth="1"/>
    <col min="5" max="5" width="3.5703125" style="459" customWidth="1"/>
    <col min="6" max="6" width="4.5703125" style="459" customWidth="1"/>
    <col min="7" max="7" width="3.5703125" style="459" customWidth="1"/>
    <col min="8" max="8" width="4.5703125" style="447" customWidth="1"/>
    <col min="9" max="9" width="3.5703125" style="447" customWidth="1"/>
    <col min="10" max="10" width="4.5703125" style="447" customWidth="1"/>
    <col min="11" max="11" width="3.5703125" style="447" customWidth="1"/>
    <col min="12" max="12" width="4.5703125" style="447" customWidth="1"/>
    <col min="13" max="13" width="3.5703125" style="447" customWidth="1"/>
    <col min="14" max="14" width="4.5703125" style="447" customWidth="1"/>
    <col min="15" max="15" width="3.5703125" style="447" customWidth="1"/>
    <col min="16" max="16" width="5.42578125" style="447" customWidth="1"/>
    <col min="17" max="17" width="3.5703125" style="447" customWidth="1"/>
    <col min="18" max="18" width="4.5703125" style="447" customWidth="1"/>
    <col min="19" max="19" width="3.5703125" style="447" customWidth="1"/>
    <col min="20" max="20" width="4.5703125" style="447" customWidth="1"/>
    <col min="21" max="21" width="3.5703125" style="447" customWidth="1"/>
    <col min="22" max="22" width="4.5703125" style="447" customWidth="1"/>
    <col min="23" max="23" width="3.5703125" style="447" customWidth="1"/>
    <col min="24" max="24" width="4.5703125" style="447" customWidth="1"/>
    <col min="25" max="25" width="3.5703125" style="447" customWidth="1"/>
    <col min="26" max="26" width="6" style="447" customWidth="1"/>
    <col min="27" max="27" width="3.5703125" style="447" customWidth="1"/>
    <col min="28" max="28" width="4.5703125" style="447" customWidth="1"/>
    <col min="29" max="29" width="3.5703125" style="447" customWidth="1"/>
    <col min="30" max="30" width="4.5703125" style="447" customWidth="1"/>
    <col min="31" max="31" width="3.5703125" style="447" customWidth="1"/>
    <col min="32" max="32" width="5.85546875" style="447" customWidth="1"/>
    <col min="33" max="33" width="3.5703125" style="447" customWidth="1"/>
    <col min="34" max="34" width="5.140625" style="447" customWidth="1"/>
    <col min="35" max="35" width="3.5703125" style="447" customWidth="1"/>
    <col min="36" max="36" width="4.5703125" style="447" customWidth="1"/>
    <col min="37" max="37" width="3.5703125" style="447" customWidth="1"/>
    <col min="38" max="38" width="3.140625" customWidth="1"/>
    <col min="39" max="39" width="4.5703125" style="53" customWidth="1"/>
    <col min="40" max="40" width="4.5703125" style="9" customWidth="1"/>
    <col min="41" max="41" width="3.140625" style="9" customWidth="1"/>
    <col min="42" max="43" width="3" style="9" customWidth="1"/>
    <col min="44" max="44" width="3.5703125" style="9" customWidth="1"/>
    <col min="45" max="50" width="5.5703125" style="9" customWidth="1"/>
    <col min="51" max="51" width="4.140625" style="9" customWidth="1"/>
    <col min="52" max="16384" width="11.42578125" style="9"/>
  </cols>
  <sheetData>
    <row r="1" spans="2:50" x14ac:dyDescent="0.2">
      <c r="B1" s="77"/>
      <c r="C1" s="78"/>
      <c r="D1" s="702" t="s">
        <v>418</v>
      </c>
      <c r="E1" s="702"/>
      <c r="F1" s="702" t="s">
        <v>429</v>
      </c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845"/>
      <c r="AA1" s="846"/>
      <c r="AB1" s="702"/>
      <c r="AC1" s="702"/>
      <c r="AD1" s="702"/>
      <c r="AE1" s="702"/>
      <c r="AF1" s="847"/>
      <c r="AG1" s="847"/>
      <c r="AH1" s="702"/>
      <c r="AI1" s="702"/>
      <c r="AJ1" s="702"/>
      <c r="AK1" s="702"/>
    </row>
    <row r="2" spans="2:50" x14ac:dyDescent="0.2">
      <c r="B2" s="79"/>
      <c r="C2" s="78"/>
      <c r="D2" s="844" t="s">
        <v>420</v>
      </c>
      <c r="E2" s="708"/>
      <c r="F2" s="844" t="s">
        <v>426</v>
      </c>
      <c r="G2" s="708"/>
      <c r="H2" s="844"/>
      <c r="I2" s="708"/>
      <c r="J2" s="844"/>
      <c r="K2" s="708"/>
      <c r="L2" s="844"/>
      <c r="M2" s="708"/>
      <c r="N2" s="844"/>
      <c r="O2" s="708"/>
      <c r="P2" s="844"/>
      <c r="Q2" s="708"/>
      <c r="R2" s="844"/>
      <c r="S2" s="708"/>
      <c r="T2" s="844"/>
      <c r="U2" s="708"/>
      <c r="V2" s="844"/>
      <c r="W2" s="708"/>
      <c r="X2" s="844"/>
      <c r="Y2" s="708"/>
      <c r="Z2" s="738"/>
      <c r="AA2" s="848"/>
      <c r="AB2" s="844"/>
      <c r="AC2" s="708"/>
      <c r="AD2" s="844"/>
      <c r="AE2" s="708"/>
      <c r="AF2" s="844"/>
      <c r="AG2" s="708"/>
      <c r="AH2" s="844"/>
      <c r="AI2" s="708"/>
      <c r="AJ2" s="844"/>
      <c r="AK2" s="708"/>
      <c r="AM2" s="80"/>
    </row>
    <row r="3" spans="2:50" x14ac:dyDescent="0.2">
      <c r="B3" s="81"/>
      <c r="C3" s="78"/>
      <c r="D3" s="706" t="s">
        <v>419</v>
      </c>
      <c r="E3" s="706"/>
      <c r="F3" s="706" t="s">
        <v>416</v>
      </c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12"/>
      <c r="AA3" s="713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M3" s="80"/>
      <c r="AN3"/>
      <c r="AO3"/>
      <c r="AP3"/>
      <c r="AQ3"/>
      <c r="AR3"/>
      <c r="AS3"/>
      <c r="AT3"/>
      <c r="AU3"/>
      <c r="AV3"/>
      <c r="AW3"/>
      <c r="AX3"/>
    </row>
    <row r="4" spans="2:50" x14ac:dyDescent="0.2">
      <c r="B4" s="81"/>
      <c r="C4" s="82"/>
      <c r="D4" s="706">
        <v>2024</v>
      </c>
      <c r="E4" s="706"/>
      <c r="F4" s="706">
        <v>2024</v>
      </c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12"/>
      <c r="AA4" s="713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M4" s="55" t="s">
        <v>0</v>
      </c>
      <c r="AN4" s="55" t="s">
        <v>1</v>
      </c>
      <c r="AO4" s="741" t="s">
        <v>2</v>
      </c>
      <c r="AP4" s="741"/>
      <c r="AQ4" s="741"/>
      <c r="AR4" s="741"/>
      <c r="AS4" s="740" t="s">
        <v>50</v>
      </c>
      <c r="AT4" s="740"/>
      <c r="AU4" s="740"/>
      <c r="AV4" s="740"/>
      <c r="AW4" s="740"/>
      <c r="AX4" s="740"/>
    </row>
    <row r="5" spans="2:50" x14ac:dyDescent="0.2">
      <c r="B5" s="83"/>
      <c r="C5" s="84"/>
      <c r="D5" s="726"/>
      <c r="E5" s="726"/>
      <c r="F5" s="726"/>
      <c r="G5" s="726"/>
      <c r="H5" s="849"/>
      <c r="I5" s="849"/>
      <c r="J5" s="849"/>
      <c r="K5" s="849"/>
      <c r="L5" s="852"/>
      <c r="M5" s="853"/>
      <c r="N5" s="849"/>
      <c r="O5" s="849"/>
      <c r="P5" s="849"/>
      <c r="Q5" s="849"/>
      <c r="R5" s="849"/>
      <c r="S5" s="849"/>
      <c r="T5" s="850"/>
      <c r="U5" s="850"/>
      <c r="V5" s="849"/>
      <c r="W5" s="849"/>
      <c r="X5" s="849"/>
      <c r="Y5" s="849"/>
      <c r="Z5" s="850"/>
      <c r="AA5" s="851"/>
      <c r="AB5" s="850"/>
      <c r="AC5" s="851"/>
      <c r="AD5" s="849"/>
      <c r="AE5" s="849"/>
      <c r="AF5" s="849"/>
      <c r="AG5" s="849"/>
      <c r="AH5" s="849"/>
      <c r="AI5" s="849"/>
      <c r="AJ5" s="849"/>
      <c r="AK5" s="849"/>
      <c r="AM5" s="55"/>
      <c r="AN5" s="55" t="s">
        <v>4</v>
      </c>
      <c r="AO5" s="85" t="s">
        <v>5</v>
      </c>
      <c r="AP5" s="86" t="s">
        <v>6</v>
      </c>
      <c r="AQ5" s="87" t="s">
        <v>7</v>
      </c>
      <c r="AR5" s="88" t="s">
        <v>8</v>
      </c>
      <c r="AS5"/>
      <c r="AT5"/>
      <c r="AU5"/>
      <c r="AV5"/>
      <c r="AW5"/>
      <c r="AX5"/>
    </row>
    <row r="6" spans="2:50" ht="19.899999999999999" customHeight="1" x14ac:dyDescent="0.2">
      <c r="B6" s="27"/>
      <c r="C6" s="28" t="s">
        <v>10</v>
      </c>
      <c r="D6" s="332"/>
      <c r="E6" s="332"/>
      <c r="F6" s="333"/>
      <c r="G6" s="332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89"/>
      <c r="AN6" s="11"/>
      <c r="AO6" s="43"/>
      <c r="AP6" s="43"/>
      <c r="AQ6" s="43"/>
      <c r="AR6" s="90"/>
      <c r="AS6" s="91">
        <v>160</v>
      </c>
      <c r="AT6" s="91">
        <v>210</v>
      </c>
      <c r="AU6" s="91">
        <v>270</v>
      </c>
      <c r="AV6" s="91">
        <v>320</v>
      </c>
      <c r="AW6" s="40"/>
      <c r="AX6" s="40"/>
    </row>
    <row r="7" spans="2:50" x14ac:dyDescent="0.2">
      <c r="B7" s="92"/>
      <c r="C7" s="93"/>
      <c r="D7" s="335"/>
      <c r="E7" s="315"/>
      <c r="F7" s="335"/>
      <c r="G7" s="315"/>
      <c r="H7" s="335"/>
      <c r="I7" s="315"/>
      <c r="J7" s="335"/>
      <c r="K7" s="315"/>
      <c r="L7" s="335"/>
      <c r="M7" s="315"/>
      <c r="N7" s="335"/>
      <c r="O7" s="315"/>
      <c r="P7" s="335"/>
      <c r="Q7" s="315"/>
      <c r="R7" s="335"/>
      <c r="S7" s="315"/>
      <c r="T7" s="335"/>
      <c r="U7" s="315"/>
      <c r="V7" s="335"/>
      <c r="W7" s="315"/>
      <c r="X7" s="335"/>
      <c r="Y7" s="315"/>
      <c r="Z7" s="336"/>
      <c r="AA7" s="336"/>
      <c r="AB7" s="335"/>
      <c r="AC7" s="315"/>
      <c r="AD7" s="335"/>
      <c r="AE7" s="315"/>
      <c r="AF7" s="335"/>
      <c r="AG7" s="315"/>
      <c r="AH7" s="335"/>
      <c r="AI7" s="315"/>
      <c r="AJ7" s="335"/>
      <c r="AK7" s="315"/>
      <c r="AM7" s="55">
        <f>COUNT(D7:AK7)</f>
        <v>0</v>
      </c>
      <c r="AN7" s="18" t="str">
        <f>IF(AM7&lt;3," ",(LARGE(D7:AK7,1)+LARGE(D7:AK7,2)+LARGE(D7:AK7,3))/3)</f>
        <v xml:space="preserve"> </v>
      </c>
      <c r="AO7" s="34" t="str">
        <f>IF(COUNTIF(D7:AK7,"(1)")=0," ",COUNTIF(D7:AK7,"(1)"))</f>
        <v xml:space="preserve"> </v>
      </c>
      <c r="AP7" s="34" t="str">
        <f>IF(COUNTIF(D7:AK7,"(2)")=0," ",COUNTIF(D7:AK7,"(2)"))</f>
        <v xml:space="preserve"> </v>
      </c>
      <c r="AQ7" s="34" t="str">
        <f>IF(COUNTIF(D7:AK7,"(3)")=0," ",COUNTIF(D7:AK7,"(3)"))</f>
        <v xml:space="preserve"> </v>
      </c>
      <c r="AR7" s="35" t="str">
        <f>IF(SUM(AO7:AQ7)=0," ",SUM(AO7:AQ7))</f>
        <v xml:space="preserve"> </v>
      </c>
      <c r="AS7" s="36" t="str">
        <f>IF(AM7=0,Var!$B$8,IF(LARGE(D7:AK7,1)&gt;=160,Var!$B$4," "))</f>
        <v>---</v>
      </c>
      <c r="AT7" s="36" t="str">
        <f>IF(AM7=0,Var!$B$8,IF(LARGE(D7:AK7,1)&gt;=210,Var!$B$4," "))</f>
        <v>---</v>
      </c>
      <c r="AU7" s="36" t="str">
        <f>IF(AM7=0,Var!$B$8,IF(LARGE(D7:AK7,1)&gt;=270,Var!$B$4," "))</f>
        <v>---</v>
      </c>
      <c r="AV7" s="36" t="str">
        <f>IF(AM7=0,Var!$B$8,IF(LARGE(D7:AK7,1)&gt;=320,Var!$B$4," "))</f>
        <v>---</v>
      </c>
      <c r="AW7" s="17"/>
      <c r="AX7" s="17"/>
    </row>
    <row r="8" spans="2:50" x14ac:dyDescent="0.2">
      <c r="B8" s="92"/>
      <c r="C8" s="93"/>
      <c r="D8" s="335"/>
      <c r="E8" s="315"/>
      <c r="F8" s="335"/>
      <c r="G8" s="315"/>
      <c r="H8" s="335"/>
      <c r="I8" s="315"/>
      <c r="J8" s="335"/>
      <c r="K8" s="315"/>
      <c r="L8" s="335"/>
      <c r="M8" s="315"/>
      <c r="N8" s="335"/>
      <c r="O8" s="315"/>
      <c r="P8" s="335"/>
      <c r="Q8" s="315"/>
      <c r="R8" s="335"/>
      <c r="S8" s="315"/>
      <c r="T8" s="335"/>
      <c r="U8" s="315"/>
      <c r="V8" s="335"/>
      <c r="W8" s="315"/>
      <c r="X8" s="335"/>
      <c r="Y8" s="315"/>
      <c r="Z8" s="336"/>
      <c r="AA8" s="336"/>
      <c r="AB8" s="335"/>
      <c r="AC8" s="315"/>
      <c r="AD8" s="335"/>
      <c r="AE8" s="315"/>
      <c r="AF8" s="335"/>
      <c r="AG8" s="315"/>
      <c r="AH8" s="335"/>
      <c r="AI8" s="315"/>
      <c r="AJ8" s="335"/>
      <c r="AK8" s="315"/>
      <c r="AM8" s="55">
        <f>COUNT(D8:AK8)</f>
        <v>0</v>
      </c>
      <c r="AN8" s="18" t="str">
        <f>IF(AM8&lt;3," ",(LARGE(D8:AK8,1)+LARGE(D8:AK8,2)+LARGE(D8:AK8,3))/3)</f>
        <v xml:space="preserve"> </v>
      </c>
      <c r="AO8" s="34" t="str">
        <f>IF(COUNTIF(D8:AK8,"(1)")=0," ",COUNTIF(D8:AK8,"(1)"))</f>
        <v xml:space="preserve"> </v>
      </c>
      <c r="AP8" s="34" t="str">
        <f>IF(COUNTIF(D8:AK8,"(2)")=0," ",COUNTIF(D8:AK8,"(2)"))</f>
        <v xml:space="preserve"> </v>
      </c>
      <c r="AQ8" s="34" t="str">
        <f>IF(COUNTIF(D8:AK8,"(3)")=0," ",COUNTIF(D8:AK8,"(3)"))</f>
        <v xml:space="preserve"> </v>
      </c>
      <c r="AR8" s="35" t="str">
        <f>IF(SUM(AO8:AQ8)=0," ",SUM(AO8:AQ8))</f>
        <v xml:space="preserve"> </v>
      </c>
      <c r="AS8" s="36" t="str">
        <f>IF(AM8=0,Var!$B$8,IF(LARGE(D8:AK8,1)&gt;=160,Var!$B$4," "))</f>
        <v>---</v>
      </c>
      <c r="AT8" s="36" t="str">
        <f>IF(AM8=0,Var!$B$8,IF(LARGE(D8:AK8,1)&gt;=210,Var!$B$4," "))</f>
        <v>---</v>
      </c>
      <c r="AU8" s="36" t="str">
        <f>IF(AM8=0,Var!$B$8,IF(LARGE(D8:AK8,1)&gt;=270,Var!$B$4," "))</f>
        <v>---</v>
      </c>
      <c r="AV8" s="36" t="str">
        <f>IF(AM8=0,Var!$B$8,IF(LARGE(D8:AK8,1)&gt;=320,Var!$B$4," "))</f>
        <v>---</v>
      </c>
      <c r="AW8" s="17"/>
      <c r="AX8" s="17"/>
    </row>
    <row r="9" spans="2:50" ht="19.899999999999999" customHeight="1" x14ac:dyDescent="0.2">
      <c r="B9" s="27"/>
      <c r="C9" s="28" t="s">
        <v>17</v>
      </c>
      <c r="D9" s="332"/>
      <c r="E9" s="332"/>
      <c r="F9" s="333"/>
      <c r="G9" s="332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89"/>
      <c r="AM9"/>
      <c r="AN9" s="89"/>
      <c r="AO9" s="89"/>
      <c r="AP9" s="89"/>
      <c r="AQ9" s="89"/>
      <c r="AR9" s="90"/>
      <c r="AS9" s="43"/>
      <c r="AT9" s="43"/>
      <c r="AU9" s="43"/>
      <c r="AV9" s="43"/>
      <c r="AW9" s="40"/>
      <c r="AX9" s="40"/>
    </row>
    <row r="10" spans="2:50" x14ac:dyDescent="0.2">
      <c r="B10" s="92"/>
      <c r="C10" s="93"/>
      <c r="D10" s="335"/>
      <c r="E10" s="315"/>
      <c r="F10" s="335"/>
      <c r="G10" s="315"/>
      <c r="H10" s="335"/>
      <c r="I10" s="315"/>
      <c r="J10" s="335"/>
      <c r="K10" s="315"/>
      <c r="L10" s="335"/>
      <c r="M10" s="315"/>
      <c r="N10" s="335"/>
      <c r="O10" s="315"/>
      <c r="P10" s="335"/>
      <c r="Q10" s="315"/>
      <c r="R10" s="335"/>
      <c r="S10" s="315"/>
      <c r="T10" s="335"/>
      <c r="U10" s="315"/>
      <c r="V10" s="335"/>
      <c r="W10" s="315"/>
      <c r="X10" s="335"/>
      <c r="Y10" s="315"/>
      <c r="Z10" s="336"/>
      <c r="AA10" s="336"/>
      <c r="AB10" s="335"/>
      <c r="AC10" s="315"/>
      <c r="AD10" s="335"/>
      <c r="AE10" s="315"/>
      <c r="AF10" s="335"/>
      <c r="AG10" s="315"/>
      <c r="AH10" s="335"/>
      <c r="AI10" s="315"/>
      <c r="AJ10" s="335"/>
      <c r="AK10" s="315"/>
      <c r="AM10" s="55">
        <f>COUNT(D10:AK10)</f>
        <v>0</v>
      </c>
      <c r="AN10" s="18" t="str">
        <f>IF(AM10&lt;3," ",(LARGE(D10:AK10,1)+LARGE(D10:AK10,2)+LARGE(D10:AK10,3))/3)</f>
        <v xml:space="preserve"> </v>
      </c>
      <c r="AO10" s="34" t="str">
        <f>IF(COUNTIF(D10:AK10,"(1)")=0," ",COUNTIF(D10:AK10,"(1)"))</f>
        <v xml:space="preserve"> </v>
      </c>
      <c r="AP10" s="34" t="str">
        <f>IF(COUNTIF(D10:AK10,"(2)")=0," ",COUNTIF(D10:AK10,"(2)"))</f>
        <v xml:space="preserve"> </v>
      </c>
      <c r="AQ10" s="34" t="str">
        <f>IF(COUNTIF(D10:AK10,"(3)")=0," ",COUNTIF(D10:AK10,"(3)"))</f>
        <v xml:space="preserve"> </v>
      </c>
      <c r="AR10" s="35" t="str">
        <f>IF(SUM(AO10:AQ10)=0," ",SUM(AO10:AQ10))</f>
        <v xml:space="preserve"> </v>
      </c>
      <c r="AS10" s="36">
        <v>2</v>
      </c>
      <c r="AT10" s="36">
        <v>2</v>
      </c>
      <c r="AU10" s="36">
        <v>3</v>
      </c>
      <c r="AV10" s="36" t="str">
        <f>IF(AM10=0,Var!$B$8,IF(LARGE(D10:AK10,1)&gt;=320,Var!$B$4," "))</f>
        <v>---</v>
      </c>
      <c r="AW10" s="17"/>
      <c r="AX10" s="17"/>
    </row>
    <row r="11" spans="2:50" x14ac:dyDescent="0.2">
      <c r="B11" s="92"/>
      <c r="C11" s="93"/>
      <c r="D11" s="335"/>
      <c r="E11" s="315"/>
      <c r="F11" s="335"/>
      <c r="G11" s="315"/>
      <c r="H11" s="335"/>
      <c r="I11" s="315"/>
      <c r="J11" s="335"/>
      <c r="K11" s="315"/>
      <c r="L11" s="335"/>
      <c r="M11" s="315"/>
      <c r="N11" s="335"/>
      <c r="O11" s="315"/>
      <c r="P11" s="335"/>
      <c r="Q11" s="315"/>
      <c r="R11" s="335"/>
      <c r="S11" s="315"/>
      <c r="T11" s="335"/>
      <c r="U11" s="315"/>
      <c r="V11" s="335"/>
      <c r="W11" s="315"/>
      <c r="X11" s="335"/>
      <c r="Y11" s="315"/>
      <c r="Z11" s="336"/>
      <c r="AA11" s="336"/>
      <c r="AB11" s="335"/>
      <c r="AC11" s="315"/>
      <c r="AD11" s="335"/>
      <c r="AE11" s="315"/>
      <c r="AF11" s="335"/>
      <c r="AG11" s="315"/>
      <c r="AH11" s="335"/>
      <c r="AI11" s="315"/>
      <c r="AJ11" s="335"/>
      <c r="AK11" s="315"/>
      <c r="AM11" s="55">
        <f>COUNT(D11:AK11)</f>
        <v>0</v>
      </c>
      <c r="AN11" s="18" t="str">
        <f>IF(AM11&lt;3," ",(LARGE(D11:AK11,1)+LARGE(D11:AK11,2)+LARGE(D11:AK11,3))/3)</f>
        <v xml:space="preserve"> </v>
      </c>
      <c r="AO11" s="34" t="str">
        <f>IF(COUNTIF(D11:AK11,"(1)")=0," ",COUNTIF(D11:AK11,"(1)"))</f>
        <v xml:space="preserve"> </v>
      </c>
      <c r="AP11" s="34" t="str">
        <f>IF(COUNTIF(D11:AK11,"(2)")=0," ",COUNTIF(D11:AK11,"(2)"))</f>
        <v xml:space="preserve"> </v>
      </c>
      <c r="AQ11" s="34" t="str">
        <f>IF(COUNTIF(D11:AK11,"(3)")=0," ",COUNTIF(D11:AK11,"(3)"))</f>
        <v xml:space="preserve"> </v>
      </c>
      <c r="AR11" s="35" t="str">
        <f>IF(SUM(AO11:AQ11)=0," ",SUM(AO11:AQ11))</f>
        <v xml:space="preserve"> </v>
      </c>
      <c r="AS11" s="36" t="str">
        <f>IF(AM11=0,Var!$B$8,IF(LARGE(D11:AK11,1)&gt;=160,Var!$B$4," "))</f>
        <v>---</v>
      </c>
      <c r="AT11" s="36" t="str">
        <f>IF(AM11=0,Var!$B$8,IF(LARGE(D11:AK11,1)&gt;=210,Var!$B$4," "))</f>
        <v>---</v>
      </c>
      <c r="AU11" s="36" t="str">
        <f>IF(AM11=0,Var!$B$8,IF(LARGE(D11:AK11,1)&gt;=270,Var!$B$4," "))</f>
        <v>---</v>
      </c>
      <c r="AV11" s="36" t="str">
        <f>IF(AM11=0,Var!$B$8,IF(LARGE(D11:AK11,1)&gt;=320,Var!$B$4," "))</f>
        <v>---</v>
      </c>
      <c r="AW11" s="17"/>
      <c r="AX11" s="17"/>
    </row>
    <row r="12" spans="2:50" ht="19.899999999999999" customHeight="1" x14ac:dyDescent="0.2">
      <c r="B12" s="27"/>
      <c r="C12" s="28" t="s">
        <v>16</v>
      </c>
      <c r="D12" s="332"/>
      <c r="E12" s="332"/>
      <c r="F12" s="333"/>
      <c r="G12" s="332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89"/>
      <c r="AM12"/>
      <c r="AN12" s="89"/>
      <c r="AO12" s="89"/>
      <c r="AP12" s="89"/>
      <c r="AQ12" s="89"/>
      <c r="AR12" s="90"/>
      <c r="AS12" s="43"/>
      <c r="AT12" s="43"/>
      <c r="AU12" s="43"/>
      <c r="AV12" s="43"/>
      <c r="AW12" s="40"/>
      <c r="AX12" s="40"/>
    </row>
    <row r="13" spans="2:50" x14ac:dyDescent="0.2">
      <c r="B13" s="92"/>
      <c r="C13" s="93"/>
      <c r="D13" s="335"/>
      <c r="E13" s="315"/>
      <c r="F13" s="335"/>
      <c r="G13" s="315"/>
      <c r="H13" s="335"/>
      <c r="I13" s="315"/>
      <c r="J13" s="335"/>
      <c r="K13" s="315"/>
      <c r="L13" s="335"/>
      <c r="M13" s="315"/>
      <c r="N13" s="335"/>
      <c r="O13" s="315"/>
      <c r="P13" s="335"/>
      <c r="Q13" s="315"/>
      <c r="R13" s="335"/>
      <c r="S13" s="315"/>
      <c r="T13" s="335"/>
      <c r="U13" s="315"/>
      <c r="V13" s="335"/>
      <c r="W13" s="315"/>
      <c r="X13" s="335"/>
      <c r="Y13" s="315"/>
      <c r="Z13" s="336"/>
      <c r="AA13" s="336"/>
      <c r="AB13" s="335"/>
      <c r="AC13" s="315"/>
      <c r="AD13" s="335"/>
      <c r="AE13" s="315"/>
      <c r="AF13" s="335"/>
      <c r="AG13" s="315"/>
      <c r="AH13" s="335"/>
      <c r="AI13" s="315"/>
      <c r="AJ13" s="335"/>
      <c r="AK13" s="315"/>
      <c r="AM13" s="55">
        <f>COUNT(D13:AK13)</f>
        <v>0</v>
      </c>
      <c r="AN13" s="18" t="str">
        <f>IF(AM13&lt;3," ",(LARGE(D13:AK13,1)+LARGE(D13:AK13,2)+LARGE(D13:AK13,3))/3)</f>
        <v xml:space="preserve"> </v>
      </c>
      <c r="AO13" s="34" t="str">
        <f>IF(COUNTIF(D13:AK13,"(1)")=0," ",COUNTIF(D13:AK13,"(1)"))</f>
        <v xml:space="preserve"> </v>
      </c>
      <c r="AP13" s="34" t="str">
        <f>IF(COUNTIF(D13:AK13,"(2)")=0," ",COUNTIF(D13:AK13,"(2)"))</f>
        <v xml:space="preserve"> </v>
      </c>
      <c r="AQ13" s="34" t="str">
        <f>IF(COUNTIF(D13:AK13,"(3)")=0," ",COUNTIF(D13:AK13,"(3)"))</f>
        <v xml:space="preserve"> </v>
      </c>
      <c r="AR13" s="35" t="str">
        <f>IF(SUM(AO13:AQ13)=0," ",SUM(AO13:AQ13))</f>
        <v xml:space="preserve"> </v>
      </c>
      <c r="AS13" s="36" t="str">
        <f>IF(AM13=0,Var!$B$8,IF(LARGE(D13:AK13,1)&gt;=160,Var!$B$4," "))</f>
        <v>---</v>
      </c>
      <c r="AT13" s="36" t="str">
        <f>IF(AM13=0,Var!$B$8,IF(LARGE(D13:AK13,1)&gt;=210,Var!$B$4," "))</f>
        <v>---</v>
      </c>
      <c r="AU13" s="36" t="str">
        <f>IF(AM13=0,Var!$B$8,IF(LARGE(D13:AK13,1)&gt;=270,Var!$B$4," "))</f>
        <v>---</v>
      </c>
      <c r="AV13" s="36" t="str">
        <f>IF(AM13=0,Var!$B$8,IF(LARGE(D13:AK13,1)&gt;=320,Var!$B$4," "))</f>
        <v>---</v>
      </c>
      <c r="AW13" s="17"/>
      <c r="AX13" s="17"/>
    </row>
    <row r="14" spans="2:50" x14ac:dyDescent="0.2">
      <c r="B14" s="92"/>
      <c r="C14" s="93"/>
      <c r="D14" s="335"/>
      <c r="E14" s="315"/>
      <c r="F14" s="335"/>
      <c r="G14" s="315"/>
      <c r="H14" s="335"/>
      <c r="I14" s="315"/>
      <c r="J14" s="335"/>
      <c r="K14" s="315"/>
      <c r="L14" s="335"/>
      <c r="M14" s="315"/>
      <c r="N14" s="335"/>
      <c r="O14" s="315"/>
      <c r="P14" s="335"/>
      <c r="Q14" s="315"/>
      <c r="R14" s="335"/>
      <c r="S14" s="315"/>
      <c r="T14" s="335"/>
      <c r="U14" s="315"/>
      <c r="V14" s="335"/>
      <c r="W14" s="315"/>
      <c r="X14" s="335"/>
      <c r="Y14" s="315"/>
      <c r="Z14" s="336"/>
      <c r="AA14" s="336"/>
      <c r="AB14" s="335"/>
      <c r="AC14" s="315"/>
      <c r="AD14" s="335"/>
      <c r="AE14" s="315"/>
      <c r="AF14" s="335"/>
      <c r="AG14" s="315"/>
      <c r="AH14" s="335"/>
      <c r="AI14" s="315"/>
      <c r="AJ14" s="335"/>
      <c r="AK14" s="315"/>
      <c r="AM14" s="55">
        <f>COUNT(D14:AK14)</f>
        <v>0</v>
      </c>
      <c r="AN14" s="18" t="str">
        <f>IF(AM14&lt;3," ",(LARGE(D14:AK14,1)+LARGE(D14:AK14,2)+LARGE(D14:AK14,3))/3)</f>
        <v xml:space="preserve"> </v>
      </c>
      <c r="AO14" s="34" t="str">
        <f>IF(COUNTIF(D14:AK14,"(1)")=0," ",COUNTIF(D14:AK14,"(1)"))</f>
        <v xml:space="preserve"> </v>
      </c>
      <c r="AP14" s="34" t="str">
        <f>IF(COUNTIF(D14:AK14,"(2)")=0," ",COUNTIF(D14:AK14,"(2)"))</f>
        <v xml:space="preserve"> </v>
      </c>
      <c r="AQ14" s="34" t="str">
        <f>IF(COUNTIF(D14:AK14,"(3)")=0," ",COUNTIF(D14:AK14,"(3)"))</f>
        <v xml:space="preserve"> </v>
      </c>
      <c r="AR14" s="35" t="str">
        <f>IF(SUM(AO14:AQ14)=0," ",SUM(AO14:AQ14))</f>
        <v xml:space="preserve"> </v>
      </c>
      <c r="AS14" s="36" t="str">
        <f>IF(AM14=0,Var!$B$8,IF(LARGE(D14:AK14,1)&gt;=160,Var!$B$4," "))</f>
        <v>---</v>
      </c>
      <c r="AT14" s="36" t="str">
        <f>IF(AM14=0,Var!$B$8,IF(LARGE(D14:AK14,1)&gt;=210,Var!$B$4," "))</f>
        <v>---</v>
      </c>
      <c r="AU14" s="36" t="str">
        <f>IF(AM14=0,Var!$B$8,IF(LARGE(D14:AK14,1)&gt;=270,Var!$B$4," "))</f>
        <v>---</v>
      </c>
      <c r="AV14" s="36" t="str">
        <f>IF(AM14=0,Var!$B$8,IF(LARGE(D14:AK14,1)&gt;=320,Var!$B$4," "))</f>
        <v>---</v>
      </c>
      <c r="AW14" s="17"/>
      <c r="AX14" s="17"/>
    </row>
    <row r="15" spans="2:50" ht="9.9499999999999993" customHeight="1" x14ac:dyDescent="0.2">
      <c r="B15" s="94"/>
      <c r="C15" s="94"/>
      <c r="D15" s="337"/>
      <c r="E15" s="337"/>
      <c r="F15" s="337"/>
      <c r="G15" s="337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M15" s="55">
        <f>COUNT(D15:AK15)</f>
        <v>0</v>
      </c>
      <c r="AN15"/>
      <c r="AO15"/>
      <c r="AP15"/>
      <c r="AQ15"/>
      <c r="AR15" s="26"/>
      <c r="AS15" s="95"/>
      <c r="AT15" s="95"/>
      <c r="AU15" s="95"/>
      <c r="AV15" s="95"/>
      <c r="AW15" s="95"/>
      <c r="AX15" s="95"/>
    </row>
    <row r="16" spans="2:50" ht="19.899999999999999" customHeight="1" x14ac:dyDescent="0.2">
      <c r="B16" s="43"/>
      <c r="C16" s="44" t="s">
        <v>48</v>
      </c>
      <c r="D16" s="339"/>
      <c r="E16" s="339"/>
      <c r="F16" s="340"/>
      <c r="G16" s="339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89"/>
      <c r="AM16"/>
      <c r="AN16" s="89"/>
      <c r="AO16" s="89"/>
      <c r="AP16" s="89"/>
      <c r="AQ16" s="89"/>
      <c r="AR16" s="90"/>
      <c r="AS16" s="91">
        <v>200</v>
      </c>
      <c r="AT16" s="91">
        <v>240</v>
      </c>
      <c r="AU16" s="91">
        <v>260</v>
      </c>
      <c r="AV16" s="91">
        <v>300</v>
      </c>
      <c r="AW16" s="91">
        <v>340</v>
      </c>
      <c r="AX16" s="91">
        <v>380</v>
      </c>
    </row>
    <row r="17" spans="2:50" x14ac:dyDescent="0.2">
      <c r="B17" s="92"/>
      <c r="C17" s="93"/>
      <c r="D17" s="335"/>
      <c r="E17" s="315"/>
      <c r="F17" s="335"/>
      <c r="G17" s="315"/>
      <c r="H17" s="335"/>
      <c r="I17" s="315"/>
      <c r="J17" s="335"/>
      <c r="K17" s="315"/>
      <c r="L17" s="335"/>
      <c r="M17" s="315"/>
      <c r="N17" s="335"/>
      <c r="O17" s="315"/>
      <c r="P17" s="335"/>
      <c r="Q17" s="315"/>
      <c r="R17" s="335"/>
      <c r="S17" s="315"/>
      <c r="T17" s="335"/>
      <c r="U17" s="315"/>
      <c r="V17" s="335"/>
      <c r="W17" s="315"/>
      <c r="X17" s="335"/>
      <c r="Y17" s="315"/>
      <c r="Z17" s="336"/>
      <c r="AA17" s="336"/>
      <c r="AB17" s="335"/>
      <c r="AC17" s="315"/>
      <c r="AD17" s="335"/>
      <c r="AE17" s="315"/>
      <c r="AF17" s="335"/>
      <c r="AG17" s="315"/>
      <c r="AH17" s="335"/>
      <c r="AI17" s="315"/>
      <c r="AJ17" s="335"/>
      <c r="AK17" s="315"/>
      <c r="AM17" s="55">
        <f>COUNT(D17:AK17)</f>
        <v>0</v>
      </c>
      <c r="AN17" s="18" t="str">
        <f>IF(AM17&lt;3," ",(LARGE(D17:AK17,1)+LARGE(D17:AK17,2)+LARGE(D17:AK17,3))/3)</f>
        <v xml:space="preserve"> </v>
      </c>
      <c r="AO17" s="34" t="str">
        <f>IF(COUNTIF(D17:AK17,"(1)")=0," ",COUNTIF(D17:AK17,"(1)"))</f>
        <v xml:space="preserve"> </v>
      </c>
      <c r="AP17" s="34" t="str">
        <f>IF(COUNTIF(D17:AK17,"(2)")=0," ",COUNTIF(D17:AK17,"(2)"))</f>
        <v xml:space="preserve"> </v>
      </c>
      <c r="AQ17" s="34" t="str">
        <f>IF(COUNTIF(D17:AK17,"(3)")=0," ",COUNTIF(D17:AK17,"(3)"))</f>
        <v xml:space="preserve"> </v>
      </c>
      <c r="AR17" s="35" t="str">
        <f>IF(SUM(AO17:AQ17)=0," ",SUM(AO17:AQ17))</f>
        <v xml:space="preserve"> </v>
      </c>
      <c r="AS17" s="36" t="str">
        <f>IF(AM17=0,Var!$B$8,IF(LARGE(D17:AK17,1)&gt;=200,Var!$B$4," "))</f>
        <v>---</v>
      </c>
      <c r="AT17" s="36" t="str">
        <f>IF(AM17=0,Var!$B$8,IF(LARGE(D17:AK17,1)&gt;=200,Var!$B$4," "))</f>
        <v>---</v>
      </c>
      <c r="AU17" s="36" t="str">
        <f>IF(AM17=0,Var!$B$8,IF(LARGE(D17:AK17,1)&gt;=260,Var!$B$4," "))</f>
        <v>---</v>
      </c>
      <c r="AV17" s="36" t="str">
        <f>IF(AM17=0,Var!$B$8,IF(LARGE(D17:AK17,1)&gt;=300,Var!$B$4," "))</f>
        <v>---</v>
      </c>
      <c r="AW17" s="36" t="str">
        <f>IF(AM17=0,Var!$B$8,IF(LARGE(D17:AK17,1)&gt;=340,Var!$B$4," "))</f>
        <v>---</v>
      </c>
      <c r="AX17" s="36" t="str">
        <f>IF(AM17=0,Var!$B$8,IF(LARGE(D17:AK17,1)&gt;=380,Var!$B$4," "))</f>
        <v>---</v>
      </c>
    </row>
    <row r="18" spans="2:50" x14ac:dyDescent="0.2">
      <c r="B18" s="92"/>
      <c r="C18" s="93"/>
      <c r="D18" s="335"/>
      <c r="E18" s="315"/>
      <c r="F18" s="335"/>
      <c r="G18" s="315"/>
      <c r="H18" s="335"/>
      <c r="I18" s="315"/>
      <c r="J18" s="335"/>
      <c r="K18" s="315"/>
      <c r="L18" s="335"/>
      <c r="M18" s="315"/>
      <c r="N18" s="335"/>
      <c r="O18" s="315"/>
      <c r="P18" s="335"/>
      <c r="Q18" s="315"/>
      <c r="R18" s="335"/>
      <c r="S18" s="315"/>
      <c r="T18" s="335"/>
      <c r="U18" s="315"/>
      <c r="V18" s="335"/>
      <c r="W18" s="315"/>
      <c r="X18" s="335"/>
      <c r="Y18" s="315"/>
      <c r="Z18" s="336"/>
      <c r="AA18" s="336"/>
      <c r="AB18" s="335"/>
      <c r="AC18" s="315"/>
      <c r="AD18" s="335"/>
      <c r="AE18" s="315"/>
      <c r="AF18" s="335"/>
      <c r="AG18" s="315"/>
      <c r="AH18" s="335"/>
      <c r="AI18" s="315"/>
      <c r="AJ18" s="335"/>
      <c r="AK18" s="315"/>
      <c r="AM18" s="55">
        <f>COUNT(D18:AK18)</f>
        <v>0</v>
      </c>
      <c r="AN18" s="18" t="str">
        <f>IF(AM18&lt;3," ",(LARGE(D18:AK18,1)+LARGE(D18:AK18,2)+LARGE(D18:AK18,3))/3)</f>
        <v xml:space="preserve"> </v>
      </c>
      <c r="AO18" s="34" t="str">
        <f>IF(COUNTIF(D18:AK18,"(1)")=0," ",COUNTIF(D18:AK18,"(1)"))</f>
        <v xml:space="preserve"> </v>
      </c>
      <c r="AP18" s="34" t="str">
        <f>IF(COUNTIF(D18:AK18,"(2)")=0," ",COUNTIF(D18:AK18,"(2)"))</f>
        <v xml:space="preserve"> </v>
      </c>
      <c r="AQ18" s="34" t="str">
        <f>IF(COUNTIF(D18:AK18,"(3)")=0," ",COUNTIF(D18:AK18,"(3)"))</f>
        <v xml:space="preserve"> </v>
      </c>
      <c r="AR18" s="35" t="str">
        <f>IF(SUM(AO18:AQ18)=0," ",SUM(AO18:AQ18))</f>
        <v xml:space="preserve"> </v>
      </c>
      <c r="AS18" s="36" t="str">
        <f>IF(AM18=0,Var!$B$8,IF(LARGE(D18:AK18,1)&gt;=200,Var!$B$4," "))</f>
        <v>---</v>
      </c>
      <c r="AT18" s="36" t="str">
        <f>IF(AM18=0,Var!$B$8,IF(LARGE(D18:AK18,1)&gt;=200,Var!$B$4," "))</f>
        <v>---</v>
      </c>
      <c r="AU18" s="36" t="str">
        <f>IF(AM18=0,Var!$B$8,IF(LARGE(D18:AK18,1)&gt;=260,Var!$B$4," "))</f>
        <v>---</v>
      </c>
      <c r="AV18" s="36" t="str">
        <f>IF(AM18=0,Var!$B$8,IF(LARGE(D18:AK18,1)&gt;=300,Var!$B$4," "))</f>
        <v>---</v>
      </c>
      <c r="AW18" s="36" t="str">
        <f>IF(AM18=0,Var!$B$8,IF(LARGE(D18:AK18,1)&gt;=340,Var!$B$4," "))</f>
        <v>---</v>
      </c>
      <c r="AX18" s="36" t="str">
        <f>IF(AM18=0,Var!$B$8,IF(LARGE(D18:AK18,1)&gt;=380,Var!$B$4," "))</f>
        <v>---</v>
      </c>
    </row>
    <row r="19" spans="2:50" ht="19.899999999999999" customHeight="1" x14ac:dyDescent="0.2">
      <c r="B19" s="27"/>
      <c r="C19" s="28" t="s">
        <v>51</v>
      </c>
      <c r="D19" s="332"/>
      <c r="E19" s="332"/>
      <c r="F19" s="333"/>
      <c r="G19" s="332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89"/>
      <c r="AM19"/>
      <c r="AN19" s="89"/>
      <c r="AO19" s="89"/>
      <c r="AP19" s="89"/>
      <c r="AQ19" s="89"/>
      <c r="AR19" s="96"/>
      <c r="AS19" s="40"/>
      <c r="AT19" s="40"/>
      <c r="AU19" s="40"/>
      <c r="AV19" s="40"/>
      <c r="AW19" s="40"/>
      <c r="AX19" s="40"/>
    </row>
    <row r="20" spans="2:50" x14ac:dyDescent="0.2">
      <c r="B20" s="92"/>
      <c r="C20" s="93"/>
      <c r="D20" s="335"/>
      <c r="E20" s="315"/>
      <c r="F20" s="335"/>
      <c r="G20" s="315"/>
      <c r="H20" s="335"/>
      <c r="I20" s="315"/>
      <c r="J20" s="335"/>
      <c r="K20" s="315"/>
      <c r="L20" s="335"/>
      <c r="M20" s="315"/>
      <c r="N20" s="335"/>
      <c r="O20" s="315"/>
      <c r="P20" s="335"/>
      <c r="Q20" s="315"/>
      <c r="R20" s="335"/>
      <c r="S20" s="315"/>
      <c r="T20" s="335"/>
      <c r="U20" s="315"/>
      <c r="V20" s="335"/>
      <c r="W20" s="315"/>
      <c r="X20" s="335"/>
      <c r="Y20" s="315"/>
      <c r="Z20" s="336"/>
      <c r="AA20" s="336"/>
      <c r="AB20" s="335"/>
      <c r="AC20" s="315"/>
      <c r="AD20" s="335"/>
      <c r="AE20" s="315"/>
      <c r="AF20" s="335"/>
      <c r="AG20" s="315"/>
      <c r="AH20" s="335"/>
      <c r="AI20" s="315"/>
      <c r="AJ20" s="335"/>
      <c r="AK20" s="315"/>
      <c r="AM20" s="55">
        <f>COUNT(D20:AK20)</f>
        <v>0</v>
      </c>
      <c r="AN20" s="18" t="str">
        <f>IF(AM20&lt;3," ",(LARGE(D20:AK20,1)+LARGE(D20:AK20,2)+LARGE(D20:AK20,3))/3)</f>
        <v xml:space="preserve"> </v>
      </c>
      <c r="AO20" s="34" t="str">
        <f>IF(COUNTIF(D20:AK20,"(1)")=0," ",COUNTIF(D20:AK20,"(1)"))</f>
        <v xml:space="preserve"> </v>
      </c>
      <c r="AP20" s="34" t="str">
        <f>IF(COUNTIF(D20:AK20,"(2)")=0," ",COUNTIF(D20:AK20,"(2)"))</f>
        <v xml:space="preserve"> </v>
      </c>
      <c r="AQ20" s="34" t="str">
        <f>IF(COUNTIF(D20:AK20,"(3)")=0," ",COUNTIF(D20:AK20,"(3)"))</f>
        <v xml:space="preserve"> </v>
      </c>
      <c r="AR20" s="35" t="str">
        <f>IF(SUM(AO20:AQ20)=0," ",SUM(AO20:AQ20))</f>
        <v xml:space="preserve"> </v>
      </c>
      <c r="AS20" s="36" t="str">
        <f>IF(AM20=0,Var!$B$8,IF(LARGE(D20:AK20,1)&gt;=200,Var!$B$4," "))</f>
        <v>---</v>
      </c>
      <c r="AT20" s="36" t="str">
        <f>IF(AM20=0,Var!$B$8,IF(LARGE(D20:AK20,1)&gt;=200,Var!$B$4," "))</f>
        <v>---</v>
      </c>
      <c r="AU20" s="36" t="str">
        <f>IF(AM20=0,Var!$B$8,IF(LARGE(D20:AK20,1)&gt;=260,Var!$B$4," "))</f>
        <v>---</v>
      </c>
      <c r="AV20" s="36" t="str">
        <f>IF(AM20=0,Var!$B$8,IF(LARGE(D20:AK20,1)&gt;=300,Var!$B$4," "))</f>
        <v>---</v>
      </c>
      <c r="AW20" s="36" t="str">
        <f>IF(AM20=0,Var!$B$8,IF(LARGE(D20:AK20,1)&gt;=340,Var!$B$4," "))</f>
        <v>---</v>
      </c>
      <c r="AX20" s="36" t="str">
        <f>IF(AM20=0,Var!$B$8,IF(LARGE(D20:AK20,1)&gt;=380,Var!$B$4," "))</f>
        <v>---</v>
      </c>
    </row>
    <row r="21" spans="2:50" x14ac:dyDescent="0.2">
      <c r="B21" s="92"/>
      <c r="C21" s="93"/>
      <c r="D21" s="335"/>
      <c r="E21" s="315"/>
      <c r="F21" s="335"/>
      <c r="G21" s="315"/>
      <c r="H21" s="335"/>
      <c r="I21" s="315"/>
      <c r="J21" s="335"/>
      <c r="K21" s="315"/>
      <c r="L21" s="335"/>
      <c r="M21" s="315"/>
      <c r="N21" s="335"/>
      <c r="O21" s="315"/>
      <c r="P21" s="335"/>
      <c r="Q21" s="315"/>
      <c r="R21" s="335"/>
      <c r="S21" s="315"/>
      <c r="T21" s="335"/>
      <c r="U21" s="315"/>
      <c r="V21" s="335"/>
      <c r="W21" s="315"/>
      <c r="X21" s="335"/>
      <c r="Y21" s="315"/>
      <c r="Z21" s="336"/>
      <c r="AA21" s="336"/>
      <c r="AB21" s="335"/>
      <c r="AC21" s="315"/>
      <c r="AD21" s="335"/>
      <c r="AE21" s="315"/>
      <c r="AF21" s="335"/>
      <c r="AG21" s="315"/>
      <c r="AH21" s="335"/>
      <c r="AI21" s="315"/>
      <c r="AJ21" s="335"/>
      <c r="AK21" s="315"/>
      <c r="AM21" s="55">
        <f>COUNT(D21:AK21)</f>
        <v>0</v>
      </c>
      <c r="AN21" s="18" t="str">
        <f>IF(AM21&lt;3," ",(LARGE(D21:AK21,1)+LARGE(D21:AK21,2)+LARGE(D21:AK21,3))/3)</f>
        <v xml:space="preserve"> </v>
      </c>
      <c r="AO21" s="34" t="str">
        <f>IF(COUNTIF(D21:AK21,"(1)")=0," ",COUNTIF(D21:AK21,"(1)"))</f>
        <v xml:space="preserve"> </v>
      </c>
      <c r="AP21" s="34" t="str">
        <f>IF(COUNTIF(D21:AK21,"(2)")=0," ",COUNTIF(D21:AK21,"(2)"))</f>
        <v xml:space="preserve"> </v>
      </c>
      <c r="AQ21" s="34" t="str">
        <f>IF(COUNTIF(D21:AK21,"(3)")=0," ",COUNTIF(D21:AK21,"(3)"))</f>
        <v xml:space="preserve"> </v>
      </c>
      <c r="AR21" s="35" t="str">
        <f>IF(SUM(AO21:AQ21)=0," ",SUM(AO21:AQ21))</f>
        <v xml:space="preserve"> </v>
      </c>
      <c r="AS21" s="36" t="str">
        <f>IF(AM21=0,Var!$B$8,IF(LARGE(D21:AK21,1)&gt;=200,Var!$B$4," "))</f>
        <v>---</v>
      </c>
      <c r="AT21" s="36" t="str">
        <f>IF(AM21=0,Var!$B$8,IF(LARGE(D21:AK21,1)&gt;=200,Var!$B$4," "))</f>
        <v>---</v>
      </c>
      <c r="AU21" s="36" t="str">
        <f>IF(AM21=0,Var!$B$8,IF(LARGE(D21:AK21,1)&gt;=260,Var!$B$4," "))</f>
        <v>---</v>
      </c>
      <c r="AV21" s="36" t="str">
        <f>IF(AM21=0,Var!$B$8,IF(LARGE(D21:AK21,1)&gt;=300,Var!$B$4," "))</f>
        <v>---</v>
      </c>
      <c r="AW21" s="36" t="str">
        <f>IF(AM21=0,Var!$B$8,IF(LARGE(D21:AK21,1)&gt;=340,Var!$B$4," "))</f>
        <v>---</v>
      </c>
      <c r="AX21" s="36" t="str">
        <f>IF(AM21=0,Var!$B$8,IF(LARGE(D21:AK21,1)&gt;=380,Var!$B$4," "))</f>
        <v>---</v>
      </c>
    </row>
    <row r="22" spans="2:50" ht="19.899999999999999" customHeight="1" x14ac:dyDescent="0.2">
      <c r="B22" s="27"/>
      <c r="C22" s="28" t="s">
        <v>44</v>
      </c>
      <c r="D22" s="332"/>
      <c r="E22" s="332"/>
      <c r="F22" s="333"/>
      <c r="G22" s="332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89"/>
      <c r="AM22"/>
      <c r="AN22" s="89"/>
      <c r="AO22" s="89"/>
      <c r="AP22" s="89"/>
      <c r="AQ22" s="89"/>
      <c r="AR22" s="89"/>
      <c r="AS22" s="43"/>
      <c r="AT22" s="43"/>
      <c r="AU22" s="43"/>
      <c r="AV22" s="43"/>
      <c r="AW22" s="43"/>
      <c r="AX22" s="43"/>
    </row>
    <row r="23" spans="2:50" x14ac:dyDescent="0.2">
      <c r="B23" s="92"/>
      <c r="C23" s="93"/>
      <c r="D23" s="335"/>
      <c r="E23" s="315"/>
      <c r="F23" s="335"/>
      <c r="G23" s="315"/>
      <c r="H23" s="335"/>
      <c r="I23" s="315"/>
      <c r="J23" s="335"/>
      <c r="K23" s="315"/>
      <c r="L23" s="335"/>
      <c r="M23" s="315"/>
      <c r="N23" s="335"/>
      <c r="O23" s="315"/>
      <c r="P23" s="335"/>
      <c r="Q23" s="315"/>
      <c r="R23" s="335"/>
      <c r="S23" s="315"/>
      <c r="T23" s="335"/>
      <c r="U23" s="315"/>
      <c r="V23" s="335"/>
      <c r="W23" s="315"/>
      <c r="X23" s="335"/>
      <c r="Y23" s="315"/>
      <c r="Z23" s="336"/>
      <c r="AA23" s="336"/>
      <c r="AB23" s="335"/>
      <c r="AC23" s="315"/>
      <c r="AD23" s="335"/>
      <c r="AE23" s="315"/>
      <c r="AF23" s="335"/>
      <c r="AG23" s="315"/>
      <c r="AH23" s="335"/>
      <c r="AI23" s="315"/>
      <c r="AJ23" s="335"/>
      <c r="AK23" s="315"/>
      <c r="AM23" s="55">
        <f>COUNT(D23:AK23)</f>
        <v>0</v>
      </c>
      <c r="AN23" s="18" t="str">
        <f>IF(AM23&lt;3," ",(LARGE(D23:AK23,1)+LARGE(D23:AK23,2)+LARGE(D23:AK23,3))/3)</f>
        <v xml:space="preserve"> </v>
      </c>
      <c r="AO23" s="34" t="str">
        <f>IF(COUNTIF(D23:AK23,"(1)")=0," ",COUNTIF(D23:AK23,"(1)"))</f>
        <v xml:space="preserve"> </v>
      </c>
      <c r="AP23" s="34" t="str">
        <f>IF(COUNTIF(D23:AK23,"(2)")=0," ",COUNTIF(D23:AK23,"(2)"))</f>
        <v xml:space="preserve"> </v>
      </c>
      <c r="AQ23" s="34" t="str">
        <f>IF(COUNTIF(D23:AK23,"(3)")=0," ",COUNTIF(D23:AK23,"(3)"))</f>
        <v xml:space="preserve"> </v>
      </c>
      <c r="AR23" s="35" t="str">
        <f>IF(SUM(AO23:AQ23)=0," ",SUM(AO23:AQ23))</f>
        <v xml:space="preserve"> </v>
      </c>
      <c r="AS23" s="36" t="str">
        <f>IF(AM23=0,Var!$B$8,IF(LARGE(D23:AK23,1)&gt;=200,Var!$B$4," "))</f>
        <v>---</v>
      </c>
      <c r="AT23" s="36" t="str">
        <f>IF(AM23=0,Var!$B$8,IF(LARGE(D23:AK23,1)&gt;=200,Var!$B$4," "))</f>
        <v>---</v>
      </c>
      <c r="AU23" s="36" t="str">
        <f>IF(AM23=0,Var!$B$8,IF(LARGE(D23:AK23,1)&gt;=260,Var!$B$4," "))</f>
        <v>---</v>
      </c>
      <c r="AV23" s="36" t="str">
        <f>IF(AM23=0,Var!$B$8,IF(LARGE(D23:AK23,1)&gt;=300,Var!$B$4," "))</f>
        <v>---</v>
      </c>
      <c r="AW23" s="36" t="str">
        <f>IF(AM23=0,Var!$B$8,IF(LARGE(D23:AK23,1)&gt;=340,Var!$B$4," "))</f>
        <v>---</v>
      </c>
      <c r="AX23" s="36" t="str">
        <f>IF(AM23=0,Var!$B$8,IF(LARGE(D23:AK23,1)&gt;=380,Var!$B$4," "))</f>
        <v>---</v>
      </c>
    </row>
    <row r="24" spans="2:50" x14ac:dyDescent="0.2">
      <c r="B24" s="92"/>
      <c r="C24" s="93"/>
      <c r="D24" s="335"/>
      <c r="E24" s="315"/>
      <c r="F24" s="335"/>
      <c r="G24" s="315"/>
      <c r="H24" s="335"/>
      <c r="I24" s="315"/>
      <c r="J24" s="335"/>
      <c r="K24" s="315"/>
      <c r="L24" s="335"/>
      <c r="M24" s="315"/>
      <c r="N24" s="335"/>
      <c r="O24" s="315"/>
      <c r="P24" s="335"/>
      <c r="Q24" s="315"/>
      <c r="R24" s="335"/>
      <c r="S24" s="315"/>
      <c r="T24" s="335"/>
      <c r="U24" s="315"/>
      <c r="V24" s="335"/>
      <c r="W24" s="315"/>
      <c r="X24" s="335"/>
      <c r="Y24" s="315"/>
      <c r="Z24" s="336"/>
      <c r="AA24" s="336"/>
      <c r="AB24" s="335"/>
      <c r="AC24" s="315"/>
      <c r="AD24" s="335"/>
      <c r="AE24" s="315"/>
      <c r="AF24" s="335"/>
      <c r="AG24" s="315"/>
      <c r="AH24" s="335"/>
      <c r="AI24" s="315"/>
      <c r="AJ24" s="335"/>
      <c r="AK24" s="315"/>
      <c r="AM24" s="55">
        <f>COUNT(D24:AK24)</f>
        <v>0</v>
      </c>
      <c r="AN24" s="18" t="str">
        <f>IF(AM24&lt;3," ",(LARGE(D24:AK24,1)+LARGE(D24:AK24,2)+LARGE(D24:AK24,3))/3)</f>
        <v xml:space="preserve"> </v>
      </c>
      <c r="AO24" s="34" t="str">
        <f>IF(COUNTIF(D24:AK24,"(1)")=0," ",COUNTIF(D24:AK24,"(1)"))</f>
        <v xml:space="preserve"> </v>
      </c>
      <c r="AP24" s="34" t="str">
        <f>IF(COUNTIF(D24:AK24,"(2)")=0," ",COUNTIF(D24:AK24,"(2)"))</f>
        <v xml:space="preserve"> </v>
      </c>
      <c r="AQ24" s="34" t="str">
        <f>IF(COUNTIF(D24:AK24,"(3)")=0," ",COUNTIF(D24:AK24,"(3)"))</f>
        <v xml:space="preserve"> </v>
      </c>
      <c r="AR24" s="35" t="str">
        <f>IF(SUM(AO24:AQ24)=0," ",SUM(AO24:AQ24))</f>
        <v xml:space="preserve"> </v>
      </c>
      <c r="AS24" s="36" t="str">
        <f>IF(AM24=0,Var!$B$8,IF(LARGE(D24:AK24,1)&gt;=200,Var!$B$4," "))</f>
        <v>---</v>
      </c>
      <c r="AT24" s="36" t="str">
        <f>IF(AM24=0,Var!$B$8,IF(LARGE(D24:AK24,1)&gt;=200,Var!$B$4," "))</f>
        <v>---</v>
      </c>
      <c r="AU24" s="36" t="str">
        <f>IF(AM24=0,Var!$B$8,IF(LARGE(D24:AK24,1)&gt;=260,Var!$B$4," "))</f>
        <v>---</v>
      </c>
      <c r="AV24" s="36" t="str">
        <f>IF(AM24=0,Var!$B$8,IF(LARGE(D24:AK24,1)&gt;=300,Var!$B$4," "))</f>
        <v>---</v>
      </c>
      <c r="AW24" s="36" t="str">
        <f>IF(AM24=0,Var!$B$8,IF(LARGE(D24:AK24,1)&gt;=340,Var!$B$4," "))</f>
        <v>---</v>
      </c>
      <c r="AX24" s="36" t="str">
        <f>IF(AM24=0,Var!$B$8,IF(LARGE(D24:AK24,1)&gt;=380,Var!$B$4," "))</f>
        <v>---</v>
      </c>
    </row>
    <row r="25" spans="2:50" ht="9.9499999999999993" customHeight="1" x14ac:dyDescent="0.2">
      <c r="B25" s="94"/>
      <c r="C25" s="94"/>
      <c r="D25" s="337"/>
      <c r="E25" s="337"/>
      <c r="F25" s="337"/>
      <c r="G25" s="337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M25"/>
      <c r="AN25"/>
      <c r="AO25"/>
      <c r="AP25"/>
      <c r="AQ25"/>
      <c r="AR25"/>
      <c r="AS25" s="17"/>
      <c r="AT25" s="17"/>
      <c r="AU25" s="17"/>
      <c r="AV25" s="17"/>
      <c r="AW25" s="17"/>
      <c r="AX25" s="17"/>
    </row>
    <row r="26" spans="2:50" ht="19.899999999999999" customHeight="1" x14ac:dyDescent="0.2">
      <c r="B26" s="43"/>
      <c r="C26" s="44" t="s">
        <v>47</v>
      </c>
      <c r="D26" s="339"/>
      <c r="E26" s="339"/>
      <c r="F26" s="340"/>
      <c r="G26" s="339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89"/>
      <c r="AM26"/>
      <c r="AN26" s="89"/>
      <c r="AO26" s="89"/>
      <c r="AP26" s="89"/>
      <c r="AQ26" s="89"/>
      <c r="AR26" s="89"/>
      <c r="AS26" s="91">
        <v>220</v>
      </c>
      <c r="AT26" s="91">
        <v>260</v>
      </c>
      <c r="AU26" s="91">
        <v>280</v>
      </c>
      <c r="AV26" s="91">
        <v>320</v>
      </c>
      <c r="AW26" s="91">
        <v>360</v>
      </c>
      <c r="AX26" s="91">
        <v>400</v>
      </c>
    </row>
    <row r="27" spans="2:50" x14ac:dyDescent="0.2">
      <c r="B27" s="92"/>
      <c r="C27" s="93"/>
      <c r="D27" s="335"/>
      <c r="E27" s="315"/>
      <c r="F27" s="335"/>
      <c r="G27" s="315"/>
      <c r="H27" s="335"/>
      <c r="I27" s="315"/>
      <c r="J27" s="335"/>
      <c r="K27" s="315"/>
      <c r="L27" s="335"/>
      <c r="M27" s="315"/>
      <c r="N27" s="335"/>
      <c r="O27" s="315"/>
      <c r="P27" s="335"/>
      <c r="Q27" s="315"/>
      <c r="R27" s="335"/>
      <c r="S27" s="315"/>
      <c r="T27" s="335"/>
      <c r="U27" s="315"/>
      <c r="V27" s="335"/>
      <c r="W27" s="315"/>
      <c r="X27" s="335"/>
      <c r="Y27" s="315"/>
      <c r="Z27" s="336"/>
      <c r="AA27" s="336"/>
      <c r="AB27" s="335"/>
      <c r="AC27" s="315"/>
      <c r="AD27" s="335"/>
      <c r="AE27" s="315"/>
      <c r="AF27" s="335"/>
      <c r="AG27" s="315"/>
      <c r="AH27" s="335"/>
      <c r="AI27" s="315"/>
      <c r="AJ27" s="335"/>
      <c r="AK27" s="315"/>
      <c r="AM27" s="55">
        <f>COUNT(D27:AK27)</f>
        <v>0</v>
      </c>
      <c r="AN27" s="18" t="str">
        <f>IF(AM27&lt;3," ",(LARGE(D27:AK27,1)+LARGE(D27:AK27,2)+LARGE(D27:AK27,3))/3)</f>
        <v xml:space="preserve"> </v>
      </c>
      <c r="AO27" s="34" t="str">
        <f>IF(COUNTIF(D27:AK27,"(1)")=0," ",COUNTIF(D27:AK27,"(1)"))</f>
        <v xml:space="preserve"> </v>
      </c>
      <c r="AP27" s="34" t="str">
        <f>IF(COUNTIF(D27:AK27,"(2)")=0," ",COUNTIF(D27:AK27,"(2)"))</f>
        <v xml:space="preserve"> </v>
      </c>
      <c r="AQ27" s="34" t="str">
        <f>IF(COUNTIF(D27:AK27,"(3)")=0," ",COUNTIF(D27:AK27,"(3)"))</f>
        <v xml:space="preserve"> </v>
      </c>
      <c r="AR27" s="35" t="str">
        <f>IF(SUM(AO27:AQ27)=0," ",SUM(AO27:AQ27))</f>
        <v xml:space="preserve"> </v>
      </c>
      <c r="AS27" s="36" t="str">
        <f>IF(AM27=0,Var!$B$8,IF(LARGE(D27:AK27,1)&gt;=220,Var!$B$4," "))</f>
        <v>---</v>
      </c>
      <c r="AT27" s="36" t="str">
        <f>IF(AM27=0,Var!$B$8,IF(LARGE(D27:AK27,1)&gt;=260,Var!$B$4," "))</f>
        <v>---</v>
      </c>
      <c r="AU27" s="36" t="str">
        <f>IF(AM27=0,Var!$B$8,IF(LARGE(D27:AK27,1)&gt;=280,Var!$B$4," "))</f>
        <v>---</v>
      </c>
      <c r="AV27" s="36" t="str">
        <f>IF(AM27=0,Var!$B$8,IF(LARGE(D27:AK27,1)&gt;=320,Var!$B$4," "))</f>
        <v>---</v>
      </c>
      <c r="AW27" s="36" t="str">
        <f>IF(AM27=0,Var!$B$8,IF(LARGE(D27:AK27,1)&gt;=360,Var!$B$4," "))</f>
        <v>---</v>
      </c>
      <c r="AX27" s="36" t="str">
        <f>IF(AM27=0,Var!$B$8,IF(LARGE(D27:AK27,1)&gt;=400,Var!$B$4," "))</f>
        <v>---</v>
      </c>
    </row>
    <row r="28" spans="2:50" x14ac:dyDescent="0.2">
      <c r="B28" s="92"/>
      <c r="C28" s="93"/>
      <c r="D28" s="335"/>
      <c r="E28" s="315"/>
      <c r="F28" s="335"/>
      <c r="G28" s="315"/>
      <c r="H28" s="335"/>
      <c r="I28" s="315"/>
      <c r="J28" s="335"/>
      <c r="K28" s="315"/>
      <c r="L28" s="335"/>
      <c r="M28" s="315"/>
      <c r="N28" s="335"/>
      <c r="O28" s="315"/>
      <c r="P28" s="335"/>
      <c r="Q28" s="315"/>
      <c r="R28" s="335"/>
      <c r="S28" s="315"/>
      <c r="T28" s="335"/>
      <c r="U28" s="315"/>
      <c r="V28" s="335"/>
      <c r="W28" s="315"/>
      <c r="X28" s="335"/>
      <c r="Y28" s="315"/>
      <c r="Z28" s="336"/>
      <c r="AA28" s="336"/>
      <c r="AB28" s="335"/>
      <c r="AC28" s="315"/>
      <c r="AD28" s="335"/>
      <c r="AE28" s="315"/>
      <c r="AF28" s="335"/>
      <c r="AG28" s="315"/>
      <c r="AH28" s="335"/>
      <c r="AI28" s="315"/>
      <c r="AJ28" s="335"/>
      <c r="AK28" s="315"/>
      <c r="AM28" s="55">
        <f>COUNT(D28:AK28)</f>
        <v>0</v>
      </c>
      <c r="AN28" s="18" t="str">
        <f>IF(AM28&lt;3," ",(LARGE(D28:AK28,1)+LARGE(D28:AK28,2)+LARGE(D28:AK28,3))/3)</f>
        <v xml:space="preserve"> </v>
      </c>
      <c r="AO28" s="34" t="str">
        <f>IF(COUNTIF(D28:AK28,"(1)")=0," ",COUNTIF(D28:AK28,"(1)"))</f>
        <v xml:space="preserve"> </v>
      </c>
      <c r="AP28" s="34" t="str">
        <f>IF(COUNTIF(D28:AK28,"(2)")=0," ",COUNTIF(D28:AK28,"(2)"))</f>
        <v xml:space="preserve"> </v>
      </c>
      <c r="AQ28" s="34" t="str">
        <f>IF(COUNTIF(D28:AK28,"(3)")=0," ",COUNTIF(D28:AK28,"(3)"))</f>
        <v xml:space="preserve"> </v>
      </c>
      <c r="AR28" s="35" t="str">
        <f>IF(SUM(AO28:AQ28)=0," ",SUM(AO28:AQ28))</f>
        <v xml:space="preserve"> </v>
      </c>
      <c r="AS28" s="36" t="str">
        <f>IF(AM28=0,Var!$B$8,IF(LARGE(D28:AK28,1)&gt;=220,Var!$B$4," "))</f>
        <v>---</v>
      </c>
      <c r="AT28" s="36" t="str">
        <f>IF(AM28=0,Var!$B$8,IF(LARGE(D28:AK28,1)&gt;=260,Var!$B$4," "))</f>
        <v>---</v>
      </c>
      <c r="AU28" s="36" t="str">
        <f>IF(AM28=0,Var!$B$8,IF(LARGE(D28:AK28,1)&gt;=280,Var!$B$4," "))</f>
        <v>---</v>
      </c>
      <c r="AV28" s="36" t="str">
        <f>IF(AM28=0,Var!$B$8,IF(LARGE(D28:AK28,1)&gt;=320,Var!$B$4," "))</f>
        <v>---</v>
      </c>
      <c r="AW28" s="36" t="str">
        <f>IF(AM28=0,Var!$B$8,IF(LARGE(D28:AK28,1)&gt;=360,Var!$B$4," "))</f>
        <v>---</v>
      </c>
      <c r="AX28" s="36" t="str">
        <f>IF(AM28=0,Var!$B$8,IF(LARGE(D28:AK28,1)&gt;=400,Var!$B$4," "))</f>
        <v>---</v>
      </c>
    </row>
    <row r="29" spans="2:50" ht="19.899999999999999" customHeight="1" x14ac:dyDescent="0.2">
      <c r="B29" s="27"/>
      <c r="C29" s="28" t="s">
        <v>315</v>
      </c>
      <c r="D29" s="332"/>
      <c r="E29" s="332"/>
      <c r="F29" s="333"/>
      <c r="G29" s="332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89"/>
      <c r="AM29"/>
      <c r="AN29" s="89"/>
      <c r="AO29" s="89"/>
      <c r="AP29" s="89"/>
      <c r="AQ29" s="89"/>
      <c r="AR29" s="89"/>
      <c r="AS29" s="43"/>
      <c r="AT29" s="43"/>
      <c r="AU29" s="43"/>
      <c r="AV29" s="43"/>
      <c r="AW29" s="43"/>
      <c r="AX29" s="43"/>
    </row>
    <row r="30" spans="2:50" x14ac:dyDescent="0.2">
      <c r="B30" s="92"/>
      <c r="C30" s="93"/>
      <c r="D30" s="335"/>
      <c r="E30" s="315"/>
      <c r="F30" s="335"/>
      <c r="G30" s="315"/>
      <c r="H30" s="335"/>
      <c r="I30" s="315"/>
      <c r="J30" s="335"/>
      <c r="K30" s="315"/>
      <c r="L30" s="335"/>
      <c r="M30" s="315"/>
      <c r="N30" s="335"/>
      <c r="O30" s="315"/>
      <c r="P30" s="335"/>
      <c r="Q30" s="315"/>
      <c r="R30" s="335"/>
      <c r="S30" s="315"/>
      <c r="T30" s="335"/>
      <c r="U30" s="315"/>
      <c r="V30" s="335"/>
      <c r="W30" s="315"/>
      <c r="X30" s="335"/>
      <c r="Y30" s="315"/>
      <c r="Z30" s="336"/>
      <c r="AA30" s="336"/>
      <c r="AB30" s="335"/>
      <c r="AC30" s="315"/>
      <c r="AD30" s="335"/>
      <c r="AE30" s="315"/>
      <c r="AF30" s="335"/>
      <c r="AG30" s="315"/>
      <c r="AH30" s="335"/>
      <c r="AI30" s="315"/>
      <c r="AJ30" s="335"/>
      <c r="AK30" s="315"/>
      <c r="AM30" s="55">
        <f>COUNT(D30:AK30)</f>
        <v>0</v>
      </c>
      <c r="AN30" s="18" t="str">
        <f>IF(AM30&lt;3," ",(LARGE(D30:AK30,1)+LARGE(D30:AK30,2)+LARGE(D30:AK30,3))/3)</f>
        <v xml:space="preserve"> </v>
      </c>
      <c r="AO30" s="34" t="str">
        <f>IF(COUNTIF(D30:AK30,"(1)")=0," ",COUNTIF(D30:AK30,"(1)"))</f>
        <v xml:space="preserve"> </v>
      </c>
      <c r="AP30" s="34" t="str">
        <f>IF(COUNTIF(D30:AK30,"(2)")=0," ",COUNTIF(D30:AK30,"(2)"))</f>
        <v xml:space="preserve"> </v>
      </c>
      <c r="AQ30" s="34" t="str">
        <f>IF(COUNTIF(D30:AK30,"(3)")=0," ",COUNTIF(D30:AK30,"(3)"))</f>
        <v xml:space="preserve"> </v>
      </c>
      <c r="AR30" s="35" t="str">
        <f>IF(SUM(AO30:AQ30)=0," ",SUM(AO30:AQ30))</f>
        <v xml:space="preserve"> </v>
      </c>
      <c r="AS30" s="36" t="str">
        <f>IF(AM30=0,Var!$B$8,IF(LARGE(D30:AK30,1)&gt;=220,Var!$B$4," "))</f>
        <v>---</v>
      </c>
      <c r="AT30" s="36" t="str">
        <f>IF(AM30=0,Var!$B$8,IF(LARGE(D30:AK30,1)&gt;=260,Var!$B$4," "))</f>
        <v>---</v>
      </c>
      <c r="AU30" s="36" t="str">
        <f>IF(AM30=0,Var!$B$8,IF(LARGE(D30:AK30,1)&gt;=280,Var!$B$4," "))</f>
        <v>---</v>
      </c>
      <c r="AV30" s="36" t="str">
        <f>IF(AM30=0,Var!$B$8,IF(LARGE(D30:AK30,1)&gt;=320,Var!$B$4," "))</f>
        <v>---</v>
      </c>
      <c r="AW30" s="36" t="str">
        <f>IF(AM30=0,Var!$B$8,IF(LARGE(D30:AK30,1)&gt;=360,Var!$B$4," "))</f>
        <v>---</v>
      </c>
      <c r="AX30" s="36" t="str">
        <f>IF(AM30=0,Var!$B$8,IF(LARGE(D30:AK30,1)&gt;=400,Var!$B$4," "))</f>
        <v>---</v>
      </c>
    </row>
    <row r="31" spans="2:50" x14ac:dyDescent="0.2">
      <c r="B31" s="92"/>
      <c r="C31" s="93"/>
      <c r="D31" s="335"/>
      <c r="E31" s="315"/>
      <c r="F31" s="335"/>
      <c r="G31" s="315"/>
      <c r="H31" s="335"/>
      <c r="I31" s="315"/>
      <c r="J31" s="335"/>
      <c r="K31" s="315"/>
      <c r="L31" s="335"/>
      <c r="M31" s="315"/>
      <c r="N31" s="335"/>
      <c r="O31" s="315"/>
      <c r="P31" s="335"/>
      <c r="Q31" s="315"/>
      <c r="R31" s="335"/>
      <c r="S31" s="315"/>
      <c r="T31" s="335"/>
      <c r="U31" s="315"/>
      <c r="V31" s="335"/>
      <c r="W31" s="315"/>
      <c r="X31" s="335"/>
      <c r="Y31" s="315"/>
      <c r="Z31" s="336"/>
      <c r="AA31" s="336"/>
      <c r="AB31" s="335"/>
      <c r="AC31" s="315"/>
      <c r="AD31" s="335"/>
      <c r="AE31" s="315"/>
      <c r="AF31" s="335"/>
      <c r="AG31" s="315"/>
      <c r="AH31" s="335"/>
      <c r="AI31" s="315"/>
      <c r="AJ31" s="335"/>
      <c r="AK31" s="315"/>
      <c r="AM31" s="55">
        <f>COUNT(D31:AK31)</f>
        <v>0</v>
      </c>
      <c r="AN31" s="18" t="str">
        <f>IF(AM31&lt;3," ",(LARGE(D31:AK31,1)+LARGE(D31:AK31,2)+LARGE(D31:AK31,3))/3)</f>
        <v xml:space="preserve"> </v>
      </c>
      <c r="AO31" s="34" t="str">
        <f>IF(COUNTIF(D31:AK31,"(1)")=0," ",COUNTIF(D31:AK31,"(1)"))</f>
        <v xml:space="preserve"> </v>
      </c>
      <c r="AP31" s="34" t="str">
        <f>IF(COUNTIF(D31:AK31,"(2)")=0," ",COUNTIF(D31:AK31,"(2)"))</f>
        <v xml:space="preserve"> </v>
      </c>
      <c r="AQ31" s="34" t="str">
        <f>IF(COUNTIF(D31:AK31,"(3)")=0," ",COUNTIF(D31:AK31,"(3)"))</f>
        <v xml:space="preserve"> </v>
      </c>
      <c r="AR31" s="35" t="str">
        <f>IF(SUM(AO31:AQ31)=0," ",SUM(AO31:AQ31))</f>
        <v xml:space="preserve"> </v>
      </c>
      <c r="AS31" s="36" t="str">
        <f>IF(AM31=0,Var!$B$8,IF(LARGE(D31:AK31,1)&gt;=220,Var!$B$4," "))</f>
        <v>---</v>
      </c>
      <c r="AT31" s="36" t="str">
        <f>IF(AM31=0,Var!$B$8,IF(LARGE(D31:AK31,1)&gt;=260,Var!$B$4," "))</f>
        <v>---</v>
      </c>
      <c r="AU31" s="36" t="str">
        <f>IF(AM31=0,Var!$B$8,IF(LARGE(D31:AK31,1)&gt;=280,Var!$B$4," "))</f>
        <v>---</v>
      </c>
      <c r="AV31" s="36" t="str">
        <f>IF(AM31=0,Var!$B$8,IF(LARGE(D31:AK31,1)&gt;=320,Var!$B$4," "))</f>
        <v>---</v>
      </c>
      <c r="AW31" s="36" t="str">
        <f>IF(AM31=0,Var!$B$8,IF(LARGE(D31:AK31,1)&gt;=360,Var!$B$4," "))</f>
        <v>---</v>
      </c>
      <c r="AX31" s="36" t="str">
        <f>IF(AM31=0,Var!$B$8,IF(LARGE(D31:AK31,1)&gt;=400,Var!$B$4," "))</f>
        <v>---</v>
      </c>
    </row>
    <row r="32" spans="2:50" ht="19.899999999999999" customHeight="1" x14ac:dyDescent="0.2">
      <c r="B32" s="27"/>
      <c r="C32" s="28" t="s">
        <v>261</v>
      </c>
      <c r="D32" s="332"/>
      <c r="E32" s="332"/>
      <c r="F32" s="333"/>
      <c r="G32" s="332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89"/>
      <c r="AM32"/>
      <c r="AN32" s="89"/>
      <c r="AO32" s="89"/>
      <c r="AP32" s="89"/>
      <c r="AQ32" s="89"/>
      <c r="AR32" s="89"/>
      <c r="AS32" s="96"/>
      <c r="AT32" s="96"/>
      <c r="AU32" s="96"/>
      <c r="AV32" s="96"/>
      <c r="AW32" s="96"/>
      <c r="AX32" s="40"/>
    </row>
    <row r="33" spans="2:50" x14ac:dyDescent="0.2">
      <c r="B33" s="92"/>
      <c r="C33" s="93" t="s">
        <v>33</v>
      </c>
      <c r="D33" s="335"/>
      <c r="E33" s="315"/>
      <c r="F33" s="335"/>
      <c r="G33" s="315"/>
      <c r="H33" s="335"/>
      <c r="I33" s="315"/>
      <c r="J33" s="335"/>
      <c r="K33" s="315"/>
      <c r="L33" s="335"/>
      <c r="M33" s="315"/>
      <c r="N33" s="335"/>
      <c r="O33" s="315"/>
      <c r="P33" s="335"/>
      <c r="Q33" s="315"/>
      <c r="R33" s="335"/>
      <c r="S33" s="315"/>
      <c r="T33" s="335"/>
      <c r="U33" s="315"/>
      <c r="V33" s="335"/>
      <c r="W33" s="315"/>
      <c r="X33" s="335"/>
      <c r="Y33" s="315"/>
      <c r="Z33" s="336"/>
      <c r="AA33" s="336"/>
      <c r="AB33" s="335"/>
      <c r="AC33" s="315"/>
      <c r="AD33" s="335"/>
      <c r="AE33" s="315"/>
      <c r="AF33" s="335"/>
      <c r="AG33" s="315"/>
      <c r="AH33" s="335"/>
      <c r="AI33" s="315"/>
      <c r="AJ33" s="335"/>
      <c r="AK33" s="315"/>
      <c r="AM33" s="55">
        <f>COUNT(D33:AK33)</f>
        <v>0</v>
      </c>
      <c r="AN33" s="18" t="str">
        <f>IF(AM33&lt;3," ",(LARGE(D33:AK33,1)+LARGE(D33:AK33,2)+LARGE(D33:AK33,3))/3)</f>
        <v xml:space="preserve"> </v>
      </c>
      <c r="AO33" s="34" t="str">
        <f>IF(COUNTIF(D33:AK33,"(1)")=0," ",COUNTIF(D33:AK33,"(1)"))</f>
        <v xml:space="preserve"> </v>
      </c>
      <c r="AP33" s="34" t="str">
        <f>IF(COUNTIF(D33:AK33,"(2)")=0," ",COUNTIF(D33:AK33,"(2)"))</f>
        <v xml:space="preserve"> </v>
      </c>
      <c r="AQ33" s="34" t="str">
        <f>IF(COUNTIF(D33:AK33,"(3)")=0," ",COUNTIF(D33:AK33,"(3)"))</f>
        <v xml:space="preserve"> </v>
      </c>
      <c r="AR33" s="35" t="str">
        <f>IF(SUM(AO33:AQ33)=0," ",SUM(AO33:AQ33))</f>
        <v xml:space="preserve"> </v>
      </c>
      <c r="AS33" s="36">
        <v>17</v>
      </c>
      <c r="AT33" s="36">
        <v>17</v>
      </c>
      <c r="AU33" s="36">
        <v>17</v>
      </c>
      <c r="AV33" s="36">
        <v>17</v>
      </c>
      <c r="AW33" s="36">
        <v>17</v>
      </c>
      <c r="AX33" s="36" t="str">
        <f>IF(AM33=0,Var!$B$8,IF(LARGE(D33:AK33,1)&gt;=400,Var!$B$4," "))</f>
        <v>---</v>
      </c>
    </row>
    <row r="34" spans="2:50" x14ac:dyDescent="0.2">
      <c r="B34" s="92"/>
      <c r="C34" s="93" t="s">
        <v>32</v>
      </c>
      <c r="D34" s="335"/>
      <c r="E34" s="315"/>
      <c r="F34" s="335"/>
      <c r="G34" s="315"/>
      <c r="H34" s="335"/>
      <c r="I34" s="341"/>
      <c r="J34" s="335"/>
      <c r="K34" s="315"/>
      <c r="L34" s="335"/>
      <c r="M34" s="315"/>
      <c r="N34" s="335"/>
      <c r="O34" s="315"/>
      <c r="P34" s="335"/>
      <c r="Q34" s="315"/>
      <c r="R34" s="335"/>
      <c r="S34" s="315"/>
      <c r="T34" s="335"/>
      <c r="U34" s="315"/>
      <c r="V34" s="335"/>
      <c r="W34" s="315"/>
      <c r="X34" s="335"/>
      <c r="Y34" s="315"/>
      <c r="Z34" s="336"/>
      <c r="AA34" s="336"/>
      <c r="AB34" s="335"/>
      <c r="AC34" s="315"/>
      <c r="AD34" s="335"/>
      <c r="AE34" s="315"/>
      <c r="AF34" s="335"/>
      <c r="AG34" s="315"/>
      <c r="AH34" s="335"/>
      <c r="AI34" s="315"/>
      <c r="AJ34" s="335"/>
      <c r="AK34" s="315"/>
      <c r="AM34" s="55">
        <f>COUNT(D34:AK34)</f>
        <v>0</v>
      </c>
      <c r="AN34" s="18" t="str">
        <f>IF(AM34&lt;3," ",(LARGE(D34:AK34,1)+LARGE(D34:AK34,2)+LARGE(D34:AK34,3))/3)</f>
        <v xml:space="preserve"> </v>
      </c>
      <c r="AO34" s="34" t="str">
        <f>IF(COUNTIF(D34:AK34,"(1)")=0," ",COUNTIF(D34:AK34,"(1)"))</f>
        <v xml:space="preserve"> </v>
      </c>
      <c r="AP34" s="34" t="str">
        <f>IF(COUNTIF(D34:AK34,"(2)")=0," ",COUNTIF(D34:AK34,"(2)"))</f>
        <v xml:space="preserve"> </v>
      </c>
      <c r="AQ34" s="34" t="str">
        <f>IF(COUNTIF(D34:AK34,"(3)")=0," ",COUNTIF(D34:AK34,"(3)"))</f>
        <v xml:space="preserve"> </v>
      </c>
      <c r="AR34" s="35" t="str">
        <f>IF(SUM(AO34:AQ34)=0," ",SUM(AO34:AQ34))</f>
        <v xml:space="preserve"> </v>
      </c>
      <c r="AS34" s="36">
        <v>14</v>
      </c>
      <c r="AT34" s="36">
        <v>14</v>
      </c>
      <c r="AU34" s="36">
        <v>14</v>
      </c>
      <c r="AV34" s="36">
        <v>14</v>
      </c>
      <c r="AW34" s="36">
        <v>14</v>
      </c>
      <c r="AX34" s="36">
        <v>14</v>
      </c>
    </row>
    <row r="35" spans="2:50" x14ac:dyDescent="0.2">
      <c r="B35" s="92"/>
      <c r="C35" s="93"/>
      <c r="D35" s="335"/>
      <c r="E35" s="315"/>
      <c r="F35" s="335"/>
      <c r="G35" s="315"/>
      <c r="H35" s="335"/>
      <c r="I35" s="315"/>
      <c r="J35" s="335"/>
      <c r="K35" s="315"/>
      <c r="L35" s="335"/>
      <c r="M35" s="315"/>
      <c r="N35" s="335"/>
      <c r="O35" s="315"/>
      <c r="P35" s="335"/>
      <c r="Q35" s="315"/>
      <c r="R35" s="335"/>
      <c r="S35" s="315"/>
      <c r="T35" s="335"/>
      <c r="U35" s="315"/>
      <c r="V35" s="335"/>
      <c r="W35" s="315"/>
      <c r="X35" s="335"/>
      <c r="Y35" s="315"/>
      <c r="Z35" s="336"/>
      <c r="AA35" s="336"/>
      <c r="AB35" s="335"/>
      <c r="AC35" s="315"/>
      <c r="AD35" s="335"/>
      <c r="AE35" s="315"/>
      <c r="AF35" s="335"/>
      <c r="AG35" s="315"/>
      <c r="AH35" s="335"/>
      <c r="AI35" s="315"/>
      <c r="AJ35" s="335"/>
      <c r="AK35" s="315"/>
      <c r="AM35" s="55">
        <f>COUNT(D35:AK35)</f>
        <v>0</v>
      </c>
      <c r="AN35" s="18" t="str">
        <f>IF(AM35&lt;3," ",(LARGE(D35:AK35,1)+LARGE(D35:AK35,2)+LARGE(D35:AK35,3))/3)</f>
        <v xml:space="preserve"> </v>
      </c>
      <c r="AO35" s="34" t="str">
        <f>IF(COUNTIF(D35:AK35,"(1)")=0," ",COUNTIF(D35:AK35,"(1)"))</f>
        <v xml:space="preserve"> </v>
      </c>
      <c r="AP35" s="34" t="str">
        <f>IF(COUNTIF(D35:AK35,"(2)")=0," ",COUNTIF(D35:AK35,"(2)"))</f>
        <v xml:space="preserve"> </v>
      </c>
      <c r="AQ35" s="34" t="str">
        <f>IF(COUNTIF(D35:AK35,"(3)")=0," ",COUNTIF(D35:AK35,"(3)"))</f>
        <v xml:space="preserve"> </v>
      </c>
      <c r="AR35" s="35" t="str">
        <f>IF(SUM(AO35:AQ35)=0," ",SUM(AO35:AQ35))</f>
        <v xml:space="preserve"> </v>
      </c>
      <c r="AS35" s="36" t="str">
        <f>IF(AM35=0,Var!$B$8,IF(LARGE(D35:AK35,1)&gt;=220,Var!$B$4," "))</f>
        <v>---</v>
      </c>
      <c r="AT35" s="36" t="str">
        <f>IF(AM35=0,Var!$B$8,IF(LARGE(D35:AK35,1)&gt;=260,Var!$B$4," "))</f>
        <v>---</v>
      </c>
      <c r="AU35" s="36" t="str">
        <f>IF(AM35=0,Var!$B$8,IF(LARGE(D35:AK35,1)&gt;=280,Var!$B$4," "))</f>
        <v>---</v>
      </c>
      <c r="AV35" s="36" t="str">
        <f>IF(AM35=0,Var!$B$8,IF(LARGE(D35:AK35,1)&gt;=320,Var!$B$4," "))</f>
        <v>---</v>
      </c>
      <c r="AW35" s="36" t="str">
        <f>IF(AM35=0,Var!$B$8,IF(LARGE(D35:AK35,1)&gt;=360,Var!$B$4," "))</f>
        <v>---</v>
      </c>
      <c r="AX35" s="36" t="str">
        <f>IF(AM35=0,Var!$B$8,IF(LARGE(D35:AK35,1)&gt;=400,Var!$B$4," "))</f>
        <v>---</v>
      </c>
    </row>
    <row r="36" spans="2:50" ht="9.9499999999999993" customHeight="1" x14ac:dyDescent="0.2">
      <c r="B36" s="94"/>
      <c r="C36" s="94"/>
      <c r="D36" s="337"/>
      <c r="E36" s="337"/>
      <c r="F36" s="337"/>
      <c r="G36" s="337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M36"/>
      <c r="AN36"/>
      <c r="AO36"/>
      <c r="AP36"/>
      <c r="AQ36"/>
      <c r="AR36"/>
      <c r="AS36" s="17"/>
      <c r="AT36" s="17"/>
      <c r="AU36" s="26"/>
      <c r="AV36" s="26"/>
      <c r="AW36" s="17"/>
      <c r="AX36" s="17"/>
    </row>
    <row r="37" spans="2:50" ht="19.899999999999999" customHeight="1" x14ac:dyDescent="0.2">
      <c r="B37" s="43"/>
      <c r="C37" s="44" t="s">
        <v>291</v>
      </c>
      <c r="D37" s="339"/>
      <c r="E37" s="339"/>
      <c r="F37" s="340"/>
      <c r="G37" s="339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89"/>
      <c r="AM37"/>
      <c r="AN37" s="89"/>
      <c r="AO37" s="89"/>
      <c r="AP37" s="89"/>
      <c r="AQ37" s="89"/>
      <c r="AR37" s="89"/>
      <c r="AS37" s="91">
        <v>180</v>
      </c>
      <c r="AT37" s="91">
        <v>220</v>
      </c>
      <c r="AU37" s="91">
        <v>240</v>
      </c>
      <c r="AV37" s="91">
        <v>280</v>
      </c>
      <c r="AW37" s="91">
        <v>320</v>
      </c>
      <c r="AX37" s="91">
        <v>360</v>
      </c>
    </row>
    <row r="38" spans="2:50" x14ac:dyDescent="0.2">
      <c r="B38" s="92"/>
      <c r="C38" s="93"/>
      <c r="D38" s="335"/>
      <c r="E38" s="315"/>
      <c r="F38" s="335"/>
      <c r="G38" s="315"/>
      <c r="H38" s="335"/>
      <c r="I38" s="315"/>
      <c r="J38" s="335"/>
      <c r="K38" s="315"/>
      <c r="L38" s="335"/>
      <c r="M38" s="315"/>
      <c r="N38" s="335"/>
      <c r="O38" s="315"/>
      <c r="P38" s="335"/>
      <c r="Q38" s="315"/>
      <c r="R38" s="335"/>
      <c r="S38" s="315"/>
      <c r="T38" s="335"/>
      <c r="U38" s="315"/>
      <c r="V38" s="335"/>
      <c r="W38" s="315"/>
      <c r="X38" s="335"/>
      <c r="Y38" s="315"/>
      <c r="Z38" s="336"/>
      <c r="AA38" s="336"/>
      <c r="AB38" s="335"/>
      <c r="AC38" s="315"/>
      <c r="AD38" s="335"/>
      <c r="AE38" s="315"/>
      <c r="AF38" s="335"/>
      <c r="AG38" s="315"/>
      <c r="AH38" s="335"/>
      <c r="AI38" s="315"/>
      <c r="AJ38" s="335"/>
      <c r="AK38" s="315"/>
      <c r="AM38" s="55">
        <f>COUNT(D38:AK38)</f>
        <v>0</v>
      </c>
      <c r="AN38" s="18" t="str">
        <f>IF(AM38&lt;3," ",(LARGE(D38:AK38,1)+LARGE(D38:AK38,2)+LARGE(D38:AK38,3))/3)</f>
        <v xml:space="preserve"> </v>
      </c>
      <c r="AO38" s="34" t="str">
        <f>IF(COUNTIF(D38:AK38,"(1)")=0," ",COUNTIF(D38:AK38,"(1)"))</f>
        <v xml:space="preserve"> </v>
      </c>
      <c r="AP38" s="34" t="str">
        <f>IF(COUNTIF(D38:AK38,"(2)")=0," ",COUNTIF(D38:AK38,"(2)"))</f>
        <v xml:space="preserve"> </v>
      </c>
      <c r="AQ38" s="34" t="str">
        <f>IF(COUNTIF(D38:AK38,"(3)")=0," ",COUNTIF(D38:AK38,"(3)"))</f>
        <v xml:space="preserve"> </v>
      </c>
      <c r="AR38" s="35" t="str">
        <f>IF(SUM(AO38:AQ38)=0," ",SUM(AO38:AQ38))</f>
        <v xml:space="preserve"> </v>
      </c>
      <c r="AS38" s="36" t="str">
        <f>IF(AM38=0,Var!$B$8,IF(LARGE(A38:AH38,1)&gt;=180,Var!$B$4," "))</f>
        <v>---</v>
      </c>
      <c r="AT38" s="36" t="str">
        <f>IF(AM38=0,Var!$B$8,IF(LARGE(B38:AI38,1)&gt;=220,Var!$B$4," "))</f>
        <v>---</v>
      </c>
      <c r="AU38" s="36" t="str">
        <f>IF(AM38=0,Var!$B$8,IF(LARGE(C38:AJ38,1)&gt;=240,Var!$B$4," "))</f>
        <v>---</v>
      </c>
      <c r="AV38" s="36" t="str">
        <f>IF(AM38=0,Var!$B$8,IF(LARGE(D38:AK38,1)&gt;=280,Var!$B$4," "))</f>
        <v>---</v>
      </c>
      <c r="AW38" s="36" t="str">
        <f>IF(AM38=0,Var!$B$8,IF(LARGE(D38:AK38,1)&gt;=320,Var!$B$4," "))</f>
        <v>---</v>
      </c>
      <c r="AX38" s="36" t="str">
        <f>IF(AM38=0,Var!$B$8,IF(LARGE(D38:AK38,1)&gt;=360,Var!$B$4," "))</f>
        <v>---</v>
      </c>
    </row>
    <row r="39" spans="2:50" ht="19.899999999999999" customHeight="1" x14ac:dyDescent="0.2">
      <c r="B39" s="27"/>
      <c r="C39" s="28" t="s">
        <v>266</v>
      </c>
      <c r="D39" s="332"/>
      <c r="E39" s="332"/>
      <c r="F39" s="333"/>
      <c r="G39" s="332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89"/>
      <c r="AM39"/>
      <c r="AN39" s="89"/>
      <c r="AO39" s="89"/>
      <c r="AP39" s="89"/>
      <c r="AQ39" s="89"/>
      <c r="AR39" s="89"/>
      <c r="AS39" s="43"/>
      <c r="AT39" s="43"/>
      <c r="AU39" s="43"/>
      <c r="AV39" s="43"/>
      <c r="AW39" s="43"/>
      <c r="AX39" s="43"/>
    </row>
    <row r="40" spans="2:50" x14ac:dyDescent="0.2">
      <c r="B40" s="92"/>
      <c r="C40" s="93" t="s">
        <v>23</v>
      </c>
      <c r="D40" s="335"/>
      <c r="E40" s="315"/>
      <c r="F40" s="335"/>
      <c r="G40" s="315"/>
      <c r="H40" s="335"/>
      <c r="I40" s="315"/>
      <c r="J40" s="335"/>
      <c r="K40" s="315"/>
      <c r="L40" s="335"/>
      <c r="M40" s="315"/>
      <c r="N40" s="335"/>
      <c r="O40" s="315"/>
      <c r="P40" s="335"/>
      <c r="Q40" s="315"/>
      <c r="R40" s="335"/>
      <c r="S40" s="315"/>
      <c r="T40" s="335"/>
      <c r="U40" s="315"/>
      <c r="V40" s="335"/>
      <c r="W40" s="315"/>
      <c r="X40" s="335"/>
      <c r="Y40" s="315"/>
      <c r="Z40" s="336"/>
      <c r="AA40" s="336"/>
      <c r="AB40" s="335"/>
      <c r="AC40" s="315"/>
      <c r="AD40" s="335"/>
      <c r="AE40" s="315"/>
      <c r="AF40" s="335"/>
      <c r="AG40" s="315"/>
      <c r="AH40" s="335"/>
      <c r="AI40" s="315"/>
      <c r="AJ40" s="335"/>
      <c r="AK40" s="315"/>
      <c r="AM40" s="55">
        <f>COUNT(D40:AK40)</f>
        <v>0</v>
      </c>
      <c r="AN40" s="18" t="str">
        <f>IF(AM40&lt;3," ",(LARGE(D40:AK40,1)+LARGE(D40:AK40,2)+LARGE(D40:AK40,3))/3)</f>
        <v xml:space="preserve"> </v>
      </c>
      <c r="AO40" s="348" t="str">
        <f>IF(COUNTIF(D40:AK40,"(1)")=0," ",COUNTIF(D40:AK40,"(1)"))</f>
        <v xml:space="preserve"> </v>
      </c>
      <c r="AP40" s="348" t="str">
        <f>IF(COUNTIF(D40:AK40,"(2)")=0," ",COUNTIF(D40:AK40,"(2)"))</f>
        <v xml:space="preserve"> </v>
      </c>
      <c r="AQ40" s="348" t="str">
        <f>IF(COUNTIF(D40:AK40,"(3)")=0," ",COUNTIF(D40:AK40,"(3)"))</f>
        <v xml:space="preserve"> </v>
      </c>
      <c r="AR40" s="35" t="str">
        <f>IF(SUM(AO40:AQ40)=0," ",SUM(AO40:AQ40))</f>
        <v xml:space="preserve"> </v>
      </c>
      <c r="AS40" s="36">
        <v>4</v>
      </c>
      <c r="AT40" s="36">
        <v>4</v>
      </c>
      <c r="AU40" s="36">
        <v>4</v>
      </c>
      <c r="AV40" s="36">
        <v>12</v>
      </c>
      <c r="AW40" s="36" t="str">
        <f>IF(AM40=0,Var!$B$8,IF(LARGE(D40:AK40,1)&gt;=320,Var!$B$4," "))</f>
        <v>---</v>
      </c>
      <c r="AX40" s="36" t="str">
        <f>IF(AM40=0,Var!$B$8,IF(LARGE(D40:AK40,1)&gt;=360,Var!$B$4," "))</f>
        <v>---</v>
      </c>
    </row>
    <row r="41" spans="2:50" x14ac:dyDescent="0.2">
      <c r="B41" s="92"/>
      <c r="C41" s="93" t="s">
        <v>341</v>
      </c>
      <c r="D41" s="335"/>
      <c r="E41" s="565"/>
      <c r="F41" s="335"/>
      <c r="G41" s="565"/>
      <c r="H41" s="335"/>
      <c r="I41" s="565"/>
      <c r="J41" s="335"/>
      <c r="K41" s="565"/>
      <c r="L41" s="335"/>
      <c r="M41" s="565"/>
      <c r="N41" s="335"/>
      <c r="O41" s="315"/>
      <c r="P41" s="335"/>
      <c r="Q41" s="315"/>
      <c r="R41" s="335"/>
      <c r="S41" s="315"/>
      <c r="T41" s="335"/>
      <c r="U41" s="315"/>
      <c r="V41" s="335"/>
      <c r="W41" s="315"/>
      <c r="X41" s="335"/>
      <c r="Y41" s="315"/>
      <c r="Z41" s="336"/>
      <c r="AA41" s="336"/>
      <c r="AB41" s="335"/>
      <c r="AC41" s="315"/>
      <c r="AD41" s="335"/>
      <c r="AE41" s="315"/>
      <c r="AF41" s="335"/>
      <c r="AG41" s="315"/>
      <c r="AH41" s="335"/>
      <c r="AI41" s="315"/>
      <c r="AJ41" s="335"/>
      <c r="AK41" s="315"/>
      <c r="AM41" s="55">
        <f>COUNT(D41:AK41)</f>
        <v>0</v>
      </c>
      <c r="AN41" s="18" t="str">
        <f>IF(AM41&lt;3," ",(LARGE(D41:AK41,1)+LARGE(D41:AK41,2)+LARGE(D41:AK41,3))/3)</f>
        <v xml:space="preserve"> </v>
      </c>
      <c r="AO41" s="34" t="str">
        <f>IF(COUNTIF(D41:AK41,"(1)")=0," ",COUNTIF(D41:AK41,"(1)"))</f>
        <v xml:space="preserve"> </v>
      </c>
      <c r="AP41" s="34" t="str">
        <f>IF(COUNTIF(D41:AK41,"(2)")=0," ",COUNTIF(D41:AK41,"(2)"))</f>
        <v xml:space="preserve"> </v>
      </c>
      <c r="AQ41" s="34" t="str">
        <f>IF(COUNTIF(D41:AK41,"(3)")=0," ",COUNTIF(D41:AK41,"(3)"))</f>
        <v xml:space="preserve"> </v>
      </c>
      <c r="AR41" s="35" t="str">
        <f>IF(SUM(AO41:AQ41)=0," ",SUM(AO41:AQ41))</f>
        <v xml:space="preserve"> </v>
      </c>
      <c r="AS41" s="653" t="str">
        <f>IF(AM41=0,Var!$B$8,IF(LARGE(A41:AH41,1)&gt;=180,Var!$B$4," "))</f>
        <v>---</v>
      </c>
      <c r="AT41" s="653" t="str">
        <f>IF(AM41=0,Var!$B$8,IF(LARGE(B41:AI41,1)&gt;=220,Var!$B$4," "))</f>
        <v>---</v>
      </c>
      <c r="AU41" s="653" t="str">
        <f>IF(AM41=0,Var!$B$8,IF(LARGE(C41:AJ41,1)&gt;=240,Var!$B$4," "))</f>
        <v>---</v>
      </c>
      <c r="AV41" s="653" t="str">
        <f>IF(AM41=0,Var!$B$8,IF(LARGE(D41:AK41,1)&gt;=280,Var!$B$4," "))</f>
        <v>---</v>
      </c>
      <c r="AW41" s="653" t="str">
        <f>IF(AM41=0,Var!$B$8,IF(LARGE(D41:AK41,1)&gt;=320,Var!$B$4," "))</f>
        <v>---</v>
      </c>
      <c r="AX41" s="653" t="str">
        <f>IF(AM41=0,Var!$B$8,IF(LARGE(D41:AK41,1)&gt;=360,Var!$B$4," "))</f>
        <v>---</v>
      </c>
    </row>
    <row r="42" spans="2:50" ht="9.9499999999999993" customHeight="1" x14ac:dyDescent="0.2">
      <c r="B42" s="94"/>
      <c r="C42" s="94"/>
      <c r="D42" s="337"/>
      <c r="E42" s="337"/>
      <c r="F42" s="337"/>
      <c r="G42" s="337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M42"/>
      <c r="AN42"/>
      <c r="AO42"/>
      <c r="AP42"/>
      <c r="AQ42"/>
      <c r="AR42"/>
      <c r="AS42" s="17"/>
      <c r="AT42" s="17"/>
      <c r="AU42" s="17"/>
      <c r="AV42" s="17"/>
      <c r="AW42" s="17"/>
      <c r="AX42" s="17"/>
    </row>
    <row r="43" spans="2:50" ht="19.899999999999999" customHeight="1" x14ac:dyDescent="0.2">
      <c r="B43" s="43"/>
      <c r="C43" s="44" t="s">
        <v>258</v>
      </c>
      <c r="D43" s="339"/>
      <c r="E43" s="339"/>
      <c r="F43" s="340"/>
      <c r="G43" s="339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89"/>
      <c r="AM43"/>
      <c r="AN43" s="89"/>
      <c r="AO43" s="89"/>
      <c r="AP43" s="89"/>
      <c r="AQ43" s="89"/>
      <c r="AR43" s="89"/>
      <c r="AS43" s="91">
        <v>200</v>
      </c>
      <c r="AT43" s="91">
        <v>240</v>
      </c>
      <c r="AU43" s="91">
        <v>260</v>
      </c>
      <c r="AV43" s="91">
        <v>300</v>
      </c>
      <c r="AW43" s="91">
        <v>340</v>
      </c>
      <c r="AX43" s="91">
        <v>380</v>
      </c>
    </row>
    <row r="44" spans="2:50" x14ac:dyDescent="0.2">
      <c r="B44" s="92"/>
      <c r="C44" s="93" t="s">
        <v>24</v>
      </c>
      <c r="D44" s="335"/>
      <c r="E44" s="315"/>
      <c r="F44" s="335"/>
      <c r="G44" s="315"/>
      <c r="H44" s="335"/>
      <c r="I44" s="315"/>
      <c r="J44" s="335"/>
      <c r="K44" s="315"/>
      <c r="L44" s="335"/>
      <c r="M44" s="315"/>
      <c r="N44" s="335"/>
      <c r="O44" s="315"/>
      <c r="P44" s="335"/>
      <c r="Q44" s="315"/>
      <c r="R44" s="335"/>
      <c r="S44" s="315"/>
      <c r="T44" s="335"/>
      <c r="U44" s="315"/>
      <c r="V44" s="335"/>
      <c r="W44" s="315"/>
      <c r="X44" s="335"/>
      <c r="Y44" s="315"/>
      <c r="Z44" s="336"/>
      <c r="AA44" s="336"/>
      <c r="AB44" s="335"/>
      <c r="AC44" s="315"/>
      <c r="AD44" s="335"/>
      <c r="AE44" s="315"/>
      <c r="AF44" s="335"/>
      <c r="AG44" s="315"/>
      <c r="AH44" s="335"/>
      <c r="AI44" s="315"/>
      <c r="AJ44" s="335"/>
      <c r="AK44" s="315"/>
      <c r="AM44" s="55">
        <f>COUNT(D44:AK44)</f>
        <v>0</v>
      </c>
      <c r="AN44" s="18" t="str">
        <f>IF(AM44&lt;3," ",(LARGE(D44:AK44,1)+LARGE(D44:AK44,2)+LARGE(D44:AK44,3))/3)</f>
        <v xml:space="preserve"> </v>
      </c>
      <c r="AO44" s="34" t="str">
        <f>IF(COUNTIF(D44:AK44,"(1)")=0," ",COUNTIF(D44:AK44,"(1)"))</f>
        <v xml:space="preserve"> </v>
      </c>
      <c r="AP44" s="34" t="str">
        <f>IF(COUNTIF(D44:AK44,"(2)")=0," ",COUNTIF(D44:AK44,"(2)"))</f>
        <v xml:space="preserve"> </v>
      </c>
      <c r="AQ44" s="34" t="str">
        <f>IF(COUNTIF(D44:AK44,"(3)")=0," ",COUNTIF(D44:AK44,"(3)"))</f>
        <v xml:space="preserve"> </v>
      </c>
      <c r="AR44" s="35" t="str">
        <f>IF(SUM(AO44:AQ44)=0," ",SUM(AO44:AQ44))</f>
        <v xml:space="preserve"> </v>
      </c>
      <c r="AS44" s="36">
        <v>6</v>
      </c>
      <c r="AT44" s="36">
        <v>6</v>
      </c>
      <c r="AU44" s="36" t="str">
        <f>IF(AM44=0,Var!$B$8,IF(LARGE(D44:AK44,1)&gt;=260,Var!$B$4," "))</f>
        <v>---</v>
      </c>
      <c r="AV44" s="36" t="str">
        <f>IF(AM44=0,Var!$B$8,IF(LARGE(D44:AK44,1)&gt;=300,Var!$B$4," "))</f>
        <v>---</v>
      </c>
      <c r="AW44" s="36" t="str">
        <f>IF(AM44=0,Var!$B$8,IF(LARGE(D44:AK44,1)&gt;=340,Var!$B$4," "))</f>
        <v>---</v>
      </c>
      <c r="AX44" s="36" t="str">
        <f>IF(AM44=0,Var!$B$8,IF(LARGE(D44:AK44,1)&gt;=380,Var!$B$4," "))</f>
        <v>---</v>
      </c>
    </row>
    <row r="45" spans="2:50" ht="19.899999999999999" customHeight="1" x14ac:dyDescent="0.2">
      <c r="B45" s="27"/>
      <c r="C45" s="28" t="s">
        <v>263</v>
      </c>
      <c r="D45" s="332"/>
      <c r="E45" s="332"/>
      <c r="F45" s="333"/>
      <c r="G45" s="332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89"/>
      <c r="AM45"/>
      <c r="AN45" s="89"/>
      <c r="AO45" s="89"/>
      <c r="AP45" s="89"/>
      <c r="AQ45" s="89"/>
      <c r="AR45" s="89"/>
      <c r="AS45" s="43"/>
      <c r="AT45" s="43"/>
      <c r="AU45" s="43"/>
      <c r="AV45" s="43"/>
      <c r="AW45" s="43"/>
      <c r="AX45" s="43"/>
    </row>
    <row r="46" spans="2:50" x14ac:dyDescent="0.2">
      <c r="B46" s="92"/>
      <c r="C46" s="93"/>
      <c r="D46" s="335"/>
      <c r="E46" s="315"/>
      <c r="F46" s="335"/>
      <c r="G46" s="341"/>
      <c r="H46" s="335"/>
      <c r="I46" s="347"/>
      <c r="J46" s="335"/>
      <c r="K46" s="342"/>
      <c r="L46" s="335"/>
      <c r="M46" s="315"/>
      <c r="N46" s="335"/>
      <c r="O46" s="315"/>
      <c r="P46" s="335"/>
      <c r="Q46" s="315"/>
      <c r="R46" s="335"/>
      <c r="S46" s="315"/>
      <c r="T46" s="335"/>
      <c r="U46" s="315"/>
      <c r="V46" s="335"/>
      <c r="W46" s="315"/>
      <c r="X46" s="335"/>
      <c r="Y46" s="315"/>
      <c r="Z46" s="336"/>
      <c r="AA46" s="336"/>
      <c r="AB46" s="335"/>
      <c r="AC46" s="315"/>
      <c r="AD46" s="335"/>
      <c r="AE46" s="315"/>
      <c r="AF46" s="335"/>
      <c r="AG46" s="315"/>
      <c r="AH46" s="335"/>
      <c r="AI46" s="315"/>
      <c r="AJ46" s="335"/>
      <c r="AK46" s="315"/>
      <c r="AM46" s="55">
        <f>COUNT(D46:AK46)</f>
        <v>0</v>
      </c>
      <c r="AN46" s="18" t="str">
        <f>IF(AM46&lt;3," ",(LARGE(D46:AK46,1)+LARGE(D46:AK46,2)+LARGE(D46:AK46,3))/3)</f>
        <v xml:space="preserve"> </v>
      </c>
      <c r="AO46" s="34" t="str">
        <f>IF(COUNTIF(D46:AK46,"(1)")=0," ",COUNTIF(D46:AK46,"(1)"))</f>
        <v xml:space="preserve"> </v>
      </c>
      <c r="AP46" s="34" t="str">
        <f>IF(COUNTIF(D46:AK46,"(2)")=0," ",COUNTIF(D46:AK46,"(2)"))</f>
        <v xml:space="preserve"> </v>
      </c>
      <c r="AQ46" s="34" t="str">
        <f>IF(COUNTIF(D46:AK46,"(3)")=0," ",COUNTIF(D46:AK46,"(3)"))</f>
        <v xml:space="preserve"> </v>
      </c>
      <c r="AR46" s="35" t="str">
        <f>IF(SUM(AO46:AQ46)=0," ",SUM(AO46:AQ46))</f>
        <v xml:space="preserve"> </v>
      </c>
      <c r="AS46" s="36" t="str">
        <f>IF(AK46=0,Var!$B$8,IF(LARGE(B46:AI46,1)&gt;=200,Var!$B$4," "))</f>
        <v>---</v>
      </c>
      <c r="AT46" s="36" t="str">
        <f>IF(AL46=0,Var!$B$8,IF(LARGE(C46:AJ46,1)&gt;=240,Var!$B$4," "))</f>
        <v>---</v>
      </c>
      <c r="AU46" s="36" t="str">
        <f>IF(AM46=0,Var!$B$8,IF(LARGE(D46:AK46,1)&gt;=260,Var!$B$4," "))</f>
        <v>---</v>
      </c>
      <c r="AV46" s="36" t="str">
        <f>IF(AM46=0,Var!$B$8,IF(LARGE(D46:AK46,1)&gt;=300,Var!$B$4," "))</f>
        <v>---</v>
      </c>
      <c r="AW46" s="36" t="str">
        <f>IF(AM46=0,Var!$B$8,IF(LARGE(D46:AK46,1)&gt;=340,Var!$B$4," "))</f>
        <v>---</v>
      </c>
      <c r="AX46" s="36" t="str">
        <f>IF(AM46=0,Var!$B$8,IF(LARGE(D46:AK46,1)&gt;=380,Var!$B$4," "))</f>
        <v>---</v>
      </c>
    </row>
    <row r="47" spans="2:50" ht="19.899999999999999" customHeight="1" x14ac:dyDescent="0.2">
      <c r="B47" s="27"/>
      <c r="C47" s="28" t="s">
        <v>264</v>
      </c>
      <c r="D47" s="332"/>
      <c r="E47" s="332"/>
      <c r="F47" s="333"/>
      <c r="G47" s="332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89"/>
      <c r="AM47"/>
      <c r="AN47" s="89"/>
      <c r="AO47" s="89"/>
      <c r="AP47" s="89"/>
      <c r="AQ47" s="89"/>
      <c r="AR47" s="89"/>
      <c r="AS47" s="40"/>
      <c r="AT47" s="40"/>
      <c r="AU47" s="40"/>
      <c r="AV47" s="40"/>
      <c r="AW47" s="40"/>
      <c r="AX47" s="40"/>
    </row>
    <row r="48" spans="2:50" x14ac:dyDescent="0.2">
      <c r="B48" s="92"/>
      <c r="C48" s="93" t="s">
        <v>23</v>
      </c>
      <c r="D48" s="335"/>
      <c r="E48" s="315"/>
      <c r="F48" s="335"/>
      <c r="G48" s="315"/>
      <c r="H48" s="335"/>
      <c r="I48" s="315"/>
      <c r="J48" s="335"/>
      <c r="K48" s="315"/>
      <c r="L48" s="335"/>
      <c r="M48" s="315"/>
      <c r="N48" s="335"/>
      <c r="O48" s="315"/>
      <c r="P48" s="335"/>
      <c r="Q48" s="315"/>
      <c r="R48" s="335"/>
      <c r="S48" s="315"/>
      <c r="T48" s="335"/>
      <c r="U48" s="315"/>
      <c r="V48" s="335"/>
      <c r="W48" s="315"/>
      <c r="X48" s="335"/>
      <c r="Y48" s="315"/>
      <c r="Z48" s="336"/>
      <c r="AA48" s="336"/>
      <c r="AB48" s="335"/>
      <c r="AC48" s="315"/>
      <c r="AD48" s="335"/>
      <c r="AE48" s="315"/>
      <c r="AF48" s="335"/>
      <c r="AG48" s="315"/>
      <c r="AH48" s="335"/>
      <c r="AI48" s="315"/>
      <c r="AJ48" s="335"/>
      <c r="AK48" s="315"/>
      <c r="AM48" s="55">
        <f>COUNT(D48:AK48)</f>
        <v>0</v>
      </c>
      <c r="AN48" s="18" t="str">
        <f>IF(AM48&lt;3," ",(LARGE(D48:AK48,1)+LARGE(D48:AK48,2)+LARGE(D48:AK48,3))/3)</f>
        <v xml:space="preserve"> </v>
      </c>
      <c r="AO48" s="34" t="str">
        <f>IF(COUNTIF(D48:AK48,"(1)")=0," ",COUNTIF(D48:AK48,"(1)"))</f>
        <v xml:space="preserve"> </v>
      </c>
      <c r="AP48" s="34" t="str">
        <f>IF(COUNTIF(D48:AK48,"(2)")=0," ",COUNTIF(D48:AK48,"(2)"))</f>
        <v xml:space="preserve"> </v>
      </c>
      <c r="AQ48" s="34" t="str">
        <f>IF(COUNTIF(D48:AK48,"(3)")=0," ",COUNTIF(D48:AK48,"(3)"))</f>
        <v xml:space="preserve"> </v>
      </c>
      <c r="AR48" s="35" t="str">
        <f>IF(SUM(AO48:AQ48)=0," ",SUM(AO48:AQ48))</f>
        <v xml:space="preserve"> </v>
      </c>
      <c r="AS48" s="36">
        <v>4</v>
      </c>
      <c r="AT48" s="36">
        <v>4</v>
      </c>
      <c r="AU48" s="36">
        <v>4</v>
      </c>
      <c r="AV48" s="36" t="str">
        <f>IF(AM48=0,Var!$B$8,IF(LARGE(D48:AK48,1)&gt;=300,Var!$B$4," "))</f>
        <v>---</v>
      </c>
      <c r="AW48" s="36" t="str">
        <f>IF(AM48=0,Var!$B$8,IF(LARGE(D48:AK48,1)&gt;=340,Var!$B$4," "))</f>
        <v>---</v>
      </c>
      <c r="AX48" s="36" t="str">
        <f>IF(AM48=0,Var!$B$8,IF(LARGE(D48:AK48,1)&gt;=380,Var!$B$4," "))</f>
        <v>---</v>
      </c>
    </row>
    <row r="49" spans="1:252" x14ac:dyDescent="0.2">
      <c r="B49" s="92"/>
      <c r="C49" s="93"/>
      <c r="D49" s="335"/>
      <c r="E49" s="315"/>
      <c r="F49" s="335"/>
      <c r="G49" s="315"/>
      <c r="H49" s="335"/>
      <c r="I49" s="315"/>
      <c r="J49" s="335"/>
      <c r="K49" s="315"/>
      <c r="L49" s="335"/>
      <c r="M49" s="315"/>
      <c r="N49" s="335"/>
      <c r="O49" s="315"/>
      <c r="P49" s="335"/>
      <c r="Q49" s="315"/>
      <c r="R49" s="335"/>
      <c r="S49" s="315"/>
      <c r="T49" s="335"/>
      <c r="U49" s="315"/>
      <c r="V49" s="335"/>
      <c r="W49" s="315"/>
      <c r="X49" s="335"/>
      <c r="Y49" s="315"/>
      <c r="Z49" s="336"/>
      <c r="AA49" s="336"/>
      <c r="AB49" s="335"/>
      <c r="AC49" s="315"/>
      <c r="AD49" s="335"/>
      <c r="AE49" s="315"/>
      <c r="AF49" s="335"/>
      <c r="AG49" s="315"/>
      <c r="AH49" s="335"/>
      <c r="AI49" s="315"/>
      <c r="AJ49" s="335"/>
      <c r="AK49" s="315"/>
      <c r="AM49" s="55">
        <f>COUNT(D49:AK49)</f>
        <v>0</v>
      </c>
      <c r="AN49" s="18" t="str">
        <f>IF(AM49&lt;3," ",(LARGE(D49:AK49,1)+LARGE(D49:AK49,2)+LARGE(D49:AK49,3))/3)</f>
        <v xml:space="preserve"> </v>
      </c>
      <c r="AO49" s="34" t="str">
        <f>IF(COUNTIF(D49:AK49,"(1)")=0," ",COUNTIF(D49:AK49,"(1)"))</f>
        <v xml:space="preserve"> </v>
      </c>
      <c r="AP49" s="34" t="str">
        <f>IF(COUNTIF(D49:AK49,"(2)")=0," ",COUNTIF(D49:AK49,"(2)"))</f>
        <v xml:space="preserve"> </v>
      </c>
      <c r="AQ49" s="34" t="str">
        <f>IF(COUNTIF(D49:AK49,"(3)")=0," ",COUNTIF(D49:AK49,"(3)"))</f>
        <v xml:space="preserve"> </v>
      </c>
      <c r="AR49" s="35" t="str">
        <f>IF(SUM(AO49:AQ49)=0," ",SUM(AO49:AQ49))</f>
        <v xml:space="preserve"> </v>
      </c>
      <c r="AS49" s="36" t="str">
        <f>IF(AM49=0,Var!$B$8,IF(LARGE(D49:AK49,1)&gt;=200,Var!$B$4," "))</f>
        <v>---</v>
      </c>
      <c r="AT49" s="36" t="str">
        <f>IF(AM49=0,Var!$B$8,IF(LARGE(D49:AK49,1)&gt;=240,Var!$B$4," "))</f>
        <v>---</v>
      </c>
      <c r="AU49" s="36" t="str">
        <f>IF(AM49=0,Var!$B$8,IF(LARGE(D49:AK49,1)&gt;=260,Var!$B$4," "))</f>
        <v>---</v>
      </c>
      <c r="AV49" s="36" t="str">
        <f>IF(AM49=0,Var!$B$8,IF(LARGE(D49:AK49,1)&gt;=300,Var!$B$4," "))</f>
        <v>---</v>
      </c>
      <c r="AW49" s="36" t="str">
        <f>IF(AM49=0,Var!$B$8,IF(LARGE(D49:AK49,1)&gt;=340,Var!$B$4," "))</f>
        <v>---</v>
      </c>
      <c r="AX49" s="36" t="str">
        <f>IF(AM49=0,Var!$B$8,IF(LARGE(D49:AK49,1)&gt;=380,Var!$B$4," "))</f>
        <v>---</v>
      </c>
    </row>
    <row r="50" spans="1:252" ht="9.9499999999999993" customHeight="1" x14ac:dyDescent="0.2">
      <c r="B50" s="94"/>
      <c r="C50" s="94"/>
      <c r="D50" s="337"/>
      <c r="E50" s="337"/>
      <c r="F50" s="337"/>
      <c r="G50" s="337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M50"/>
      <c r="AN50"/>
      <c r="AO50"/>
      <c r="AP50"/>
      <c r="AQ50"/>
      <c r="AR50"/>
      <c r="AS50" s="97"/>
      <c r="AT50" s="97"/>
      <c r="AU50" s="97"/>
      <c r="AV50" s="97"/>
      <c r="AW50" s="97"/>
      <c r="AX50" s="97"/>
    </row>
    <row r="51" spans="1:252" ht="19.899999999999999" customHeight="1" x14ac:dyDescent="0.2">
      <c r="B51" s="43"/>
      <c r="C51" s="44" t="s">
        <v>265</v>
      </c>
      <c r="D51" s="339"/>
      <c r="E51" s="339"/>
      <c r="F51" s="340"/>
      <c r="G51" s="339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89"/>
      <c r="AM51"/>
      <c r="AN51" s="89"/>
      <c r="AO51" s="89"/>
      <c r="AP51" s="89"/>
      <c r="AQ51" s="89"/>
      <c r="AR51" s="89"/>
      <c r="AS51" s="98">
        <v>220</v>
      </c>
      <c r="AT51" s="98">
        <v>260</v>
      </c>
      <c r="AU51" s="98">
        <v>280</v>
      </c>
      <c r="AV51" s="98">
        <v>320</v>
      </c>
      <c r="AW51" s="98">
        <v>360</v>
      </c>
      <c r="AX51" s="98">
        <v>400</v>
      </c>
    </row>
    <row r="52" spans="1:252" x14ac:dyDescent="0.2">
      <c r="B52" s="92">
        <v>1</v>
      </c>
      <c r="C52" s="93" t="s">
        <v>23</v>
      </c>
      <c r="D52" s="335">
        <v>233</v>
      </c>
      <c r="E52" s="565" t="s">
        <v>13</v>
      </c>
      <c r="F52" s="335">
        <v>233</v>
      </c>
      <c r="G52" s="565" t="s">
        <v>369</v>
      </c>
      <c r="H52" s="335"/>
      <c r="I52" s="565"/>
      <c r="J52" s="335"/>
      <c r="K52" s="565"/>
      <c r="L52" s="335"/>
      <c r="M52" s="315"/>
      <c r="N52" s="335"/>
      <c r="O52" s="315"/>
      <c r="P52" s="335"/>
      <c r="Q52" s="315"/>
      <c r="R52" s="335"/>
      <c r="S52" s="315"/>
      <c r="T52" s="335"/>
      <c r="U52" s="315"/>
      <c r="V52" s="335"/>
      <c r="W52" s="315"/>
      <c r="X52" s="335"/>
      <c r="Y52" s="315"/>
      <c r="Z52" s="336"/>
      <c r="AA52" s="336"/>
      <c r="AB52" s="335"/>
      <c r="AC52" s="315"/>
      <c r="AD52" s="335"/>
      <c r="AE52" s="315"/>
      <c r="AF52" s="335"/>
      <c r="AG52" s="315"/>
      <c r="AH52" s="335"/>
      <c r="AI52" s="315"/>
      <c r="AJ52" s="335"/>
      <c r="AK52" s="315"/>
      <c r="AM52" s="55">
        <f>COUNT(D52:AK52)</f>
        <v>2</v>
      </c>
      <c r="AN52" s="18" t="str">
        <f>IF(AM52&lt;3," ",(LARGE(D52:AK52,1)+LARGE(D52:AK52,2)+LARGE(D52:AK52,3))/3)</f>
        <v xml:space="preserve"> </v>
      </c>
      <c r="AO52" s="34">
        <f>IF(COUNTIF(D52:AK52,"(1)")=0," ",COUNTIF(D52:AK52,"(1)"))</f>
        <v>1</v>
      </c>
      <c r="AP52" s="34" t="str">
        <f>IF(COUNTIF(D52:AK52,"(2)")=0," ",COUNTIF(D52:AK52,"(2)"))</f>
        <v xml:space="preserve"> </v>
      </c>
      <c r="AQ52" s="34" t="str">
        <f>IF(COUNTIF(D52:AK52,"(3)")=0," ",COUNTIF(D52:AK52,"(3)"))</f>
        <v xml:space="preserve"> </v>
      </c>
      <c r="AR52" s="35">
        <f>IF(SUM(AO52:AQ52)=0," ",SUM(AO52:AQ52))</f>
        <v>1</v>
      </c>
      <c r="AS52" s="36">
        <v>4</v>
      </c>
      <c r="AT52" s="36">
        <v>4</v>
      </c>
      <c r="AU52" s="36">
        <v>4</v>
      </c>
      <c r="AV52" s="36">
        <v>12</v>
      </c>
      <c r="AW52" s="36" t="str">
        <f>IF(AM52=0,Var!$B$8,IF(LARGE(D52:AK52,1)&gt;=320,Var!$B$4," "))</f>
        <v xml:space="preserve"> </v>
      </c>
      <c r="AX52" s="36" t="str">
        <f>IF(AM52=0,Var!$B$8,IF(LARGE(D52:AK52,1)&gt;=360,Var!$B$4," "))</f>
        <v xml:space="preserve"> </v>
      </c>
    </row>
    <row r="53" spans="1:252" x14ac:dyDescent="0.2">
      <c r="B53" s="92"/>
      <c r="C53" s="93"/>
      <c r="D53" s="335"/>
      <c r="E53" s="315"/>
      <c r="F53" s="335"/>
      <c r="G53" s="315"/>
      <c r="H53" s="335"/>
      <c r="I53" s="315"/>
      <c r="J53" s="335"/>
      <c r="K53" s="315"/>
      <c r="L53" s="335"/>
      <c r="M53" s="315"/>
      <c r="N53" s="335"/>
      <c r="O53" s="315"/>
      <c r="P53" s="335"/>
      <c r="Q53" s="315"/>
      <c r="R53" s="335"/>
      <c r="S53" s="315"/>
      <c r="T53" s="335"/>
      <c r="U53" s="315"/>
      <c r="V53" s="335"/>
      <c r="W53" s="315"/>
      <c r="X53" s="335"/>
      <c r="Y53" s="315"/>
      <c r="Z53" s="336"/>
      <c r="AA53" s="336"/>
      <c r="AB53" s="335"/>
      <c r="AC53" s="315"/>
      <c r="AD53" s="335"/>
      <c r="AE53" s="315"/>
      <c r="AF53" s="335"/>
      <c r="AG53" s="315"/>
      <c r="AH53" s="335"/>
      <c r="AI53" s="315"/>
      <c r="AJ53" s="335"/>
      <c r="AK53" s="315"/>
      <c r="AM53" s="55">
        <f>COUNT(D53:AK53)</f>
        <v>0</v>
      </c>
      <c r="AN53" s="18" t="str">
        <f>IF(AM53&lt;3," ",(LARGE(D53:AK53,1)+LARGE(D53:AK53,2)+LARGE(D53:AK53,3))/3)</f>
        <v xml:space="preserve"> </v>
      </c>
      <c r="AO53" s="346" t="str">
        <f>IF(COUNTIF(D53:AK53,"(1)")=0," ",COUNTIF(D53:AK53,"(1)"))</f>
        <v xml:space="preserve"> </v>
      </c>
      <c r="AP53" s="346" t="str">
        <f>IF(COUNTIF(D53:AK53,"(2)")=0," ",COUNTIF(D53:AK53,"(2)"))</f>
        <v xml:space="preserve"> </v>
      </c>
      <c r="AQ53" s="346" t="str">
        <f>IF(COUNTIF(D53:AK53,"(3)")=0," ",COUNTIF(D53:AK53,"(3)"))</f>
        <v xml:space="preserve"> </v>
      </c>
      <c r="AR53" s="35" t="str">
        <f>IF(SUM(AO53:AQ53)=0," ",SUM(AO53:AQ53))</f>
        <v xml:space="preserve"> </v>
      </c>
      <c r="AS53" s="36" t="str">
        <f>IF(AM53=0,Var!$B$8,IF(LARGE(D53:AK53,1)&gt;=220,Var!$B$4," "))</f>
        <v>---</v>
      </c>
      <c r="AT53" s="36" t="str">
        <f>IF(AM53=0,Var!$B$8,IF(LARGE(D53:AK53,1)&gt;=260,Var!$B$4," "))</f>
        <v>---</v>
      </c>
      <c r="AU53" s="36" t="str">
        <f>IF(AM53=0,Var!$B$8,IF(LARGE(D53:AK53,1)&gt;=280,Var!$B$4," "))</f>
        <v>---</v>
      </c>
      <c r="AV53" s="36" t="str">
        <f>IF(AM53=0,Var!$B$8,IF(LARGE(D53:AK53,1)&gt;=320,Var!$B$4," "))</f>
        <v>---</v>
      </c>
      <c r="AW53" s="36" t="str">
        <f>IF(AM53=0,Var!$B$8,IF(LARGE(D53:AK53,1)&gt;=360,Var!$B$4," "))</f>
        <v>---</v>
      </c>
      <c r="AX53" s="36" t="str">
        <f>IF(AM53=0,Var!$B$8,IF(LARGE(D53:AK53,1)&gt;=400,Var!$B$4," "))</f>
        <v>---</v>
      </c>
    </row>
    <row r="54" spans="1:252" x14ac:dyDescent="0.2">
      <c r="B54" s="92"/>
      <c r="C54" s="93"/>
      <c r="D54" s="335"/>
      <c r="E54" s="315"/>
      <c r="F54" s="335"/>
      <c r="G54" s="315"/>
      <c r="H54" s="335"/>
      <c r="I54" s="315"/>
      <c r="J54" s="335"/>
      <c r="K54" s="315"/>
      <c r="L54" s="335"/>
      <c r="M54" s="315"/>
      <c r="N54" s="335"/>
      <c r="O54" s="315"/>
      <c r="P54" s="335"/>
      <c r="Q54" s="315"/>
      <c r="R54" s="335"/>
      <c r="S54" s="315"/>
      <c r="T54" s="335"/>
      <c r="U54" s="315"/>
      <c r="V54" s="335"/>
      <c r="W54" s="315"/>
      <c r="X54" s="335"/>
      <c r="Y54" s="315"/>
      <c r="Z54" s="336"/>
      <c r="AA54" s="336"/>
      <c r="AB54" s="335"/>
      <c r="AC54" s="315"/>
      <c r="AD54" s="335"/>
      <c r="AE54" s="315"/>
      <c r="AF54" s="335"/>
      <c r="AG54" s="315"/>
      <c r="AH54" s="335"/>
      <c r="AI54" s="315"/>
      <c r="AJ54" s="335"/>
      <c r="AK54" s="315"/>
      <c r="AM54" s="55">
        <f>COUNT(D54:AK54)</f>
        <v>0</v>
      </c>
      <c r="AN54" s="18" t="str">
        <f>IF(AM54&lt;3," ",(LARGE(D54:AK54,1)+LARGE(D54:AK54,2)+LARGE(D54:AK54,3))/3)</f>
        <v xml:space="preserve"> </v>
      </c>
      <c r="AO54" s="34" t="str">
        <f>IF(COUNTIF(D54:AK54,"(1)")=0," ",COUNTIF(D54:AK54,"(1)"))</f>
        <v xml:space="preserve"> </v>
      </c>
      <c r="AP54" s="34" t="str">
        <f>IF(COUNTIF(D54:AK54,"(2)")=0," ",COUNTIF(D54:AK54,"(2)"))</f>
        <v xml:space="preserve"> </v>
      </c>
      <c r="AQ54" s="34" t="str">
        <f>IF(COUNTIF(D54:AK54,"(3)")=0," ",COUNTIF(D54:AK54,"(3)"))</f>
        <v xml:space="preserve"> </v>
      </c>
      <c r="AR54" s="35" t="str">
        <f>IF(SUM(AO54:AQ54)=0," ",SUM(AO54:AQ54))</f>
        <v xml:space="preserve"> </v>
      </c>
      <c r="AS54" s="36" t="str">
        <f>IF(AM54=0,Var!$B$8,IF(LARGE(D54:AK54,1)&gt;=220,Var!$B$4," "))</f>
        <v>---</v>
      </c>
      <c r="AT54" s="36" t="str">
        <f>IF(AM54=0,Var!$B$8,IF(LARGE(D54:AK54,1)&gt;=260,Var!$B$4," "))</f>
        <v>---</v>
      </c>
      <c r="AU54" s="36" t="str">
        <f>IF(AM54=0,Var!$B$8,IF(LARGE(D54:AK54,1)&gt;=280,Var!$B$4," "))</f>
        <v>---</v>
      </c>
      <c r="AV54" s="36" t="str">
        <f>IF(AM54=0,Var!$B$8,IF(LARGE(D54:AK54,1)&gt;=320,Var!$B$4," "))</f>
        <v>---</v>
      </c>
      <c r="AW54" s="36" t="str">
        <f>IF(AM54=0,Var!$B$8,IF(LARGE(D54:AK54,1)&gt;=360,Var!$B$4," "))</f>
        <v>---</v>
      </c>
      <c r="AX54" s="36" t="str">
        <f>IF(AM54=0,Var!$B$8,IF(LARGE(D54:AK54,1)&gt;=400,Var!$B$4," "))</f>
        <v>---</v>
      </c>
    </row>
    <row r="55" spans="1:252" x14ac:dyDescent="0.2">
      <c r="B55" s="94"/>
      <c r="C55" s="94"/>
      <c r="D55" s="337"/>
      <c r="E55" s="337"/>
      <c r="F55" s="337"/>
      <c r="G55" s="337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M55" s="55"/>
    </row>
    <row r="56" spans="1:252" x14ac:dyDescent="0.2">
      <c r="A56"/>
      <c r="B56"/>
      <c r="C56" s="99" t="s">
        <v>37</v>
      </c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725">
        <f>COUNT(B8:B60)</f>
        <v>1</v>
      </c>
      <c r="U56" s="725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M56" s="56">
        <f>SUM(AM4:AM55)</f>
        <v>2</v>
      </c>
      <c r="AN56" s="99"/>
      <c r="AO56" s="57">
        <f>SUM(AO4:AO55)</f>
        <v>1</v>
      </c>
      <c r="AP56" s="62">
        <f>SUM(AP4:AP55)</f>
        <v>0</v>
      </c>
      <c r="AQ56" s="63">
        <f>SUM(AQ4:AQ55)</f>
        <v>0</v>
      </c>
      <c r="AR56" s="64">
        <f>SUM(AR4:AR55)</f>
        <v>1</v>
      </c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M59" s="55"/>
    </row>
    <row r="67" spans="2:37" x14ac:dyDescent="0.2">
      <c r="B67" s="9"/>
      <c r="H67" s="459"/>
      <c r="I67" s="459"/>
      <c r="J67" s="459"/>
      <c r="K67" s="459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</row>
    <row r="68" spans="2:37" x14ac:dyDescent="0.2">
      <c r="B68" s="9"/>
      <c r="H68" s="459"/>
      <c r="I68" s="459"/>
      <c r="J68" s="459"/>
      <c r="K68" s="459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</row>
    <row r="69" spans="2:37" x14ac:dyDescent="0.2">
      <c r="B69" s="9"/>
      <c r="H69" s="459"/>
      <c r="I69" s="459"/>
      <c r="J69" s="459"/>
      <c r="K69" s="459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</row>
    <row r="70" spans="2:37" x14ac:dyDescent="0.2">
      <c r="B70" s="9"/>
      <c r="H70" s="459"/>
      <c r="I70" s="459"/>
      <c r="J70" s="459"/>
      <c r="K70" s="459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64"/>
      <c r="AI70" s="464"/>
      <c r="AJ70" s="464"/>
      <c r="AK70" s="464"/>
    </row>
    <row r="71" spans="2:37" x14ac:dyDescent="0.2">
      <c r="B71" s="9"/>
      <c r="H71" s="459"/>
      <c r="I71" s="459"/>
      <c r="J71" s="459"/>
      <c r="K71" s="459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4"/>
      <c r="AG71" s="464"/>
      <c r="AH71" s="464"/>
      <c r="AI71" s="464"/>
      <c r="AJ71" s="464"/>
      <c r="AK71" s="464"/>
    </row>
  </sheetData>
  <sheetProtection selectLockedCells="1" selectUnlockedCells="1"/>
  <sortState ref="C55:AX59">
    <sortCondition ref="C55:C59"/>
  </sortState>
  <mergeCells count="88">
    <mergeCell ref="N5:O5"/>
    <mergeCell ref="P5:Q5"/>
    <mergeCell ref="R5:S5"/>
    <mergeCell ref="T5:U5"/>
    <mergeCell ref="D5:E5"/>
    <mergeCell ref="F5:G5"/>
    <mergeCell ref="H5:I5"/>
    <mergeCell ref="J5:K5"/>
    <mergeCell ref="L5:M5"/>
    <mergeCell ref="T56:U56"/>
    <mergeCell ref="AD5:AE5"/>
    <mergeCell ref="AF5:AG5"/>
    <mergeCell ref="AH5:AI5"/>
    <mergeCell ref="AJ5:AK5"/>
    <mergeCell ref="AB5:AC5"/>
    <mergeCell ref="Z5:AA5"/>
    <mergeCell ref="V5:W5"/>
    <mergeCell ref="X5:Y5"/>
    <mergeCell ref="P4:Q4"/>
    <mergeCell ref="R4:S4"/>
    <mergeCell ref="T4:U4"/>
    <mergeCell ref="AO4:AR4"/>
    <mergeCell ref="AS4:AX4"/>
    <mergeCell ref="V4:W4"/>
    <mergeCell ref="X4:Y4"/>
    <mergeCell ref="AB4:AC4"/>
    <mergeCell ref="AD4:AE4"/>
    <mergeCell ref="AF4:AG4"/>
    <mergeCell ref="AH4:AI4"/>
    <mergeCell ref="AJ4:AK4"/>
    <mergeCell ref="Z4:AA4"/>
    <mergeCell ref="N3:O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D2:E2"/>
    <mergeCell ref="F2:G2"/>
    <mergeCell ref="T2:U2"/>
    <mergeCell ref="H2:I2"/>
    <mergeCell ref="J2:K2"/>
    <mergeCell ref="L2:M2"/>
    <mergeCell ref="N2:O2"/>
    <mergeCell ref="P2:Q2"/>
    <mergeCell ref="R2:S2"/>
    <mergeCell ref="AH1:AI1"/>
    <mergeCell ref="AJ1:AK1"/>
    <mergeCell ref="AB1:AC1"/>
    <mergeCell ref="P3:Q3"/>
    <mergeCell ref="R3:S3"/>
    <mergeCell ref="T3:U3"/>
    <mergeCell ref="V3:W3"/>
    <mergeCell ref="X3:Y3"/>
    <mergeCell ref="Z2:AA2"/>
    <mergeCell ref="Z3:AA3"/>
    <mergeCell ref="AD3:AE3"/>
    <mergeCell ref="AF3:AG3"/>
    <mergeCell ref="AH3:AI3"/>
    <mergeCell ref="AJ3:AK3"/>
    <mergeCell ref="AB3:AC3"/>
    <mergeCell ref="N1:O1"/>
    <mergeCell ref="P1:Q1"/>
    <mergeCell ref="AJ2:AK2"/>
    <mergeCell ref="AF2:AG2"/>
    <mergeCell ref="AH2:AI2"/>
    <mergeCell ref="AD2:AE2"/>
    <mergeCell ref="R1:S1"/>
    <mergeCell ref="T1:U1"/>
    <mergeCell ref="V1:W1"/>
    <mergeCell ref="X1:Y1"/>
    <mergeCell ref="Z1:AA1"/>
    <mergeCell ref="V2:W2"/>
    <mergeCell ref="X2:Y2"/>
    <mergeCell ref="AB2:AC2"/>
    <mergeCell ref="AD1:AE1"/>
    <mergeCell ref="AF1:AG1"/>
    <mergeCell ref="D1:E1"/>
    <mergeCell ref="F1:G1"/>
    <mergeCell ref="H1:I1"/>
    <mergeCell ref="J1:K1"/>
    <mergeCell ref="L1:M1"/>
  </mergeCells>
  <conditionalFormatting sqref="AS7:AV8 AS10:AV11 AS17:AX18 AS44:AX44 AS48:AX49 AS52:AX52 AS13:AV14 AS20:AX21 AS54:AX54 AS23:AX24 AS27:AX28 AS30:AX31 AS33:AX35 AS38:AX38 AS41:AX41">
    <cfRule type="cellIs" dxfId="22" priority="23" stopIfTrue="1" operator="greaterThan">
      <formula>0</formula>
    </cfRule>
  </conditionalFormatting>
  <conditionalFormatting sqref="AS6:AW6">
    <cfRule type="cellIs" priority="24" stopIfTrue="1" operator="equal">
      <formula>#N/A</formula>
    </cfRule>
  </conditionalFormatting>
  <conditionalFormatting sqref="AS9:AX9 AS12:AX12 AS15:AV16 AS19:AX19 AS22:AX22 AS26:AX26 AS29:AX29 AS39:AX39 AS43:AX43 AS45:AX45 AS47:AX47 AS51:AY51 AW7:AX12 AW14:AX16 AX25:AX26 AX42:AX43">
    <cfRule type="cellIs" priority="25" stopIfTrue="1" operator="equal">
      <formula>"03"</formula>
    </cfRule>
  </conditionalFormatting>
  <conditionalFormatting sqref="AS25:AW25 AS42:AW42 AV50:AX50 AW32:AX32">
    <cfRule type="cellIs" priority="26" stopIfTrue="1" operator="equal">
      <formula>"04"</formula>
    </cfRule>
  </conditionalFormatting>
  <conditionalFormatting sqref="AS32:AV32 AS50:AU50">
    <cfRule type="cellIs" priority="27" stopIfTrue="1" operator="equal">
      <formula>"04"</formula>
    </cfRule>
  </conditionalFormatting>
  <conditionalFormatting sqref="AS36:AT36">
    <cfRule type="cellIs" priority="28" stopIfTrue="1" operator="equal">
      <formula>"04"</formula>
    </cfRule>
  </conditionalFormatting>
  <conditionalFormatting sqref="AS37:AX37">
    <cfRule type="cellIs" priority="29" stopIfTrue="1" operator="equal">
      <formula>"03"</formula>
    </cfRule>
  </conditionalFormatting>
  <conditionalFormatting sqref="AU36:AX36">
    <cfRule type="cellIs" priority="30" stopIfTrue="1" operator="equal">
      <formula>"04"</formula>
    </cfRule>
  </conditionalFormatting>
  <conditionalFormatting sqref="AW13:AX13">
    <cfRule type="cellIs" priority="31" stopIfTrue="1" operator="equal">
      <formula>"03"</formula>
    </cfRule>
  </conditionalFormatting>
  <conditionalFormatting sqref="AV53:AX53">
    <cfRule type="cellIs" dxfId="21" priority="18" stopIfTrue="1" operator="greaterThan">
      <formula>0</formula>
    </cfRule>
  </conditionalFormatting>
  <conditionalFormatting sqref="AS53:AU53">
    <cfRule type="cellIs" dxfId="20" priority="13" stopIfTrue="1" operator="greaterThan">
      <formula>0</formula>
    </cfRule>
  </conditionalFormatting>
  <conditionalFormatting sqref="AU46:AX46">
    <cfRule type="cellIs" dxfId="19" priority="11" stopIfTrue="1" operator="greaterThan">
      <formula>0</formula>
    </cfRule>
  </conditionalFormatting>
  <conditionalFormatting sqref="AS46">
    <cfRule type="cellIs" dxfId="18" priority="9" stopIfTrue="1" operator="greaterThan">
      <formula>0</formula>
    </cfRule>
  </conditionalFormatting>
  <conditionalFormatting sqref="AT46">
    <cfRule type="cellIs" dxfId="17" priority="7" stopIfTrue="1" operator="greaterThan">
      <formula>0</formula>
    </cfRule>
  </conditionalFormatting>
  <conditionalFormatting sqref="AS40:AX40">
    <cfRule type="cellIs" dxfId="16" priority="5" stopIfTrue="1" operator="greaterThan">
      <formula>0</formula>
    </cfRule>
  </conditionalFormatting>
  <pageMargins left="0.2361111111111111" right="0.2361111111111111" top="0.2361111111111111" bottom="0.2361111111111111" header="0.51180555555555551" footer="0.51180555555555551"/>
  <pageSetup paperSize="9" scale="62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stopIfTrue="1" operator="equal" id="{3A50BB53-1385-4BED-A3FA-C0CB1514762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0" stopIfTrue="1" operator="equal" id="{5F3A56CB-524E-4351-AD4C-B7F10D6022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42EB9AA0-9F69-4C59-A5B7-42A82D388B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E7:E8 E10:E11 E13:E14 E17:E18 E20:E21 E27:E28 E33:E35 E38 E41 E44 E46 E48:E49 E52 G7:G8 G10:G11 G13:G14 G17:G18 G20:G21 G27:G28 G33:G35 G38 G41 G44 G46 G48:G49 G52 I7:I8 I10:I11 I13:I14 I17:I18 I20:I21 I27:I28 I33:I35 I38 I41 I44 I46 I48:I49 I52 K7:K8 K10:K11 K13:K14 K17:K18 K20:K21 K27:K28 K33:K35 K38 K41 K44 K46 K48:K49 K52 M7:M8 M10:M11 M13:M14 M17:M18 M20:M21 M27:M28 M33:M35 M38 M41 M44 M46 M48:M49 M52 O7:O8 O10:O11 O13:O14 O17:O18 O20:O21 O27:O28 O33:O35 O38 O41 O44 O46 O48:O49 O52 Q7:Q8 Q10:Q11 Q13:Q14 Q17:Q18 Q20:Q21 Q27:Q28 Q33:Q35 Q38 Q41 Q44 Q46 Q48:Q49 Q52 S7:S8 S10:S11 S13:S14 S17:S18 S20:S21 S27:S28 S33:S35 S38 S41 S44 S46 S48:S49 S52 U7:U8 U10:U11 U13:U14 U17:U18 U20:U21 U27:U28 U33:U35 U38 U41 U44 U46 U48:U49 U52 W7:W8 W10:W11 W13:W14 W17:W18 W20:W21 W27:W28 W33:W35 W38 W41 W44 W46 W48:W49 W52 Y7:AA8 Y10:AA11 Y13:AA14 Y17:AA18 Y20:AA21 Y27:AA28 Y33:AA35 Y38:AA38 Y41:AA41 Y44:AA44 Y46:AA46 Y48:AA49 Y52:AA52 AC7:AC8 AC10:AC11 AC13:AC14 AC17:AC18 AC20:AC21 AC27:AC28 AC33:AC35 AC38 AC41 AC44 AC46 AC48:AC49 AC52 AE7:AE8 AE10:AE11 AE13:AE14 AE17:AE18 AE20:AE21 AE27:AE28 AE33:AE35 AE38 AE41 AE44 AE46 AE48:AE49 AE52 AG7:AG8 AG10:AG11 AG13:AG14 AG17:AG18 AG20:AG21 AG27:AG28 AG33:AG35 AG38 AG41 AG44 AG46 AG48:AG49 AG52 AI7:AI8 AI10:AI11 AI13:AI14 AI17:AI18 AI20:AI21 AI27:AI28 AI33:AI35 AI38 AI41 AI44 AI46 AI48:AI49 AI52 AK7:AK8 AK10:AK11 AK13:AK14 AK17:AK18 AK20:AK21 AK27:AK28 AK33:AK35 AK38 AK41 AK44 AK46 AK48:AK49 AK52 AK54 AI54 AG54 AE54 AC54 Y54:AA54 W54 U54 S54 Q54 O54 M54 K54 I54 G54 E54 E23:E24 G23:G24 I23:I24 K23:K24 M23:M24 O23:O24 Q23:Q24 S23:S24 U23:U24 W23:W24 Y23:AA24 AC23:AC24 AE23:AE24 AG23:AG24 AI23:AI24 AK23:AK24 E30:E31 G30:G31 I30:I31 K30:K31 M30:M31 O30:O31 Q30:Q31 S30:S31 U30:U31 W30:W31 Y30:AA31 AC30:AC31 AE30:AE31 AG30:AG31 AI30:AI31 AK30:AK31</xm:sqref>
        </x14:conditionalFormatting>
        <x14:conditionalFormatting xmlns:xm="http://schemas.microsoft.com/office/excel/2006/main">
          <x14:cfRule type="cellIs" priority="22" stopIfTrue="1" operator="equal" id="{5D7A18F7-87C4-4D92-BF29-41A91A1FF8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AS7:AV8 AS10:AV11 AS17:AX18 AS44:AX44 AS48:AX49 AS52:AX52 AS13:AV14 AS20:AX21 AS54:AX54 AS23:AX24 AS27:AX28 AS30:AX31 AS33:AX35 AS38:AX38 AS41:AX41</xm:sqref>
        </x14:conditionalFormatting>
        <x14:conditionalFormatting xmlns:xm="http://schemas.microsoft.com/office/excel/2006/main">
          <x14:cfRule type="cellIs" priority="14" stopIfTrue="1" operator="equal" id="{DAE64FB8-A51F-4BF8-A6AA-224DD0E026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C8AA0F8D-7CA3-4337-BBCA-4C7EBA082BE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3DEDFD67-322E-4DF5-9DD8-97C2E85734B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E53 G53 I53 K53 M53 O53 Q53 S53 U53 W53 Y53:AA53 AC53 AE53 AG53 AI53 AK53</xm:sqref>
        </x14:conditionalFormatting>
        <x14:conditionalFormatting xmlns:xm="http://schemas.microsoft.com/office/excel/2006/main">
          <x14:cfRule type="cellIs" priority="17" stopIfTrue="1" operator="equal" id="{F115F4E3-FD4C-4889-AB01-EB39B370D63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AV53:AX53</xm:sqref>
        </x14:conditionalFormatting>
        <x14:conditionalFormatting xmlns:xm="http://schemas.microsoft.com/office/excel/2006/main">
          <x14:cfRule type="cellIs" priority="12" stopIfTrue="1" operator="equal" id="{F227FD54-0582-485F-9F34-F9795669EA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AS53:AU53</xm:sqref>
        </x14:conditionalFormatting>
        <x14:conditionalFormatting xmlns:xm="http://schemas.microsoft.com/office/excel/2006/main">
          <x14:cfRule type="cellIs" priority="6" stopIfTrue="1" operator="equal" id="{99731EB7-1526-4FD4-9A7D-C2720693578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AT46</xm:sqref>
        </x14:conditionalFormatting>
        <x14:conditionalFormatting xmlns:xm="http://schemas.microsoft.com/office/excel/2006/main">
          <x14:cfRule type="cellIs" priority="10" stopIfTrue="1" operator="equal" id="{88B5FAF2-5431-46F2-88B6-78E62C7BD0E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AU46:AX46</xm:sqref>
        </x14:conditionalFormatting>
        <x14:conditionalFormatting xmlns:xm="http://schemas.microsoft.com/office/excel/2006/main">
          <x14:cfRule type="cellIs" priority="8" stopIfTrue="1" operator="equal" id="{D0E54AE8-E260-4B32-9F9E-EF0D9981B34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AS46</xm:sqref>
        </x14:conditionalFormatting>
        <x14:conditionalFormatting xmlns:xm="http://schemas.microsoft.com/office/excel/2006/main">
          <x14:cfRule type="cellIs" priority="1" stopIfTrue="1" operator="equal" id="{72AD677F-B2DA-4DA3-9AE1-6B1581A0558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6038A610-5875-4FD0-9A28-1CBC965CC07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71D816F7-749E-4EE5-A060-C257F1EDB78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E40 G40 I40 K40 M40 O40 Q40 S40 U40 W40 Y40:AA40 AC40 AE40 AG40 AI40 AK40</xm:sqref>
        </x14:conditionalFormatting>
        <x14:conditionalFormatting xmlns:xm="http://schemas.microsoft.com/office/excel/2006/main">
          <x14:cfRule type="cellIs" priority="4" stopIfTrue="1" operator="equal" id="{0F22AA69-0BBB-44C6-AB00-6DA12DE371D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AS40:AX40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9"/>
  <sheetViews>
    <sheetView zoomScale="85" zoomScaleNormal="85" workbookViewId="0">
      <selection activeCell="K33" sqref="K33:K35"/>
    </sheetView>
  </sheetViews>
  <sheetFormatPr baseColWidth="10" defaultRowHeight="12.75" x14ac:dyDescent="0.2"/>
  <cols>
    <col min="1" max="1" width="11.42578125" style="144"/>
    <col min="2" max="2" width="11.42578125" style="105"/>
    <col min="3" max="3" width="13.140625" style="118" customWidth="1"/>
    <col min="4" max="4" width="13.28515625" style="105" customWidth="1"/>
    <col min="5" max="5" width="12.5703125" style="118" customWidth="1"/>
    <col min="6" max="8" width="11.42578125" style="118"/>
    <col min="9" max="9" width="11.42578125" style="105"/>
    <col min="10" max="13" width="11.42578125" style="118"/>
    <col min="14" max="14" width="12.5703125" style="118" customWidth="1"/>
    <col min="15" max="15" width="11.42578125" style="118"/>
    <col min="16" max="16" width="12.42578125" style="118" customWidth="1"/>
    <col min="17" max="16384" width="11.42578125" style="118"/>
  </cols>
  <sheetData>
    <row r="1" spans="1:16" ht="69.75" customHeight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16" ht="16.5" customHeight="1" thickBot="1" x14ac:dyDescent="0.25">
      <c r="A2" s="148"/>
      <c r="B2" s="149" t="s">
        <v>268</v>
      </c>
      <c r="C2" s="150" t="s">
        <v>269</v>
      </c>
      <c r="D2" s="150" t="s">
        <v>317</v>
      </c>
      <c r="E2" s="150" t="s">
        <v>72</v>
      </c>
      <c r="F2" s="150" t="s">
        <v>73</v>
      </c>
      <c r="G2" s="150" t="s">
        <v>74</v>
      </c>
      <c r="H2" s="150" t="s">
        <v>75</v>
      </c>
      <c r="I2" s="150" t="s">
        <v>270</v>
      </c>
      <c r="J2" s="150" t="s">
        <v>271</v>
      </c>
      <c r="K2" s="150" t="s">
        <v>321</v>
      </c>
      <c r="L2" s="150" t="s">
        <v>76</v>
      </c>
      <c r="M2" s="151" t="s">
        <v>77</v>
      </c>
      <c r="N2" s="152" t="s">
        <v>78</v>
      </c>
      <c r="O2" s="149" t="s">
        <v>272</v>
      </c>
      <c r="P2" s="150" t="s">
        <v>273</v>
      </c>
    </row>
    <row r="3" spans="1:16" ht="15" customHeight="1" thickBot="1" x14ac:dyDescent="0.25">
      <c r="A3" s="856" t="s">
        <v>325</v>
      </c>
      <c r="B3" s="158"/>
      <c r="C3" s="154">
        <v>620</v>
      </c>
      <c r="D3" s="154">
        <v>608</v>
      </c>
      <c r="E3" s="154"/>
      <c r="F3" s="158"/>
      <c r="G3" s="154">
        <v>623</v>
      </c>
      <c r="H3" s="154">
        <v>630</v>
      </c>
      <c r="I3" s="154">
        <v>644</v>
      </c>
      <c r="J3" s="154">
        <v>659</v>
      </c>
      <c r="K3" s="154">
        <v>693</v>
      </c>
      <c r="L3" s="154">
        <v>676</v>
      </c>
      <c r="M3" s="155"/>
      <c r="N3" s="156"/>
      <c r="O3" s="157"/>
      <c r="P3" s="158"/>
    </row>
    <row r="4" spans="1:16" ht="13.5" thickBot="1" x14ac:dyDescent="0.25">
      <c r="A4" s="856"/>
      <c r="B4" s="158"/>
      <c r="C4" s="160" t="s">
        <v>81</v>
      </c>
      <c r="D4" s="161" t="s">
        <v>82</v>
      </c>
      <c r="E4" s="159"/>
      <c r="F4" s="158"/>
      <c r="G4" s="162" t="s">
        <v>83</v>
      </c>
      <c r="H4" s="163" t="s">
        <v>83</v>
      </c>
      <c r="I4" s="159" t="s">
        <v>84</v>
      </c>
      <c r="J4" s="160" t="s">
        <v>84</v>
      </c>
      <c r="K4" s="161" t="s">
        <v>85</v>
      </c>
      <c r="L4" s="159" t="s">
        <v>86</v>
      </c>
      <c r="M4" s="155"/>
      <c r="N4" s="156"/>
      <c r="O4" s="157"/>
      <c r="P4" s="158"/>
    </row>
    <row r="5" spans="1:16" ht="16.5" customHeight="1" thickBot="1" x14ac:dyDescent="0.25">
      <c r="A5" s="856"/>
      <c r="B5" s="170"/>
      <c r="C5" s="165" t="s">
        <v>87</v>
      </c>
      <c r="D5" s="166" t="s">
        <v>88</v>
      </c>
      <c r="E5" s="164"/>
      <c r="F5" s="170"/>
      <c r="G5" s="165" t="s">
        <v>89</v>
      </c>
      <c r="H5" s="165" t="s">
        <v>90</v>
      </c>
      <c r="I5" s="165" t="s">
        <v>91</v>
      </c>
      <c r="J5" s="165" t="s">
        <v>92</v>
      </c>
      <c r="K5" s="165" t="s">
        <v>93</v>
      </c>
      <c r="L5" s="165" t="s">
        <v>94</v>
      </c>
      <c r="M5" s="167"/>
      <c r="N5" s="168"/>
      <c r="O5" s="169"/>
      <c r="P5" s="170"/>
    </row>
    <row r="6" spans="1:16" ht="12.75" customHeight="1" thickBot="1" x14ac:dyDescent="0.25">
      <c r="A6" s="856" t="s">
        <v>326</v>
      </c>
      <c r="B6" s="317">
        <v>613</v>
      </c>
      <c r="C6" s="158"/>
      <c r="D6" s="158"/>
      <c r="E6" s="158"/>
      <c r="F6" s="154"/>
      <c r="G6" s="158"/>
      <c r="H6" s="158"/>
      <c r="I6" s="158"/>
      <c r="J6" s="158"/>
      <c r="K6" s="158"/>
      <c r="L6" s="158"/>
      <c r="M6" s="158"/>
      <c r="N6" s="158"/>
      <c r="O6" s="157"/>
      <c r="P6" s="158"/>
    </row>
    <row r="7" spans="1:16" ht="13.5" thickBot="1" x14ac:dyDescent="0.25">
      <c r="A7" s="856"/>
      <c r="B7" s="318" t="s">
        <v>81</v>
      </c>
      <c r="C7" s="158"/>
      <c r="D7" s="158"/>
      <c r="E7" s="158"/>
      <c r="F7" s="160"/>
      <c r="G7" s="158"/>
      <c r="H7" s="158"/>
      <c r="I7" s="158"/>
      <c r="J7" s="158"/>
      <c r="K7" s="158"/>
      <c r="L7" s="158"/>
      <c r="M7" s="158"/>
      <c r="N7" s="158"/>
      <c r="O7" s="157"/>
      <c r="P7" s="158"/>
    </row>
    <row r="8" spans="1:16" ht="24" customHeight="1" thickBot="1" x14ac:dyDescent="0.25">
      <c r="A8" s="856"/>
      <c r="B8" s="319" t="s">
        <v>327</v>
      </c>
      <c r="C8" s="170"/>
      <c r="D8" s="170"/>
      <c r="E8" s="170"/>
      <c r="F8" s="165"/>
      <c r="G8" s="170"/>
      <c r="H8" s="170"/>
      <c r="I8" s="170"/>
      <c r="J8" s="170"/>
      <c r="K8" s="170"/>
      <c r="L8" s="170"/>
      <c r="M8" s="170"/>
      <c r="N8" s="170"/>
      <c r="O8" s="169"/>
      <c r="P8" s="170"/>
    </row>
    <row r="9" spans="1:16" ht="12.75" customHeight="1" thickBot="1" x14ac:dyDescent="0.25">
      <c r="A9" s="856" t="s">
        <v>328</v>
      </c>
      <c r="B9" s="171">
        <v>659</v>
      </c>
      <c r="C9" s="172">
        <v>673</v>
      </c>
      <c r="D9" s="173">
        <v>673</v>
      </c>
      <c r="E9" s="173"/>
      <c r="F9" s="173">
        <v>578</v>
      </c>
      <c r="G9" s="173"/>
      <c r="H9" s="173">
        <v>698</v>
      </c>
      <c r="I9" s="173">
        <v>693</v>
      </c>
      <c r="J9" s="173">
        <v>696</v>
      </c>
      <c r="K9" s="173">
        <v>714</v>
      </c>
      <c r="L9" s="173">
        <v>703</v>
      </c>
      <c r="M9" s="174"/>
      <c r="N9" s="325">
        <v>522</v>
      </c>
      <c r="O9" s="175"/>
      <c r="P9" s="176"/>
    </row>
    <row r="10" spans="1:16" ht="13.5" thickBot="1" x14ac:dyDescent="0.25">
      <c r="A10" s="856"/>
      <c r="B10" s="159" t="s">
        <v>80</v>
      </c>
      <c r="C10" s="160" t="s">
        <v>81</v>
      </c>
      <c r="D10" s="161" t="s">
        <v>82</v>
      </c>
      <c r="E10" s="159"/>
      <c r="F10" s="160" t="s">
        <v>95</v>
      </c>
      <c r="G10" s="160"/>
      <c r="H10" s="160" t="s">
        <v>96</v>
      </c>
      <c r="I10" s="160" t="s">
        <v>84</v>
      </c>
      <c r="J10" s="160" t="s">
        <v>84</v>
      </c>
      <c r="K10" s="160" t="s">
        <v>86</v>
      </c>
      <c r="L10" s="160" t="s">
        <v>86</v>
      </c>
      <c r="M10" s="177"/>
      <c r="N10" s="649" t="s">
        <v>348</v>
      </c>
      <c r="O10" s="157"/>
      <c r="P10" s="158"/>
    </row>
    <row r="11" spans="1:16" ht="22.5" customHeight="1" thickBot="1" x14ac:dyDescent="0.25">
      <c r="A11" s="856"/>
      <c r="B11" s="178" t="s">
        <v>97</v>
      </c>
      <c r="C11" s="164" t="s">
        <v>87</v>
      </c>
      <c r="D11" s="166" t="s">
        <v>98</v>
      </c>
      <c r="E11" s="164"/>
      <c r="F11" s="165" t="s">
        <v>99</v>
      </c>
      <c r="G11" s="166"/>
      <c r="H11" s="179" t="s">
        <v>100</v>
      </c>
      <c r="I11" s="180" t="s">
        <v>101</v>
      </c>
      <c r="J11" s="164" t="s">
        <v>92</v>
      </c>
      <c r="K11" s="165" t="s">
        <v>102</v>
      </c>
      <c r="L11" s="166" t="s">
        <v>94</v>
      </c>
      <c r="M11" s="167"/>
      <c r="N11" s="328">
        <v>44745</v>
      </c>
      <c r="O11" s="169"/>
      <c r="P11" s="170"/>
    </row>
    <row r="12" spans="1:16" ht="13.5" thickBot="1" x14ac:dyDescent="0.25">
      <c r="A12" s="855" t="s">
        <v>103</v>
      </c>
      <c r="B12" s="171">
        <v>554</v>
      </c>
      <c r="C12" s="172">
        <v>562</v>
      </c>
      <c r="D12" s="173">
        <v>577</v>
      </c>
      <c r="E12" s="173">
        <v>564</v>
      </c>
      <c r="F12" s="173">
        <v>559</v>
      </c>
      <c r="G12" s="173">
        <v>561</v>
      </c>
      <c r="H12" s="173">
        <v>571</v>
      </c>
      <c r="I12" s="173">
        <v>575</v>
      </c>
      <c r="J12" s="173">
        <v>572</v>
      </c>
      <c r="K12" s="173">
        <v>589</v>
      </c>
      <c r="L12" s="173">
        <v>584</v>
      </c>
      <c r="M12" s="181">
        <v>521</v>
      </c>
      <c r="N12" s="182">
        <v>527</v>
      </c>
      <c r="O12" s="183"/>
      <c r="P12" s="184"/>
    </row>
    <row r="13" spans="1:16" ht="13.5" thickBot="1" x14ac:dyDescent="0.25">
      <c r="A13" s="855"/>
      <c r="B13" s="185" t="s">
        <v>104</v>
      </c>
      <c r="C13" s="159" t="s">
        <v>81</v>
      </c>
      <c r="D13" s="161" t="s">
        <v>82</v>
      </c>
      <c r="E13" s="159" t="s">
        <v>105</v>
      </c>
      <c r="F13" s="162" t="s">
        <v>83</v>
      </c>
      <c r="G13" s="163" t="s">
        <v>83</v>
      </c>
      <c r="H13" s="159" t="s">
        <v>96</v>
      </c>
      <c r="I13" s="160" t="s">
        <v>84</v>
      </c>
      <c r="J13" s="160" t="s">
        <v>106</v>
      </c>
      <c r="K13" s="160" t="s">
        <v>107</v>
      </c>
      <c r="L13" s="160" t="s">
        <v>86</v>
      </c>
      <c r="M13" s="186" t="s">
        <v>108</v>
      </c>
      <c r="N13" s="187" t="s">
        <v>109</v>
      </c>
      <c r="O13" s="188"/>
      <c r="P13" s="189"/>
    </row>
    <row r="14" spans="1:16" ht="27" customHeight="1" thickBot="1" x14ac:dyDescent="0.25">
      <c r="A14" s="855"/>
      <c r="B14" s="178" t="s">
        <v>110</v>
      </c>
      <c r="C14" s="164" t="s">
        <v>111</v>
      </c>
      <c r="D14" s="164" t="s">
        <v>112</v>
      </c>
      <c r="E14" s="165" t="s">
        <v>113</v>
      </c>
      <c r="F14" s="165" t="s">
        <v>114</v>
      </c>
      <c r="G14" s="165" t="s">
        <v>115</v>
      </c>
      <c r="H14" s="165" t="s">
        <v>116</v>
      </c>
      <c r="I14" s="165" t="s">
        <v>117</v>
      </c>
      <c r="J14" s="165" t="s">
        <v>118</v>
      </c>
      <c r="K14" s="165" t="s">
        <v>119</v>
      </c>
      <c r="L14" s="165" t="s">
        <v>120</v>
      </c>
      <c r="M14" s="190" t="s">
        <v>121</v>
      </c>
      <c r="N14" s="191" t="s">
        <v>122</v>
      </c>
      <c r="O14" s="192"/>
      <c r="P14" s="193"/>
    </row>
    <row r="15" spans="1:16" ht="13.5" thickBot="1" x14ac:dyDescent="0.25">
      <c r="A15" s="855" t="s">
        <v>123</v>
      </c>
      <c r="B15" s="171">
        <v>267</v>
      </c>
      <c r="C15" s="172">
        <v>347</v>
      </c>
      <c r="D15" s="173">
        <v>354</v>
      </c>
      <c r="E15" s="173">
        <v>317</v>
      </c>
      <c r="F15" s="173">
        <v>301</v>
      </c>
      <c r="G15" s="173">
        <v>229</v>
      </c>
      <c r="H15" s="173"/>
      <c r="I15" s="540">
        <v>290</v>
      </c>
      <c r="J15" s="320">
        <v>392</v>
      </c>
      <c r="K15" s="173">
        <v>411</v>
      </c>
      <c r="L15" s="173">
        <v>396</v>
      </c>
      <c r="M15" s="181"/>
      <c r="N15" s="194">
        <v>288</v>
      </c>
      <c r="O15" s="195">
        <v>272</v>
      </c>
      <c r="P15" s="182">
        <v>261</v>
      </c>
    </row>
    <row r="16" spans="1:16" ht="13.5" thickBot="1" x14ac:dyDescent="0.25">
      <c r="A16" s="855"/>
      <c r="B16" s="185" t="s">
        <v>104</v>
      </c>
      <c r="C16" s="159" t="s">
        <v>124</v>
      </c>
      <c r="D16" s="161" t="s">
        <v>82</v>
      </c>
      <c r="E16" s="159" t="s">
        <v>125</v>
      </c>
      <c r="F16" s="160" t="s">
        <v>126</v>
      </c>
      <c r="G16" s="160" t="s">
        <v>127</v>
      </c>
      <c r="H16" s="160"/>
      <c r="I16" s="647" t="s">
        <v>104</v>
      </c>
      <c r="J16" s="321" t="s">
        <v>106</v>
      </c>
      <c r="K16" s="160" t="s">
        <v>128</v>
      </c>
      <c r="L16" s="160" t="s">
        <v>86</v>
      </c>
      <c r="M16" s="186"/>
      <c r="N16" s="187" t="s">
        <v>129</v>
      </c>
      <c r="O16" s="196" t="s">
        <v>104</v>
      </c>
      <c r="P16" s="187" t="s">
        <v>104</v>
      </c>
    </row>
    <row r="17" spans="1:16" ht="13.5" thickBot="1" x14ac:dyDescent="0.25">
      <c r="A17" s="855"/>
      <c r="B17" s="178" t="s">
        <v>130</v>
      </c>
      <c r="C17" s="164" t="s">
        <v>131</v>
      </c>
      <c r="D17" s="165" t="s">
        <v>132</v>
      </c>
      <c r="E17" s="165" t="s">
        <v>133</v>
      </c>
      <c r="F17" s="165" t="s">
        <v>134</v>
      </c>
      <c r="G17" s="165" t="s">
        <v>135</v>
      </c>
      <c r="H17" s="165"/>
      <c r="I17" s="648">
        <v>44647</v>
      </c>
      <c r="J17" s="322">
        <v>43204</v>
      </c>
      <c r="K17" s="165" t="s">
        <v>94</v>
      </c>
      <c r="L17" s="166" t="s">
        <v>136</v>
      </c>
      <c r="M17" s="190"/>
      <c r="N17" s="191" t="s">
        <v>137</v>
      </c>
      <c r="O17" s="197" t="s">
        <v>138</v>
      </c>
      <c r="P17" s="191" t="s">
        <v>139</v>
      </c>
    </row>
    <row r="18" spans="1:16" x14ac:dyDescent="0.2">
      <c r="A18" s="198"/>
      <c r="B18" s="199"/>
      <c r="C18" s="200"/>
      <c r="D18" s="201"/>
      <c r="E18" s="200"/>
      <c r="F18" s="200"/>
      <c r="G18" s="200"/>
      <c r="H18" s="200"/>
      <c r="I18" s="201"/>
      <c r="J18" s="200"/>
      <c r="K18" s="200"/>
      <c r="L18" s="200"/>
      <c r="M18" s="200"/>
      <c r="N18" s="202"/>
      <c r="O18" s="202"/>
      <c r="P18" s="203"/>
    </row>
    <row r="19" spans="1:16" x14ac:dyDescent="0.2">
      <c r="A19" s="204"/>
      <c r="B19" s="854" t="s">
        <v>140</v>
      </c>
      <c r="C19" s="854"/>
      <c r="D19" s="854"/>
      <c r="E19" s="854"/>
      <c r="F19" s="202"/>
      <c r="G19" s="202"/>
      <c r="H19" s="202"/>
      <c r="I19" s="205"/>
      <c r="J19" s="202"/>
      <c r="K19" s="202"/>
      <c r="L19" s="202"/>
      <c r="M19" s="202"/>
      <c r="N19" s="202"/>
      <c r="O19" s="202"/>
      <c r="P19" s="206"/>
    </row>
    <row r="20" spans="1:16" x14ac:dyDescent="0.2">
      <c r="A20" s="204"/>
      <c r="B20" s="207" t="s">
        <v>141</v>
      </c>
      <c r="C20" s="205">
        <v>1613</v>
      </c>
      <c r="D20" s="205" t="s">
        <v>142</v>
      </c>
      <c r="E20" s="202" t="s">
        <v>143</v>
      </c>
      <c r="F20" s="202"/>
      <c r="G20" s="202"/>
      <c r="H20" s="202"/>
      <c r="I20" s="205"/>
      <c r="J20" s="202"/>
      <c r="K20" s="202"/>
      <c r="L20" s="202"/>
      <c r="M20" s="202"/>
      <c r="N20" s="202"/>
      <c r="O20" s="202"/>
      <c r="P20" s="206"/>
    </row>
    <row r="21" spans="1:16" x14ac:dyDescent="0.2">
      <c r="A21" s="204"/>
      <c r="B21" s="207" t="s">
        <v>144</v>
      </c>
      <c r="C21" s="205">
        <v>1712</v>
      </c>
      <c r="D21" s="205" t="s">
        <v>145</v>
      </c>
      <c r="E21" s="202" t="s">
        <v>146</v>
      </c>
      <c r="F21" s="202"/>
      <c r="G21" s="202"/>
      <c r="H21" s="208"/>
      <c r="I21" s="205"/>
      <c r="J21" s="202"/>
      <c r="K21" s="202"/>
      <c r="L21" s="202"/>
      <c r="M21" s="202"/>
      <c r="N21" s="202"/>
      <c r="O21" s="202"/>
      <c r="P21" s="206"/>
    </row>
    <row r="22" spans="1:16" x14ac:dyDescent="0.2">
      <c r="A22" s="204"/>
      <c r="B22" s="207" t="s">
        <v>147</v>
      </c>
      <c r="C22" s="205">
        <v>1643</v>
      </c>
      <c r="D22" s="205" t="s">
        <v>148</v>
      </c>
      <c r="E22" s="202" t="s">
        <v>149</v>
      </c>
      <c r="F22" s="202"/>
      <c r="G22" s="202"/>
      <c r="H22" s="208"/>
      <c r="I22" s="205"/>
      <c r="J22" s="202"/>
      <c r="K22" s="202"/>
      <c r="L22" s="202"/>
      <c r="M22" s="202"/>
      <c r="N22" s="202"/>
      <c r="O22" s="202"/>
      <c r="P22" s="206"/>
    </row>
    <row r="23" spans="1:16" x14ac:dyDescent="0.2">
      <c r="A23" s="204"/>
      <c r="B23" s="207" t="s">
        <v>150</v>
      </c>
      <c r="C23" s="205">
        <v>1777</v>
      </c>
      <c r="D23" s="205" t="s">
        <v>151</v>
      </c>
      <c r="E23" s="202" t="s">
        <v>152</v>
      </c>
      <c r="F23" s="202"/>
      <c r="G23" s="202"/>
      <c r="H23" s="202"/>
      <c r="I23" s="205"/>
      <c r="J23" s="202"/>
      <c r="K23" s="202"/>
      <c r="L23" s="202"/>
      <c r="M23" s="202"/>
      <c r="N23" s="202"/>
      <c r="O23" s="202"/>
      <c r="P23" s="206"/>
    </row>
    <row r="24" spans="1:16" x14ac:dyDescent="0.2">
      <c r="A24" s="204"/>
      <c r="B24" s="207" t="s">
        <v>123</v>
      </c>
      <c r="C24" s="205">
        <v>995</v>
      </c>
      <c r="D24" s="205" t="s">
        <v>153</v>
      </c>
      <c r="E24" s="202" t="s">
        <v>154</v>
      </c>
      <c r="F24" s="202"/>
      <c r="G24" s="202"/>
      <c r="H24" s="202"/>
      <c r="I24" s="205"/>
      <c r="J24" s="202"/>
      <c r="K24" s="202"/>
      <c r="L24" s="202"/>
      <c r="M24" s="202"/>
      <c r="N24" s="202"/>
      <c r="O24" s="202"/>
      <c r="P24" s="206"/>
    </row>
    <row r="25" spans="1:16" x14ac:dyDescent="0.2">
      <c r="A25" s="204"/>
      <c r="B25" s="207" t="s">
        <v>155</v>
      </c>
      <c r="C25" s="205">
        <v>1938</v>
      </c>
      <c r="D25" s="205" t="s">
        <v>156</v>
      </c>
      <c r="E25" s="202" t="s">
        <v>157</v>
      </c>
      <c r="F25" s="202"/>
      <c r="G25" s="202"/>
      <c r="H25" s="202"/>
      <c r="I25" s="205"/>
      <c r="J25" s="202"/>
      <c r="K25" s="202"/>
      <c r="L25" s="202"/>
      <c r="M25" s="202"/>
      <c r="N25" s="202"/>
      <c r="O25" s="202"/>
      <c r="P25" s="206"/>
    </row>
    <row r="26" spans="1:16" x14ac:dyDescent="0.2">
      <c r="A26" s="204"/>
      <c r="B26" s="207" t="s">
        <v>158</v>
      </c>
      <c r="C26" s="205">
        <v>1999</v>
      </c>
      <c r="D26" s="205" t="s">
        <v>159</v>
      </c>
      <c r="E26" s="202" t="s">
        <v>160</v>
      </c>
      <c r="F26" s="202"/>
      <c r="G26" s="202"/>
      <c r="H26" s="202"/>
      <c r="I26" s="205"/>
      <c r="J26" s="202"/>
      <c r="K26" s="202"/>
      <c r="L26" s="202"/>
      <c r="M26" s="202"/>
      <c r="N26" s="202"/>
      <c r="O26" s="202"/>
      <c r="P26" s="206"/>
    </row>
    <row r="27" spans="1:16" x14ac:dyDescent="0.2">
      <c r="A27" s="204"/>
      <c r="B27" s="207" t="s">
        <v>161</v>
      </c>
      <c r="C27" s="205">
        <v>1895</v>
      </c>
      <c r="D27" s="205" t="s">
        <v>162</v>
      </c>
      <c r="E27" s="202" t="s">
        <v>163</v>
      </c>
      <c r="F27" s="202"/>
      <c r="G27" s="202"/>
      <c r="H27" s="202"/>
      <c r="I27" s="205"/>
      <c r="J27" s="202"/>
      <c r="K27" s="202"/>
      <c r="L27" s="202"/>
      <c r="M27" s="202"/>
      <c r="N27" s="202"/>
      <c r="O27" s="202"/>
      <c r="P27" s="206"/>
    </row>
    <row r="28" spans="1:16" x14ac:dyDescent="0.2">
      <c r="A28" s="204"/>
      <c r="B28" s="207" t="s">
        <v>164</v>
      </c>
      <c r="C28" s="205">
        <v>1835</v>
      </c>
      <c r="D28" s="205" t="s">
        <v>159</v>
      </c>
      <c r="E28" s="202" t="s">
        <v>165</v>
      </c>
      <c r="F28" s="202"/>
      <c r="G28" s="202"/>
      <c r="H28" s="202"/>
      <c r="I28" s="205"/>
      <c r="J28" s="202"/>
      <c r="K28" s="202"/>
      <c r="L28" s="202"/>
      <c r="M28" s="202"/>
      <c r="N28" s="202"/>
      <c r="O28" s="202"/>
      <c r="P28" s="206"/>
    </row>
    <row r="29" spans="1:16" x14ac:dyDescent="0.2">
      <c r="A29" s="204"/>
      <c r="B29" s="207" t="s">
        <v>166</v>
      </c>
      <c r="C29" s="205">
        <v>1213</v>
      </c>
      <c r="D29" s="205" t="s">
        <v>167</v>
      </c>
      <c r="E29" s="202" t="s">
        <v>168</v>
      </c>
      <c r="F29" s="202"/>
      <c r="G29" s="202"/>
      <c r="H29" s="202"/>
      <c r="I29" s="205"/>
      <c r="J29" s="202"/>
      <c r="K29" s="202"/>
      <c r="L29" s="202"/>
      <c r="M29" s="202"/>
      <c r="N29" s="202"/>
      <c r="O29" s="202"/>
      <c r="P29" s="206"/>
    </row>
    <row r="30" spans="1:16" x14ac:dyDescent="0.2">
      <c r="A30" s="204"/>
      <c r="B30" s="207" t="s">
        <v>169</v>
      </c>
      <c r="C30" s="205">
        <v>835</v>
      </c>
      <c r="D30" s="205" t="s">
        <v>170</v>
      </c>
      <c r="E30" s="202" t="s">
        <v>171</v>
      </c>
      <c r="F30" s="202"/>
      <c r="G30" s="202"/>
      <c r="H30" s="202"/>
      <c r="I30" s="205"/>
      <c r="J30" s="202"/>
      <c r="K30" s="202"/>
      <c r="L30" s="202"/>
      <c r="M30" s="202"/>
      <c r="N30" s="202"/>
      <c r="O30" s="202"/>
      <c r="P30" s="206"/>
    </row>
    <row r="31" spans="1:16" ht="13.5" thickBot="1" x14ac:dyDescent="0.25">
      <c r="A31" s="209"/>
      <c r="B31" s="210"/>
      <c r="C31" s="211"/>
      <c r="D31" s="212"/>
      <c r="E31" s="211"/>
      <c r="F31" s="211"/>
      <c r="G31" s="211"/>
      <c r="H31" s="211"/>
      <c r="I31" s="212"/>
      <c r="J31" s="211"/>
      <c r="K31" s="211"/>
      <c r="L31" s="213"/>
      <c r="M31" s="213"/>
      <c r="N31" s="214"/>
      <c r="O31" s="214"/>
      <c r="P31" s="215"/>
    </row>
    <row r="32" spans="1:16" ht="25.5" customHeight="1" thickBot="1" x14ac:dyDescent="0.25">
      <c r="B32" s="216" t="s">
        <v>320</v>
      </c>
      <c r="C32" s="217" t="s">
        <v>274</v>
      </c>
      <c r="D32" s="218" t="s">
        <v>275</v>
      </c>
      <c r="E32" s="218" t="s">
        <v>323</v>
      </c>
      <c r="F32" s="218" t="s">
        <v>276</v>
      </c>
      <c r="G32" s="218" t="s">
        <v>353</v>
      </c>
      <c r="H32" s="218" t="s">
        <v>322</v>
      </c>
      <c r="I32" s="217" t="s">
        <v>318</v>
      </c>
      <c r="J32" s="218" t="s">
        <v>319</v>
      </c>
      <c r="K32" s="217" t="s">
        <v>277</v>
      </c>
      <c r="L32" s="218" t="s">
        <v>178</v>
      </c>
      <c r="M32" s="217" t="s">
        <v>179</v>
      </c>
      <c r="N32" s="218" t="s">
        <v>180</v>
      </c>
      <c r="O32" s="219"/>
      <c r="P32" s="218"/>
    </row>
    <row r="33" spans="1:16" ht="13.5" thickBot="1" x14ac:dyDescent="0.25">
      <c r="A33" s="855" t="s">
        <v>181</v>
      </c>
      <c r="B33" s="323">
        <v>473</v>
      </c>
      <c r="C33" s="650">
        <v>512</v>
      </c>
      <c r="D33" s="324">
        <v>241</v>
      </c>
      <c r="E33" s="325">
        <v>401</v>
      </c>
      <c r="F33" s="323">
        <v>379</v>
      </c>
      <c r="G33" s="325">
        <v>171</v>
      </c>
      <c r="H33" s="325"/>
      <c r="I33" s="477">
        <v>252</v>
      </c>
      <c r="J33" s="325"/>
      <c r="K33" s="677">
        <v>388</v>
      </c>
      <c r="L33" s="221"/>
      <c r="M33" s="181"/>
      <c r="N33" s="221"/>
      <c r="O33" s="222"/>
      <c r="P33" s="195"/>
    </row>
    <row r="34" spans="1:16" ht="13.5" thickBot="1" x14ac:dyDescent="0.25">
      <c r="A34" s="855"/>
      <c r="B34" s="326" t="s">
        <v>128</v>
      </c>
      <c r="C34" s="651" t="s">
        <v>106</v>
      </c>
      <c r="D34" s="327" t="s">
        <v>182</v>
      </c>
      <c r="E34" s="327" t="s">
        <v>183</v>
      </c>
      <c r="F34" s="326" t="s">
        <v>182</v>
      </c>
      <c r="G34" s="327" t="s">
        <v>354</v>
      </c>
      <c r="H34" s="327"/>
      <c r="I34" s="326" t="s">
        <v>95</v>
      </c>
      <c r="J34" s="327"/>
      <c r="K34" s="678" t="s">
        <v>109</v>
      </c>
      <c r="L34" s="223"/>
      <c r="M34" s="186"/>
      <c r="N34" s="223"/>
      <c r="O34" s="224"/>
      <c r="P34" s="225"/>
    </row>
    <row r="35" spans="1:16" s="355" customFormat="1" ht="13.5" thickBot="1" x14ac:dyDescent="0.25">
      <c r="A35" s="855"/>
      <c r="B35" s="350">
        <v>43296</v>
      </c>
      <c r="C35" s="351">
        <v>44451</v>
      </c>
      <c r="D35" s="328">
        <v>42827</v>
      </c>
      <c r="E35" s="328">
        <v>43576</v>
      </c>
      <c r="F35" s="351">
        <v>43660</v>
      </c>
      <c r="G35" s="328">
        <v>45032</v>
      </c>
      <c r="H35" s="328"/>
      <c r="I35" s="351">
        <v>43646</v>
      </c>
      <c r="J35" s="328"/>
      <c r="K35" s="679">
        <v>45025</v>
      </c>
      <c r="L35" s="352"/>
      <c r="M35" s="349"/>
      <c r="N35" s="352"/>
      <c r="O35" s="353"/>
      <c r="P35" s="354"/>
    </row>
    <row r="36" spans="1:16" ht="13.5" thickBot="1" x14ac:dyDescent="0.25">
      <c r="B36" s="216" t="s">
        <v>172</v>
      </c>
      <c r="C36" s="228" t="s">
        <v>274</v>
      </c>
      <c r="D36" s="218" t="s">
        <v>275</v>
      </c>
      <c r="E36" s="218" t="s">
        <v>173</v>
      </c>
      <c r="F36" s="652" t="s">
        <v>276</v>
      </c>
      <c r="G36" s="218" t="s">
        <v>174</v>
      </c>
      <c r="H36" s="218" t="s">
        <v>175</v>
      </c>
      <c r="I36" s="228" t="s">
        <v>176</v>
      </c>
      <c r="J36" s="218" t="s">
        <v>177</v>
      </c>
      <c r="K36" s="228" t="s">
        <v>277</v>
      </c>
      <c r="L36" s="229" t="s">
        <v>178</v>
      </c>
      <c r="M36" s="228" t="s">
        <v>179</v>
      </c>
      <c r="N36" s="229" t="s">
        <v>180</v>
      </c>
      <c r="O36" s="230"/>
      <c r="P36" s="229"/>
    </row>
    <row r="37" spans="1:16" ht="13.5" thickBot="1" x14ac:dyDescent="0.25">
      <c r="A37" s="855" t="s">
        <v>185</v>
      </c>
      <c r="B37" s="182"/>
      <c r="C37" s="181"/>
      <c r="D37" s="220"/>
      <c r="E37" s="182"/>
      <c r="F37" s="325">
        <v>855</v>
      </c>
      <c r="G37" s="182"/>
      <c r="H37" s="182"/>
      <c r="I37" s="181"/>
      <c r="J37" s="182"/>
      <c r="K37" s="181"/>
      <c r="L37" s="221"/>
      <c r="M37" s="181"/>
      <c r="N37" s="221"/>
      <c r="O37" s="222"/>
      <c r="P37" s="195"/>
    </row>
    <row r="38" spans="1:16" ht="13.5" thickBot="1" x14ac:dyDescent="0.25">
      <c r="A38" s="855"/>
      <c r="B38" s="187"/>
      <c r="C38" s="186"/>
      <c r="D38" s="187"/>
      <c r="E38" s="187"/>
      <c r="F38" s="327" t="s">
        <v>182</v>
      </c>
      <c r="G38" s="187"/>
      <c r="H38" s="187"/>
      <c r="I38" s="186"/>
      <c r="J38" s="187"/>
      <c r="K38" s="186"/>
      <c r="L38" s="223"/>
      <c r="M38" s="186"/>
      <c r="N38" s="223"/>
      <c r="O38" s="224"/>
      <c r="P38" s="225"/>
    </row>
    <row r="39" spans="1:16" ht="13.5" thickBot="1" x14ac:dyDescent="0.25">
      <c r="A39" s="855"/>
      <c r="B39" s="191"/>
      <c r="C39" s="190"/>
      <c r="D39" s="191"/>
      <c r="E39" s="191"/>
      <c r="F39" s="328">
        <v>44668</v>
      </c>
      <c r="G39" s="191"/>
      <c r="H39" s="191"/>
      <c r="I39" s="190"/>
      <c r="J39" s="191"/>
      <c r="K39" s="190"/>
      <c r="L39" s="226"/>
      <c r="M39" s="190"/>
      <c r="N39" s="226"/>
      <c r="O39" s="227"/>
      <c r="P39" s="197"/>
    </row>
  </sheetData>
  <sheetProtection selectLockedCells="1" selectUnlockedCells="1"/>
  <mergeCells count="8">
    <mergeCell ref="B19:E19"/>
    <mergeCell ref="A33:A35"/>
    <mergeCell ref="A37:A39"/>
    <mergeCell ref="A3:A5"/>
    <mergeCell ref="A6:A8"/>
    <mergeCell ref="A9:A11"/>
    <mergeCell ref="A12:A14"/>
    <mergeCell ref="A15:A17"/>
  </mergeCells>
  <printOptions horizontalCentered="1" verticalCentered="1"/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0" sqref="G30"/>
    </sheetView>
  </sheetViews>
  <sheetFormatPr baseColWidth="10" defaultRowHeight="20.100000000000001" customHeight="1" x14ac:dyDescent="0.2"/>
  <cols>
    <col min="1" max="1" width="11.42578125" style="144"/>
    <col min="2" max="3" width="11.42578125" style="118"/>
    <col min="4" max="4" width="13" style="105" customWidth="1"/>
    <col min="5" max="5" width="13" style="118" customWidth="1"/>
    <col min="6" max="16384" width="11.42578125" style="118"/>
  </cols>
  <sheetData>
    <row r="1" spans="1:13" ht="78" customHeight="1" thickBot="1" x14ac:dyDescent="0.25">
      <c r="A1" s="231"/>
      <c r="B1" s="232"/>
      <c r="C1" s="233"/>
      <c r="D1" s="232"/>
      <c r="E1" s="232"/>
      <c r="F1" s="232"/>
      <c r="G1" s="232"/>
      <c r="H1" s="232"/>
      <c r="I1" s="232"/>
      <c r="J1" s="232"/>
      <c r="K1" s="232"/>
      <c r="L1" s="232"/>
      <c r="M1" s="234"/>
    </row>
    <row r="2" spans="1:13" s="144" customFormat="1" ht="15" customHeight="1" thickBot="1" x14ac:dyDescent="0.25">
      <c r="A2" s="148"/>
      <c r="B2" s="149" t="s">
        <v>278</v>
      </c>
      <c r="C2" s="150" t="s">
        <v>279</v>
      </c>
      <c r="D2" s="150" t="s">
        <v>331</v>
      </c>
      <c r="E2" s="150" t="s">
        <v>186</v>
      </c>
      <c r="F2" s="150" t="s">
        <v>9</v>
      </c>
      <c r="G2" s="150" t="s">
        <v>187</v>
      </c>
      <c r="H2" s="150" t="s">
        <v>188</v>
      </c>
      <c r="I2" s="343" t="s">
        <v>280</v>
      </c>
      <c r="J2" s="343" t="s">
        <v>281</v>
      </c>
      <c r="K2" s="150" t="s">
        <v>333</v>
      </c>
      <c r="L2" s="150" t="s">
        <v>189</v>
      </c>
      <c r="M2" s="150" t="s">
        <v>190</v>
      </c>
    </row>
    <row r="3" spans="1:13" s="238" customFormat="1" ht="20.100000000000001" customHeight="1" thickBot="1" x14ac:dyDescent="0.25">
      <c r="A3" s="856" t="s">
        <v>79</v>
      </c>
      <c r="B3" s="235"/>
      <c r="C3" s="153">
        <v>475</v>
      </c>
      <c r="D3" s="154">
        <v>578</v>
      </c>
      <c r="E3" s="154"/>
      <c r="F3" s="154">
        <v>566</v>
      </c>
      <c r="G3" s="154">
        <v>460</v>
      </c>
      <c r="H3" s="154"/>
      <c r="I3" s="235"/>
      <c r="J3" s="236"/>
      <c r="K3" s="153"/>
      <c r="L3" s="235"/>
      <c r="M3" s="237"/>
    </row>
    <row r="4" spans="1:13" s="238" customFormat="1" ht="20.100000000000001" customHeight="1" x14ac:dyDescent="0.2">
      <c r="A4" s="856"/>
      <c r="B4" s="239"/>
      <c r="C4" s="240" t="s">
        <v>191</v>
      </c>
      <c r="D4" s="159" t="s">
        <v>192</v>
      </c>
      <c r="E4" s="240"/>
      <c r="F4" s="241" t="s">
        <v>193</v>
      </c>
      <c r="G4" s="241" t="s">
        <v>194</v>
      </c>
      <c r="H4" s="241"/>
      <c r="I4" s="239"/>
      <c r="J4" s="242"/>
      <c r="K4" s="240"/>
      <c r="L4" s="239"/>
      <c r="M4" s="237"/>
    </row>
    <row r="5" spans="1:13" s="238" customFormat="1" ht="20.100000000000001" customHeight="1" x14ac:dyDescent="0.2">
      <c r="A5" s="856"/>
      <c r="B5" s="243"/>
      <c r="C5" s="166" t="s">
        <v>136</v>
      </c>
      <c r="D5" s="164" t="s">
        <v>88</v>
      </c>
      <c r="E5" s="164"/>
      <c r="F5" s="165" t="s">
        <v>195</v>
      </c>
      <c r="G5" s="165" t="s">
        <v>196</v>
      </c>
      <c r="H5" s="165"/>
      <c r="I5" s="243"/>
      <c r="J5" s="244"/>
      <c r="K5" s="164"/>
      <c r="L5" s="243"/>
      <c r="M5" s="245"/>
    </row>
    <row r="6" spans="1:13" s="238" customFormat="1" ht="20.100000000000001" customHeight="1" x14ac:dyDescent="0.2">
      <c r="A6" s="856" t="s">
        <v>197</v>
      </c>
      <c r="B6" s="153">
        <v>473</v>
      </c>
      <c r="C6" s="154">
        <v>632</v>
      </c>
      <c r="D6" s="154">
        <v>636</v>
      </c>
      <c r="E6" s="329">
        <v>609</v>
      </c>
      <c r="F6" s="154">
        <v>580</v>
      </c>
      <c r="G6" s="154">
        <v>583</v>
      </c>
      <c r="H6" s="154">
        <v>437</v>
      </c>
      <c r="I6" s="235"/>
      <c r="J6" s="236"/>
      <c r="K6" s="153"/>
      <c r="L6" s="235"/>
      <c r="M6" s="237"/>
    </row>
    <row r="7" spans="1:13" s="238" customFormat="1" ht="20.100000000000001" customHeight="1" x14ac:dyDescent="0.2">
      <c r="A7" s="856"/>
      <c r="B7" s="159" t="s">
        <v>198</v>
      </c>
      <c r="C7" s="240" t="s">
        <v>191</v>
      </c>
      <c r="D7" s="241" t="s">
        <v>192</v>
      </c>
      <c r="E7" s="321" t="s">
        <v>205</v>
      </c>
      <c r="F7" s="241" t="s">
        <v>193</v>
      </c>
      <c r="G7" s="241" t="s">
        <v>194</v>
      </c>
      <c r="H7" s="241" t="s">
        <v>199</v>
      </c>
      <c r="I7" s="239"/>
      <c r="J7" s="242"/>
      <c r="K7" s="240"/>
      <c r="L7" s="239"/>
      <c r="M7" s="237"/>
    </row>
    <row r="8" spans="1:13" s="238" customFormat="1" ht="20.100000000000001" customHeight="1" x14ac:dyDescent="0.2">
      <c r="A8" s="856"/>
      <c r="B8" s="246" t="s">
        <v>200</v>
      </c>
      <c r="C8" s="247" t="s">
        <v>201</v>
      </c>
      <c r="D8" s="240" t="s">
        <v>202</v>
      </c>
      <c r="E8" s="330" t="s">
        <v>246</v>
      </c>
      <c r="F8" s="164" t="s">
        <v>195</v>
      </c>
      <c r="G8" s="240" t="s">
        <v>196</v>
      </c>
      <c r="H8" s="241" t="s">
        <v>203</v>
      </c>
      <c r="I8" s="239"/>
      <c r="J8" s="242"/>
      <c r="K8" s="240"/>
      <c r="L8" s="239"/>
      <c r="M8" s="237"/>
    </row>
    <row r="9" spans="1:13" s="238" customFormat="1" ht="20.100000000000001" customHeight="1" x14ac:dyDescent="0.2">
      <c r="A9" s="248"/>
      <c r="B9" s="172">
        <v>526</v>
      </c>
      <c r="C9" s="173">
        <v>538</v>
      </c>
      <c r="D9" s="540">
        <v>551</v>
      </c>
      <c r="E9" s="320">
        <v>543</v>
      </c>
      <c r="F9" s="173">
        <v>508</v>
      </c>
      <c r="G9" s="173">
        <v>524</v>
      </c>
      <c r="H9" s="173">
        <v>534</v>
      </c>
      <c r="I9" s="173">
        <v>461</v>
      </c>
      <c r="J9" s="173"/>
      <c r="K9" s="173">
        <v>503</v>
      </c>
      <c r="L9" s="173">
        <v>489</v>
      </c>
      <c r="M9" s="249"/>
    </row>
    <row r="10" spans="1:13" s="238" customFormat="1" ht="20.100000000000001" customHeight="1" x14ac:dyDescent="0.2">
      <c r="A10" s="194" t="s">
        <v>103</v>
      </c>
      <c r="B10" s="159" t="s">
        <v>204</v>
      </c>
      <c r="C10" s="160" t="s">
        <v>191</v>
      </c>
      <c r="D10" s="318" t="s">
        <v>205</v>
      </c>
      <c r="E10" s="321" t="s">
        <v>205</v>
      </c>
      <c r="F10" s="240" t="s">
        <v>206</v>
      </c>
      <c r="G10" s="159" t="s">
        <v>207</v>
      </c>
      <c r="H10" s="160" t="s">
        <v>208</v>
      </c>
      <c r="I10" s="160" t="s">
        <v>209</v>
      </c>
      <c r="J10" s="160"/>
      <c r="K10" s="160" t="s">
        <v>210</v>
      </c>
      <c r="L10" s="160" t="s">
        <v>211</v>
      </c>
      <c r="M10" s="237"/>
    </row>
    <row r="11" spans="1:13" s="238" customFormat="1" ht="20.100000000000001" customHeight="1" x14ac:dyDescent="0.2">
      <c r="A11" s="250"/>
      <c r="B11" s="164" t="s">
        <v>212</v>
      </c>
      <c r="C11" s="165" t="s">
        <v>115</v>
      </c>
      <c r="D11" s="541" t="s">
        <v>332</v>
      </c>
      <c r="E11" s="331" t="s">
        <v>213</v>
      </c>
      <c r="F11" s="165" t="s">
        <v>214</v>
      </c>
      <c r="G11" s="165" t="s">
        <v>215</v>
      </c>
      <c r="H11" s="165">
        <v>1982</v>
      </c>
      <c r="I11" s="165" t="s">
        <v>216</v>
      </c>
      <c r="J11" s="164"/>
      <c r="K11" s="165" t="s">
        <v>217</v>
      </c>
      <c r="L11" s="165" t="s">
        <v>218</v>
      </c>
      <c r="M11" s="245"/>
    </row>
    <row r="12" spans="1:13" s="238" customFormat="1" ht="20.100000000000001" customHeight="1" x14ac:dyDescent="0.2">
      <c r="A12" s="194"/>
      <c r="B12" s="239"/>
      <c r="C12" s="153">
        <v>224</v>
      </c>
      <c r="D12" s="154">
        <v>254</v>
      </c>
      <c r="E12" s="154">
        <v>242</v>
      </c>
      <c r="F12" s="154">
        <v>269</v>
      </c>
      <c r="G12" s="154">
        <v>277</v>
      </c>
      <c r="H12" s="154"/>
      <c r="I12" s="154"/>
      <c r="J12" s="154"/>
      <c r="K12" s="154">
        <v>332</v>
      </c>
      <c r="L12" s="154"/>
      <c r="M12" s="251"/>
    </row>
    <row r="13" spans="1:13" s="155" customFormat="1" ht="20.100000000000001" customHeight="1" x14ac:dyDescent="0.2">
      <c r="A13" s="194" t="s">
        <v>123</v>
      </c>
      <c r="B13" s="239"/>
      <c r="C13" s="240" t="s">
        <v>219</v>
      </c>
      <c r="D13" s="241" t="s">
        <v>192</v>
      </c>
      <c r="E13" s="241" t="s">
        <v>220</v>
      </c>
      <c r="F13" s="241" t="s">
        <v>221</v>
      </c>
      <c r="G13" s="241" t="s">
        <v>221</v>
      </c>
      <c r="H13" s="241"/>
      <c r="I13" s="241"/>
      <c r="J13" s="241"/>
      <c r="K13" s="241" t="s">
        <v>222</v>
      </c>
      <c r="L13" s="241"/>
      <c r="M13" s="225"/>
    </row>
    <row r="14" spans="1:13" s="238" customFormat="1" ht="20.100000000000001" customHeight="1" x14ac:dyDescent="0.2">
      <c r="A14" s="252"/>
      <c r="B14" s="239"/>
      <c r="C14" s="240" t="s">
        <v>223</v>
      </c>
      <c r="D14" s="241" t="s">
        <v>224</v>
      </c>
      <c r="E14" s="241" t="s">
        <v>225</v>
      </c>
      <c r="F14" s="241" t="s">
        <v>226</v>
      </c>
      <c r="G14" s="241" t="s">
        <v>227</v>
      </c>
      <c r="H14" s="241"/>
      <c r="I14" s="241"/>
      <c r="J14" s="241"/>
      <c r="K14" s="241" t="s">
        <v>228</v>
      </c>
      <c r="L14" s="241"/>
      <c r="M14" s="225"/>
    </row>
    <row r="15" spans="1:13" ht="12.75" x14ac:dyDescent="0.2">
      <c r="A15" s="198"/>
      <c r="B15" s="200"/>
      <c r="C15" s="200"/>
      <c r="D15" s="201"/>
      <c r="E15" s="200"/>
      <c r="F15" s="200"/>
      <c r="G15" s="200"/>
      <c r="H15" s="200"/>
      <c r="I15" s="200"/>
      <c r="J15" s="200"/>
      <c r="K15" s="253"/>
      <c r="L15" s="253"/>
      <c r="M15" s="254"/>
    </row>
    <row r="16" spans="1:13" ht="12.75" x14ac:dyDescent="0.2">
      <c r="A16" s="204"/>
      <c r="B16" s="202"/>
      <c r="C16" s="202"/>
      <c r="D16" s="205"/>
      <c r="E16" s="202"/>
      <c r="F16" s="202"/>
      <c r="G16" s="202"/>
      <c r="H16" s="202"/>
      <c r="I16" s="202"/>
      <c r="J16" s="202"/>
      <c r="K16" s="202"/>
      <c r="L16" s="202"/>
      <c r="M16" s="206"/>
    </row>
    <row r="17" spans="1:13" ht="12.75" x14ac:dyDescent="0.2">
      <c r="A17" s="204"/>
      <c r="B17" s="857" t="s">
        <v>140</v>
      </c>
      <c r="C17" s="857"/>
      <c r="D17" s="857"/>
      <c r="E17" s="857"/>
      <c r="F17" s="202"/>
      <c r="G17" s="202"/>
      <c r="H17" s="202"/>
      <c r="I17" s="202"/>
      <c r="J17" s="202"/>
      <c r="K17" s="202"/>
      <c r="L17" s="202"/>
      <c r="M17" s="206"/>
    </row>
    <row r="18" spans="1:13" ht="12.75" x14ac:dyDescent="0.2">
      <c r="A18" s="204"/>
      <c r="B18" s="255" t="s">
        <v>141</v>
      </c>
      <c r="C18" s="256">
        <v>1532</v>
      </c>
      <c r="D18" s="256" t="s">
        <v>229</v>
      </c>
      <c r="E18" s="202" t="s">
        <v>230</v>
      </c>
      <c r="F18" s="202"/>
      <c r="G18" s="202"/>
      <c r="H18" s="202"/>
      <c r="I18" s="202"/>
      <c r="J18" s="202"/>
      <c r="K18" s="202"/>
      <c r="L18" s="202"/>
      <c r="M18" s="206"/>
    </row>
    <row r="19" spans="1:13" ht="12.75" x14ac:dyDescent="0.2">
      <c r="A19" s="204"/>
      <c r="B19" s="202"/>
      <c r="C19" s="202"/>
      <c r="D19" s="205"/>
      <c r="E19" s="202"/>
      <c r="F19" s="202"/>
      <c r="G19" s="202"/>
      <c r="H19" s="202"/>
      <c r="I19" s="202"/>
      <c r="J19" s="202"/>
      <c r="K19" s="202"/>
      <c r="L19" s="202"/>
      <c r="M19" s="206"/>
    </row>
    <row r="20" spans="1:13" ht="12.75" x14ac:dyDescent="0.2">
      <c r="A20" s="204"/>
      <c r="B20" s="255"/>
      <c r="C20" s="202"/>
      <c r="D20" s="205"/>
      <c r="E20" s="202"/>
      <c r="F20" s="202"/>
      <c r="G20" s="202"/>
      <c r="H20" s="202"/>
      <c r="I20" s="202"/>
      <c r="J20" s="202"/>
      <c r="K20" s="202"/>
      <c r="L20" s="202"/>
      <c r="M20" s="206"/>
    </row>
    <row r="21" spans="1:13" ht="12.75" x14ac:dyDescent="0.2">
      <c r="A21" s="204"/>
      <c r="B21" s="255"/>
      <c r="C21" s="202"/>
      <c r="D21" s="205"/>
      <c r="E21" s="202"/>
      <c r="F21" s="202"/>
      <c r="G21" s="202"/>
      <c r="H21" s="202"/>
      <c r="I21" s="202"/>
      <c r="J21" s="202"/>
      <c r="K21" s="202"/>
      <c r="L21" s="202"/>
      <c r="M21" s="206"/>
    </row>
    <row r="22" spans="1:13" ht="12.75" x14ac:dyDescent="0.2">
      <c r="A22" s="209"/>
      <c r="B22" s="211"/>
      <c r="C22" s="211"/>
      <c r="D22" s="212"/>
      <c r="E22" s="211"/>
      <c r="F22" s="211"/>
      <c r="G22" s="211"/>
      <c r="H22" s="211"/>
      <c r="I22" s="211"/>
      <c r="J22" s="211"/>
      <c r="K22" s="211"/>
      <c r="L22" s="211"/>
      <c r="M22" s="257"/>
    </row>
    <row r="23" spans="1:13" s="144" customFormat="1" ht="12.75" x14ac:dyDescent="0.2">
      <c r="B23" s="144" t="s">
        <v>231</v>
      </c>
      <c r="C23" s="258" t="s">
        <v>232</v>
      </c>
      <c r="D23" s="7" t="s">
        <v>233</v>
      </c>
      <c r="E23" s="259" t="s">
        <v>234</v>
      </c>
      <c r="G23" s="260" t="s">
        <v>235</v>
      </c>
      <c r="I23" s="260"/>
      <c r="K23" s="260"/>
      <c r="M23" s="261"/>
    </row>
    <row r="24" spans="1:13" s="238" customFormat="1" ht="20.100000000000001" customHeight="1" x14ac:dyDescent="0.2">
      <c r="A24" s="248"/>
      <c r="B24" s="262"/>
      <c r="C24" s="263"/>
      <c r="D24" s="264">
        <v>376</v>
      </c>
      <c r="E24" s="263"/>
      <c r="F24" s="265"/>
      <c r="G24" s="265"/>
      <c r="H24" s="265"/>
      <c r="I24" s="265"/>
      <c r="J24" s="265"/>
      <c r="K24" s="265"/>
      <c r="L24" s="265"/>
      <c r="M24" s="249"/>
    </row>
    <row r="25" spans="1:13" s="238" customFormat="1" ht="20.100000000000001" customHeight="1" x14ac:dyDescent="0.2">
      <c r="A25" s="194" t="s">
        <v>181</v>
      </c>
      <c r="B25" s="266"/>
      <c r="C25" s="240"/>
      <c r="D25" s="241" t="s">
        <v>236</v>
      </c>
      <c r="E25" s="159"/>
      <c r="F25" s="240"/>
      <c r="G25" s="159"/>
      <c r="H25" s="240"/>
      <c r="I25" s="241"/>
      <c r="J25" s="241"/>
      <c r="K25" s="241"/>
      <c r="L25" s="241"/>
      <c r="M25" s="237"/>
    </row>
    <row r="26" spans="1:13" s="238" customFormat="1" ht="20.100000000000001" customHeight="1" x14ac:dyDescent="0.2">
      <c r="A26" s="250"/>
      <c r="B26" s="178"/>
      <c r="C26" s="164"/>
      <c r="D26" s="165" t="s">
        <v>184</v>
      </c>
      <c r="E26" s="164"/>
      <c r="F26" s="165"/>
      <c r="G26" s="165"/>
      <c r="H26" s="165"/>
      <c r="I26" s="165"/>
      <c r="J26" s="165"/>
      <c r="K26" s="165"/>
      <c r="L26" s="165"/>
      <c r="M26" s="267"/>
    </row>
  </sheetData>
  <sheetProtection selectLockedCells="1" selectUnlockedCells="1"/>
  <mergeCells count="3">
    <mergeCell ref="A3:A5"/>
    <mergeCell ref="A6:A8"/>
    <mergeCell ref="B17:E17"/>
  </mergeCells>
  <printOptions horizontalCentered="1" verticalCentered="1"/>
  <pageMargins left="0.7" right="0.7" top="0.75" bottom="0.75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82"/>
  <sheetViews>
    <sheetView zoomScale="85" zoomScaleNormal="85" workbookViewId="0">
      <selection activeCell="A2" sqref="A2"/>
    </sheetView>
  </sheetViews>
  <sheetFormatPr baseColWidth="10" defaultRowHeight="12" x14ac:dyDescent="0.2"/>
  <cols>
    <col min="1" max="1" width="11.42578125" style="53"/>
    <col min="2" max="4" width="32.7109375" style="54" customWidth="1"/>
    <col min="5" max="5" width="32.7109375" style="268" customWidth="1"/>
    <col min="6" max="8" width="32.7109375" style="54" customWidth="1"/>
    <col min="9" max="9" width="32.7109375" style="53" customWidth="1"/>
    <col min="10" max="16384" width="11.42578125" style="53"/>
  </cols>
  <sheetData>
    <row r="1" spans="1:10" s="272" customFormat="1" ht="51.75" customHeight="1" x14ac:dyDescent="0.35">
      <c r="A1" s="269">
        <v>8</v>
      </c>
      <c r="B1" s="270"/>
      <c r="C1" s="270"/>
      <c r="D1" s="270"/>
      <c r="E1" s="271"/>
      <c r="F1" s="270"/>
      <c r="G1" s="270"/>
      <c r="H1" s="270"/>
      <c r="I1" s="270"/>
    </row>
    <row r="5" spans="1:10" x14ac:dyDescent="0.2">
      <c r="A5" s="268"/>
    </row>
    <row r="13" spans="1:10" ht="15" x14ac:dyDescent="0.25">
      <c r="A13" s="273"/>
      <c r="B13" s="274"/>
      <c r="C13" s="274"/>
      <c r="D13" s="274"/>
      <c r="E13" s="275"/>
      <c r="F13" s="274"/>
      <c r="G13" s="274"/>
      <c r="H13" s="274"/>
      <c r="I13" s="273"/>
      <c r="J13" s="273"/>
    </row>
    <row r="14" spans="1:10" ht="15" x14ac:dyDescent="0.25">
      <c r="A14" s="273"/>
      <c r="B14" s="274"/>
      <c r="C14" s="274"/>
      <c r="D14" s="274"/>
      <c r="E14" s="275"/>
      <c r="F14" s="274"/>
      <c r="G14" s="274"/>
      <c r="H14" s="274"/>
      <c r="I14" s="273"/>
      <c r="J14" s="273"/>
    </row>
    <row r="15" spans="1:10" ht="15" x14ac:dyDescent="0.25">
      <c r="A15" s="273"/>
      <c r="B15" s="274"/>
      <c r="C15" s="274"/>
      <c r="D15" s="274"/>
      <c r="E15" s="275"/>
      <c r="F15" s="274"/>
      <c r="G15" s="274"/>
      <c r="H15" s="274"/>
      <c r="I15" s="273"/>
      <c r="J15" s="273"/>
    </row>
    <row r="16" spans="1:10" ht="15" x14ac:dyDescent="0.25">
      <c r="A16" s="273"/>
      <c r="B16" s="274"/>
      <c r="C16" s="274"/>
      <c r="D16" s="274"/>
      <c r="E16" s="275"/>
      <c r="F16" s="274"/>
      <c r="G16" s="274"/>
      <c r="H16" s="274"/>
      <c r="I16" s="273"/>
      <c r="J16" s="273"/>
    </row>
    <row r="17" spans="1:10" ht="15" x14ac:dyDescent="0.25">
      <c r="A17" s="273"/>
      <c r="B17" s="274"/>
      <c r="C17" s="276"/>
      <c r="D17" s="274"/>
      <c r="E17" s="275"/>
      <c r="F17" s="274"/>
      <c r="G17" s="276"/>
      <c r="H17" s="274"/>
      <c r="I17" s="273"/>
      <c r="J17" s="273"/>
    </row>
    <row r="18" spans="1:10" ht="15" x14ac:dyDescent="0.25">
      <c r="A18" s="273"/>
      <c r="B18" s="274"/>
      <c r="C18" s="277" t="s">
        <v>339</v>
      </c>
      <c r="D18" s="274"/>
      <c r="E18" s="275"/>
      <c r="F18" s="274"/>
      <c r="G18" s="277" t="s">
        <v>339</v>
      </c>
      <c r="H18" s="274"/>
      <c r="I18" s="273"/>
      <c r="J18" s="273"/>
    </row>
    <row r="19" spans="1:10" ht="24.75" customHeight="1" x14ac:dyDescent="0.25">
      <c r="A19" s="273"/>
      <c r="B19" s="274"/>
      <c r="C19" s="278"/>
      <c r="D19" s="274"/>
      <c r="E19" s="275"/>
      <c r="F19" s="274"/>
      <c r="G19" s="278"/>
      <c r="H19" s="274"/>
      <c r="I19" s="273"/>
      <c r="J19" s="273"/>
    </row>
    <row r="20" spans="1:10" ht="15" x14ac:dyDescent="0.25">
      <c r="A20" s="273"/>
      <c r="B20" s="274"/>
      <c r="C20" s="278"/>
      <c r="D20" s="274"/>
      <c r="E20" s="275"/>
      <c r="F20" s="274"/>
      <c r="G20" s="278"/>
      <c r="H20" s="274"/>
      <c r="I20" s="273"/>
      <c r="J20" s="273"/>
    </row>
    <row r="21" spans="1:10" ht="15" x14ac:dyDescent="0.25">
      <c r="A21" s="273"/>
      <c r="B21" s="279"/>
      <c r="C21" s="278"/>
      <c r="D21" s="274"/>
      <c r="E21" s="275"/>
      <c r="F21" s="279"/>
      <c r="G21" s="278"/>
      <c r="H21" s="274"/>
      <c r="I21" s="273"/>
      <c r="J21" s="273"/>
    </row>
    <row r="22" spans="1:10" ht="15" x14ac:dyDescent="0.25">
      <c r="A22" s="273"/>
      <c r="B22" s="277" t="s">
        <v>339</v>
      </c>
      <c r="C22" s="280"/>
      <c r="D22" s="281"/>
      <c r="E22" s="275"/>
      <c r="F22" s="277" t="s">
        <v>339</v>
      </c>
      <c r="G22" s="278"/>
      <c r="H22" s="279"/>
      <c r="I22" s="273"/>
      <c r="J22" s="273"/>
    </row>
    <row r="23" spans="1:10" ht="15" x14ac:dyDescent="0.25">
      <c r="A23" s="273"/>
      <c r="B23" s="278"/>
      <c r="C23" s="274"/>
      <c r="D23" s="277" t="s">
        <v>339</v>
      </c>
      <c r="E23" s="275"/>
      <c r="F23" s="278"/>
      <c r="G23" s="274"/>
      <c r="H23" s="277" t="s">
        <v>339</v>
      </c>
      <c r="I23" s="273"/>
      <c r="J23" s="273"/>
    </row>
    <row r="24" spans="1:10" ht="15" x14ac:dyDescent="0.25">
      <c r="A24" s="273"/>
      <c r="B24" s="278"/>
      <c r="C24" s="280"/>
      <c r="D24" s="278"/>
      <c r="E24" s="275"/>
      <c r="F24" s="278"/>
      <c r="G24" s="278"/>
      <c r="H24" s="278"/>
      <c r="I24" s="273"/>
      <c r="J24" s="273"/>
    </row>
    <row r="25" spans="1:10" ht="15" x14ac:dyDescent="0.25">
      <c r="A25" s="273"/>
      <c r="B25" s="278"/>
      <c r="C25" s="280"/>
      <c r="D25" s="278"/>
      <c r="E25" s="275"/>
      <c r="F25" s="278"/>
      <c r="G25" s="278"/>
      <c r="H25" s="278"/>
      <c r="I25" s="273"/>
      <c r="J25" s="273"/>
    </row>
    <row r="26" spans="1:10" ht="15" x14ac:dyDescent="0.25">
      <c r="A26" s="273"/>
      <c r="B26" s="277" t="s">
        <v>340</v>
      </c>
      <c r="C26" s="277" t="s">
        <v>340</v>
      </c>
      <c r="D26" s="277" t="s">
        <v>340</v>
      </c>
      <c r="E26" s="273"/>
      <c r="F26" s="277" t="s">
        <v>340</v>
      </c>
      <c r="G26" s="277" t="s">
        <v>340</v>
      </c>
      <c r="H26" s="277" t="s">
        <v>340</v>
      </c>
      <c r="I26" s="273"/>
      <c r="J26" s="273"/>
    </row>
    <row r="27" spans="1:10" ht="15" x14ac:dyDescent="0.25">
      <c r="A27" s="273"/>
      <c r="B27" s="278"/>
      <c r="C27" s="278"/>
      <c r="D27" s="278"/>
      <c r="E27" s="275"/>
      <c r="F27" s="278"/>
      <c r="G27" s="278"/>
      <c r="H27" s="278"/>
      <c r="I27" s="273"/>
      <c r="J27" s="273"/>
    </row>
    <row r="28" spans="1:10" ht="15" x14ac:dyDescent="0.25">
      <c r="A28" s="273"/>
      <c r="B28" s="278"/>
      <c r="C28" s="278"/>
      <c r="D28" s="278"/>
      <c r="E28" s="275"/>
      <c r="F28" s="278"/>
      <c r="G28" s="278"/>
      <c r="H28" s="278"/>
      <c r="I28" s="273"/>
      <c r="J28" s="273"/>
    </row>
    <row r="29" spans="1:10" ht="15" x14ac:dyDescent="0.25">
      <c r="A29" s="273"/>
      <c r="B29" s="282"/>
      <c r="C29" s="278"/>
      <c r="D29" s="278"/>
      <c r="E29" s="275"/>
      <c r="F29" s="278"/>
      <c r="G29" s="282"/>
      <c r="H29" s="283"/>
      <c r="I29" s="273"/>
      <c r="J29" s="273"/>
    </row>
    <row r="30" spans="1:10" ht="15" x14ac:dyDescent="0.25">
      <c r="A30" s="273"/>
      <c r="B30" s="283" t="s">
        <v>103</v>
      </c>
      <c r="C30" s="284" t="s">
        <v>103</v>
      </c>
      <c r="D30" s="283" t="s">
        <v>103</v>
      </c>
      <c r="E30" s="275"/>
      <c r="F30" s="283" t="s">
        <v>103</v>
      </c>
      <c r="G30" s="283" t="s">
        <v>103</v>
      </c>
      <c r="H30" s="283" t="s">
        <v>103</v>
      </c>
      <c r="I30" s="273"/>
      <c r="J30" s="273"/>
    </row>
    <row r="31" spans="1:10" ht="15" x14ac:dyDescent="0.25">
      <c r="A31" s="273"/>
      <c r="B31" s="278" t="s">
        <v>409</v>
      </c>
      <c r="C31" s="284"/>
      <c r="D31" s="278" t="s">
        <v>413</v>
      </c>
      <c r="E31" s="275"/>
      <c r="F31" s="283"/>
      <c r="G31" s="284"/>
      <c r="H31" s="283"/>
      <c r="I31" s="273"/>
      <c r="J31" s="273"/>
    </row>
    <row r="32" spans="1:10" ht="15" x14ac:dyDescent="0.25">
      <c r="A32" s="273"/>
      <c r="B32" s="278" t="s">
        <v>410</v>
      </c>
      <c r="C32" s="284"/>
      <c r="D32" s="283"/>
      <c r="E32" s="275"/>
      <c r="F32" s="283"/>
      <c r="G32" s="284"/>
      <c r="H32" s="283"/>
      <c r="I32" s="273"/>
      <c r="J32" s="273"/>
    </row>
    <row r="33" spans="1:10" ht="15" x14ac:dyDescent="0.25">
      <c r="A33" s="273"/>
      <c r="B33" s="278" t="s">
        <v>411</v>
      </c>
      <c r="C33" s="282"/>
      <c r="D33" s="278"/>
      <c r="E33" s="275"/>
      <c r="F33" s="278"/>
      <c r="G33" s="282"/>
      <c r="H33" s="278"/>
      <c r="I33" s="273"/>
      <c r="J33" s="273"/>
    </row>
    <row r="34" spans="1:10" ht="15" x14ac:dyDescent="0.25">
      <c r="A34" s="273"/>
      <c r="B34" s="278" t="s">
        <v>412</v>
      </c>
      <c r="C34" s="282"/>
      <c r="D34" s="278"/>
      <c r="E34" s="275"/>
      <c r="F34" s="278"/>
      <c r="G34" s="282"/>
      <c r="H34" s="278"/>
      <c r="I34" s="273"/>
      <c r="J34" s="273"/>
    </row>
    <row r="35" spans="1:10" ht="15" x14ac:dyDescent="0.25">
      <c r="A35" s="273"/>
      <c r="B35" s="278" t="s">
        <v>414</v>
      </c>
      <c r="C35" s="282"/>
      <c r="D35" s="278"/>
      <c r="E35" s="275"/>
      <c r="F35" s="285"/>
      <c r="G35" s="285"/>
      <c r="H35" s="285"/>
      <c r="I35" s="273"/>
      <c r="J35" s="273"/>
    </row>
    <row r="36" spans="1:10" ht="15" x14ac:dyDescent="0.25">
      <c r="A36" s="273"/>
      <c r="B36" s="285" t="s">
        <v>123</v>
      </c>
      <c r="C36" s="286" t="s">
        <v>123</v>
      </c>
      <c r="D36" s="285" t="s">
        <v>123</v>
      </c>
      <c r="E36" s="275"/>
      <c r="F36" s="285" t="s">
        <v>123</v>
      </c>
      <c r="G36" s="285" t="s">
        <v>123</v>
      </c>
      <c r="H36" s="285" t="s">
        <v>123</v>
      </c>
      <c r="I36" s="273"/>
      <c r="J36" s="273"/>
    </row>
    <row r="37" spans="1:10" ht="15" x14ac:dyDescent="0.25">
      <c r="A37" s="273"/>
      <c r="B37" s="278"/>
      <c r="C37" s="278"/>
      <c r="D37" s="278"/>
      <c r="E37" s="275"/>
      <c r="F37" s="278"/>
      <c r="G37" s="278"/>
      <c r="H37" s="278"/>
      <c r="I37" s="273"/>
      <c r="J37" s="273"/>
    </row>
    <row r="38" spans="1:10" ht="15" x14ac:dyDescent="0.25">
      <c r="A38" s="273"/>
      <c r="B38" s="287" t="s">
        <v>237</v>
      </c>
      <c r="C38" s="288" t="s">
        <v>237</v>
      </c>
      <c r="D38" s="287" t="s">
        <v>237</v>
      </c>
      <c r="E38" s="275"/>
      <c r="F38" s="287" t="s">
        <v>237</v>
      </c>
      <c r="G38" s="289" t="s">
        <v>237</v>
      </c>
      <c r="H38" s="287" t="s">
        <v>237</v>
      </c>
      <c r="I38" s="273"/>
      <c r="J38" s="273"/>
    </row>
    <row r="39" spans="1:10" ht="15" x14ac:dyDescent="0.25">
      <c r="A39" s="273"/>
      <c r="B39" s="278"/>
      <c r="C39" s="278"/>
      <c r="D39" s="278"/>
      <c r="E39" s="275"/>
      <c r="F39" s="278"/>
      <c r="G39" s="282"/>
      <c r="H39" s="278"/>
      <c r="I39" s="273"/>
      <c r="J39" s="273"/>
    </row>
    <row r="40" spans="1:10" ht="15" x14ac:dyDescent="0.25">
      <c r="A40" s="273"/>
      <c r="B40" s="278"/>
      <c r="C40" s="282"/>
      <c r="D40" s="278"/>
      <c r="E40" s="275"/>
      <c r="F40" s="278"/>
      <c r="G40" s="278"/>
      <c r="H40" s="278"/>
      <c r="I40" s="273"/>
      <c r="J40" s="273"/>
    </row>
    <row r="41" spans="1:10" ht="15" x14ac:dyDescent="0.25">
      <c r="A41" s="273"/>
      <c r="B41" s="278"/>
      <c r="C41" s="282"/>
      <c r="D41" s="278"/>
      <c r="E41" s="275"/>
      <c r="F41" s="278"/>
      <c r="G41" s="280"/>
      <c r="H41" s="278"/>
      <c r="I41" s="273"/>
      <c r="J41" s="273"/>
    </row>
    <row r="42" spans="1:10" ht="15" x14ac:dyDescent="0.25">
      <c r="A42" s="273"/>
      <c r="B42" s="574" t="s">
        <v>185</v>
      </c>
      <c r="C42" s="574" t="s">
        <v>185</v>
      </c>
      <c r="D42" s="574" t="s">
        <v>185</v>
      </c>
      <c r="E42" s="275"/>
      <c r="F42" s="574" t="s">
        <v>185</v>
      </c>
      <c r="G42" s="574" t="s">
        <v>185</v>
      </c>
      <c r="H42" s="574" t="s">
        <v>185</v>
      </c>
      <c r="I42" s="273"/>
      <c r="J42" s="273"/>
    </row>
    <row r="43" spans="1:10" ht="15" x14ac:dyDescent="0.25">
      <c r="A43" s="273"/>
      <c r="B43" s="278"/>
      <c r="C43" s="278"/>
      <c r="D43" s="280"/>
      <c r="E43" s="275"/>
      <c r="F43" s="574"/>
      <c r="G43" s="574"/>
      <c r="H43" s="574"/>
      <c r="I43" s="273"/>
      <c r="J43" s="273"/>
    </row>
    <row r="44" spans="1:10" ht="15" x14ac:dyDescent="0.25">
      <c r="A44" s="273"/>
      <c r="B44" s="290" t="s">
        <v>238</v>
      </c>
      <c r="C44" s="290" t="s">
        <v>238</v>
      </c>
      <c r="D44" s="290" t="s">
        <v>238</v>
      </c>
      <c r="E44" s="275"/>
      <c r="F44" s="290" t="s">
        <v>238</v>
      </c>
      <c r="G44" s="290" t="s">
        <v>238</v>
      </c>
      <c r="H44" s="290" t="s">
        <v>238</v>
      </c>
      <c r="I44" s="273"/>
      <c r="J44" s="273"/>
    </row>
    <row r="45" spans="1:10" ht="15" x14ac:dyDescent="0.25">
      <c r="A45" s="273"/>
      <c r="B45" s="278"/>
      <c r="C45" s="282"/>
      <c r="D45" s="278"/>
      <c r="E45" s="275"/>
      <c r="F45" s="278"/>
      <c r="G45" s="274"/>
      <c r="H45" s="278"/>
      <c r="I45" s="273"/>
      <c r="J45" s="273"/>
    </row>
    <row r="46" spans="1:10" ht="15" x14ac:dyDescent="0.25">
      <c r="A46" s="273"/>
      <c r="B46" s="291"/>
      <c r="C46" s="274"/>
      <c r="D46" s="278"/>
      <c r="E46" s="275"/>
      <c r="F46" s="278"/>
      <c r="G46" s="282"/>
      <c r="H46" s="278"/>
      <c r="I46" s="273"/>
      <c r="J46" s="273"/>
    </row>
    <row r="47" spans="1:10" ht="15" x14ac:dyDescent="0.25">
      <c r="A47" s="273"/>
      <c r="B47" s="291"/>
      <c r="C47" s="274"/>
      <c r="D47" s="278"/>
      <c r="E47" s="275"/>
      <c r="F47" s="278"/>
      <c r="G47" s="274"/>
      <c r="H47" s="278"/>
      <c r="I47" s="273"/>
      <c r="J47" s="273"/>
    </row>
    <row r="48" spans="1:10" ht="15" x14ac:dyDescent="0.25">
      <c r="A48" s="273"/>
      <c r="B48" s="278"/>
      <c r="C48" s="280"/>
      <c r="D48" s="278"/>
      <c r="E48" s="275"/>
      <c r="F48" s="278"/>
      <c r="G48" s="278"/>
      <c r="H48" s="278"/>
      <c r="I48" s="273"/>
      <c r="J48" s="273"/>
    </row>
    <row r="49" spans="1:10" ht="15" x14ac:dyDescent="0.25">
      <c r="A49" s="273"/>
      <c r="B49" s="292"/>
      <c r="C49" s="293"/>
      <c r="D49" s="292"/>
      <c r="E49" s="275"/>
      <c r="F49" s="292"/>
      <c r="G49" s="292"/>
      <c r="H49" s="292"/>
      <c r="I49" s="273"/>
      <c r="J49" s="273"/>
    </row>
    <row r="50" spans="1:10" ht="15" x14ac:dyDescent="0.25">
      <c r="A50" s="273"/>
      <c r="B50" s="274"/>
      <c r="C50" s="274"/>
      <c r="D50" s="274"/>
      <c r="E50" s="294"/>
      <c r="F50" s="274"/>
      <c r="G50" s="274"/>
      <c r="H50" s="274"/>
      <c r="I50" s="273"/>
      <c r="J50" s="273"/>
    </row>
    <row r="51" spans="1:10" x14ac:dyDescent="0.2">
      <c r="E51" s="295"/>
      <c r="H51" s="53"/>
    </row>
    <row r="52" spans="1:10" x14ac:dyDescent="0.2">
      <c r="E52" s="295"/>
      <c r="H52" s="53"/>
    </row>
    <row r="53" spans="1:10" x14ac:dyDescent="0.2">
      <c r="E53" s="295"/>
      <c r="H53" s="53"/>
    </row>
    <row r="54" spans="1:10" x14ac:dyDescent="0.2">
      <c r="E54" s="295"/>
      <c r="H54" s="53"/>
    </row>
    <row r="55" spans="1:10" x14ac:dyDescent="0.2">
      <c r="E55" s="295"/>
      <c r="H55" s="53"/>
    </row>
    <row r="56" spans="1:10" x14ac:dyDescent="0.2">
      <c r="E56" s="295"/>
      <c r="H56" s="53"/>
    </row>
    <row r="57" spans="1:10" x14ac:dyDescent="0.2">
      <c r="E57" s="295"/>
      <c r="H57" s="53"/>
    </row>
    <row r="58" spans="1:10" x14ac:dyDescent="0.2">
      <c r="E58" s="295"/>
      <c r="H58" s="53"/>
    </row>
    <row r="59" spans="1:10" x14ac:dyDescent="0.2">
      <c r="E59" s="295"/>
      <c r="H59" s="53"/>
    </row>
    <row r="60" spans="1:10" s="296" customFormat="1" ht="18" x14ac:dyDescent="0.25">
      <c r="B60" s="297"/>
      <c r="C60" s="297"/>
      <c r="D60" s="297"/>
      <c r="E60" s="298"/>
      <c r="F60" s="297"/>
    </row>
    <row r="61" spans="1:10" s="296" customFormat="1" ht="18" x14ac:dyDescent="0.25">
      <c r="B61" s="299"/>
      <c r="C61" s="298"/>
      <c r="D61" s="300"/>
      <c r="E61" s="301"/>
    </row>
    <row r="62" spans="1:10" s="296" customFormat="1" ht="18" x14ac:dyDescent="0.25">
      <c r="B62" s="299"/>
      <c r="C62" s="298"/>
      <c r="D62" s="300"/>
      <c r="E62" s="301"/>
    </row>
    <row r="63" spans="1:10" s="296" customFormat="1" ht="18" x14ac:dyDescent="0.25">
      <c r="B63" s="302" t="s">
        <v>103</v>
      </c>
      <c r="C63" s="298"/>
      <c r="D63" s="303"/>
      <c r="E63" s="301"/>
    </row>
    <row r="64" spans="1:10" s="296" customFormat="1" ht="18" x14ac:dyDescent="0.25">
      <c r="B64" s="302"/>
      <c r="C64" s="298"/>
      <c r="D64" s="300"/>
      <c r="E64" s="301"/>
    </row>
    <row r="65" spans="2:7" s="296" customFormat="1" ht="18" x14ac:dyDescent="0.25">
      <c r="B65" s="302"/>
      <c r="C65" s="298"/>
      <c r="D65" s="313"/>
      <c r="E65" s="301"/>
    </row>
    <row r="66" spans="2:7" s="296" customFormat="1" ht="18" x14ac:dyDescent="0.25">
      <c r="B66" s="302"/>
      <c r="C66" s="298"/>
      <c r="D66" s="300"/>
      <c r="E66" s="301"/>
    </row>
    <row r="67" spans="2:7" s="296" customFormat="1" ht="18" x14ac:dyDescent="0.25">
      <c r="B67" s="302" t="s">
        <v>237</v>
      </c>
      <c r="C67" s="298"/>
      <c r="D67" s="303"/>
      <c r="E67" s="304"/>
    </row>
    <row r="68" spans="2:7" s="296" customFormat="1" ht="18" x14ac:dyDescent="0.25">
      <c r="B68" s="302"/>
      <c r="C68" s="298"/>
      <c r="D68" s="303"/>
      <c r="E68" s="304"/>
    </row>
    <row r="69" spans="2:7" s="296" customFormat="1" ht="18" x14ac:dyDescent="0.25">
      <c r="B69" s="302"/>
      <c r="C69" s="298"/>
      <c r="D69" s="303"/>
      <c r="E69" s="304"/>
    </row>
    <row r="70" spans="2:7" s="296" customFormat="1" ht="18" x14ac:dyDescent="0.25">
      <c r="B70" s="302"/>
      <c r="C70" s="298"/>
      <c r="D70" s="303"/>
      <c r="E70" s="304"/>
    </row>
    <row r="71" spans="2:7" s="296" customFormat="1" ht="18" x14ac:dyDescent="0.25">
      <c r="B71" s="302" t="s">
        <v>282</v>
      </c>
      <c r="C71" s="298"/>
      <c r="D71" s="303"/>
      <c r="E71" s="304"/>
    </row>
    <row r="72" spans="2:7" s="296" customFormat="1" ht="18" x14ac:dyDescent="0.25">
      <c r="B72" s="302"/>
      <c r="C72" s="298"/>
      <c r="D72" s="303"/>
      <c r="E72" s="304"/>
    </row>
    <row r="73" spans="2:7" s="296" customFormat="1" ht="18" x14ac:dyDescent="0.25">
      <c r="B73" s="302"/>
      <c r="C73" s="298"/>
      <c r="D73" s="303"/>
      <c r="E73" s="304"/>
    </row>
    <row r="74" spans="2:7" s="296" customFormat="1" ht="18" x14ac:dyDescent="0.25">
      <c r="B74" s="302"/>
      <c r="C74" s="298"/>
      <c r="D74" s="303"/>
      <c r="E74" s="304"/>
    </row>
    <row r="75" spans="2:7" s="296" customFormat="1" ht="18" x14ac:dyDescent="0.25">
      <c r="B75" s="302"/>
      <c r="C75" s="298"/>
      <c r="D75" s="303"/>
      <c r="E75" s="301"/>
    </row>
    <row r="76" spans="2:7" s="296" customFormat="1" ht="18" x14ac:dyDescent="0.25">
      <c r="B76" s="302" t="s">
        <v>324</v>
      </c>
      <c r="C76" s="298"/>
      <c r="D76" s="303"/>
      <c r="E76" s="301"/>
      <c r="F76" s="297"/>
    </row>
    <row r="77" spans="2:7" s="296" customFormat="1" ht="18" x14ac:dyDescent="0.25">
      <c r="B77" s="302"/>
      <c r="C77" s="298"/>
      <c r="D77" s="303"/>
      <c r="E77" s="301"/>
      <c r="F77" s="297"/>
    </row>
    <row r="78" spans="2:7" s="296" customFormat="1" ht="18" x14ac:dyDescent="0.25">
      <c r="B78" s="297"/>
      <c r="C78" s="298"/>
      <c r="D78" s="297"/>
      <c r="E78" s="301"/>
      <c r="F78" s="297"/>
      <c r="G78" s="297"/>
    </row>
    <row r="79" spans="2:7" s="296" customFormat="1" ht="18" x14ac:dyDescent="0.25">
      <c r="B79" s="297"/>
      <c r="C79" s="297"/>
      <c r="D79" s="297"/>
      <c r="E79" s="298"/>
      <c r="F79" s="297"/>
      <c r="G79" s="297"/>
    </row>
    <row r="80" spans="2:7" s="296" customFormat="1" ht="18" x14ac:dyDescent="0.25">
      <c r="B80" s="297"/>
      <c r="C80" s="297"/>
      <c r="D80" s="297"/>
      <c r="E80" s="298"/>
      <c r="F80" s="54"/>
      <c r="G80" s="54"/>
    </row>
    <row r="81" spans="2:8" s="296" customFormat="1" ht="18" x14ac:dyDescent="0.25">
      <c r="B81" s="297"/>
      <c r="C81" s="297"/>
      <c r="E81" s="298"/>
      <c r="F81" s="54"/>
      <c r="G81" s="54"/>
    </row>
    <row r="82" spans="2:8" s="296" customFormat="1" ht="18" x14ac:dyDescent="0.25">
      <c r="B82" s="297"/>
      <c r="C82" s="297"/>
      <c r="D82" s="297"/>
      <c r="E82" s="301"/>
      <c r="F82" s="54"/>
      <c r="G82" s="54"/>
      <c r="H82" s="297"/>
    </row>
  </sheetData>
  <sheetProtection selectLockedCells="1" selectUnlockedCells="1"/>
  <pageMargins left="1.575" right="0.78749999999999998" top="7.8472222222222221E-2" bottom="7.8472222222222221E-2" header="0.51180555555555551" footer="0.51180555555555551"/>
  <pageSetup paperSize="9" scale="4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16</vt:i4>
      </vt:variant>
    </vt:vector>
  </HeadingPairs>
  <TitlesOfParts>
    <vt:vector size="26" baseType="lpstr">
      <vt:lpstr>Salle</vt:lpstr>
      <vt:lpstr>EXTERIEUR</vt:lpstr>
      <vt:lpstr>3D</vt:lpstr>
      <vt:lpstr>Nature</vt:lpstr>
      <vt:lpstr>Beursault</vt:lpstr>
      <vt:lpstr>Field</vt:lpstr>
      <vt:lpstr>RecordsH</vt:lpstr>
      <vt:lpstr>RecordsF</vt:lpstr>
      <vt:lpstr>Palmarés</vt:lpstr>
      <vt:lpstr>Var</vt:lpstr>
      <vt:lpstr>__xlnm.Print_Area</vt:lpstr>
      <vt:lpstr>__xlnm.Print_Area_1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'3D'!Zone_d_impression</vt:lpstr>
      <vt:lpstr>Beursault!Zone_d_impression</vt:lpstr>
      <vt:lpstr>EXTERIEUR!Zone_d_impression</vt:lpstr>
      <vt:lpstr>Field!Zone_d_impression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2023-10-02T08:08:26Z</cp:lastPrinted>
  <dcterms:created xsi:type="dcterms:W3CDTF">2018-05-01T18:57:22Z</dcterms:created>
  <dcterms:modified xsi:type="dcterms:W3CDTF">2024-05-13T06:40:48Z</dcterms:modified>
</cp:coreProperties>
</file>