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CAR\Concours\Saison 2027\"/>
    </mc:Choice>
  </mc:AlternateContent>
  <xr:revisionPtr revIDLastSave="0" documentId="13_ncr:1_{97CA5369-E9C7-4CFC-9EF9-45810D73C2AC}" xr6:coauthVersionLast="47" xr6:coauthVersionMax="47" xr10:uidLastSave="{00000000-0000-0000-0000-000000000000}"/>
  <bookViews>
    <workbookView xWindow="3510" yWindow="285" windowWidth="25290" windowHeight="15195" tabRatio="500" firstSheet="2" activeTab="5" xr2:uid="{00000000-000D-0000-FFFF-FFFF00000000}"/>
  </bookViews>
  <sheets>
    <sheet name="Salle" sheetId="1" r:id="rId1"/>
    <sheet name="EXTERIEUR" sheetId="2" r:id="rId2"/>
    <sheet name="3D" sheetId="3" r:id="rId3"/>
    <sheet name="Nature" sheetId="4" r:id="rId4"/>
    <sheet name="Beursault" sheetId="5" r:id="rId5"/>
    <sheet name="Field" sheetId="6" r:id="rId6"/>
    <sheet name="RecordsH" sheetId="7" r:id="rId7"/>
    <sheet name="RecordsF" sheetId="8" r:id="rId8"/>
    <sheet name="Palmarés" sheetId="9" r:id="rId9"/>
    <sheet name="Var" sheetId="10" r:id="rId10"/>
  </sheets>
  <definedNames>
    <definedName name="__xlnm.Print_Area">'3D'!$A$1:$BJ$69</definedName>
    <definedName name="__xlnm.Print_Area_1">Beursault!$A$1:$AM$55</definedName>
    <definedName name="__xlnm.Print_Area_2">#REF!</definedName>
    <definedName name="__xlnm.Print_Area_3">Field!$B$1:$AO$59</definedName>
    <definedName name="__xlnm.Print_Area_4">EXTERIEUR!$A$1:$AM$70</definedName>
    <definedName name="__xlnm.Print_Area_5">Palmarés!$A$1:$I$82</definedName>
    <definedName name="__xlnm.Print_Area_6">RecordsF!$A$1:$M$26</definedName>
    <definedName name="__xlnm.Print_Area_7">RecordsH!$A$1:$P$30</definedName>
    <definedName name="__xlnm.Print_Area_8">Salle!$A$1:$BC$89</definedName>
    <definedName name="__xlnm.Print_Titles">#N/A</definedName>
    <definedName name="_xlnm.Print_Area" localSheetId="2">'3D'!$A$1:$BJ$69</definedName>
    <definedName name="_xlnm.Print_Area" localSheetId="4">Beursault!$A$1:$AM$55</definedName>
    <definedName name="_xlnm.Print_Area" localSheetId="1">EXTERIEUR!$A$1:$AO$101</definedName>
    <definedName name="_xlnm.Print_Area" localSheetId="5">Field!$B$1:$AO$59</definedName>
    <definedName name="_xlnm.Print_Area" localSheetId="8">Palmarés!$A$1:$H$80</definedName>
    <definedName name="_xlnm.Print_Area" localSheetId="7">RecordsF!$A$1:$M$26</definedName>
    <definedName name="_xlnm.Print_Area" localSheetId="6">RecordsH!$A$1:$P$37</definedName>
    <definedName name="_xlnm.Print_Area" localSheetId="0">Salle!$A$1:$BC$89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O84" i="1" l="1"/>
  <c r="AO31" i="1"/>
  <c r="AO20" i="1"/>
  <c r="AO58" i="1"/>
  <c r="BC31" i="1"/>
  <c r="BB31" i="1"/>
  <c r="BA31" i="1"/>
  <c r="AZ31" i="1"/>
  <c r="AY31" i="1"/>
  <c r="AX31" i="1"/>
  <c r="AW31" i="1"/>
  <c r="AY27" i="3"/>
  <c r="AY38" i="3"/>
  <c r="AY33" i="3"/>
  <c r="AY59" i="3"/>
  <c r="AY47" i="3"/>
  <c r="AY44" i="3"/>
  <c r="AB31" i="5"/>
  <c r="AF22" i="5"/>
  <c r="AE22" i="5"/>
  <c r="AD22" i="5"/>
  <c r="AG22" i="5" s="1"/>
  <c r="AB22" i="5"/>
  <c r="AJ52" i="4"/>
  <c r="AI52" i="4"/>
  <c r="AH52" i="4"/>
  <c r="AG52" i="4"/>
  <c r="AF52" i="4"/>
  <c r="AE52" i="4"/>
  <c r="AJ51" i="4"/>
  <c r="AI51" i="4"/>
  <c r="AH51" i="4"/>
  <c r="AG51" i="4"/>
  <c r="AF51" i="4"/>
  <c r="AE51" i="4"/>
  <c r="AJ48" i="4"/>
  <c r="AI48" i="4"/>
  <c r="AH48" i="4"/>
  <c r="AG48" i="4"/>
  <c r="AF48" i="4"/>
  <c r="AE48" i="4"/>
  <c r="AJ47" i="4"/>
  <c r="AI47" i="4"/>
  <c r="AH47" i="4"/>
  <c r="AG47" i="4"/>
  <c r="AF47" i="4"/>
  <c r="AE47" i="4"/>
  <c r="AJ45" i="4"/>
  <c r="AI45" i="4"/>
  <c r="AH45" i="4"/>
  <c r="AG45" i="4"/>
  <c r="AF45" i="4"/>
  <c r="AE45" i="4"/>
  <c r="AJ44" i="4"/>
  <c r="AI44" i="4"/>
  <c r="AH44" i="4"/>
  <c r="AG44" i="4"/>
  <c r="AF44" i="4"/>
  <c r="AE44" i="4"/>
  <c r="AJ42" i="4"/>
  <c r="AI42" i="4"/>
  <c r="AH42" i="4"/>
  <c r="AG42" i="4"/>
  <c r="AF42" i="4"/>
  <c r="AE42" i="4"/>
  <c r="AJ40" i="4"/>
  <c r="AI40" i="4"/>
  <c r="AH40" i="4"/>
  <c r="AG40" i="4"/>
  <c r="AF40" i="4"/>
  <c r="AE40" i="4"/>
  <c r="AJ35" i="4"/>
  <c r="AI35" i="4"/>
  <c r="AH35" i="4"/>
  <c r="AG35" i="4"/>
  <c r="AF35" i="4"/>
  <c r="AE35" i="4"/>
  <c r="AJ34" i="4"/>
  <c r="AI34" i="4"/>
  <c r="AH34" i="4"/>
  <c r="AG34" i="4"/>
  <c r="AF34" i="4"/>
  <c r="AE34" i="4"/>
  <c r="AJ31" i="4"/>
  <c r="AI31" i="4"/>
  <c r="AH31" i="4"/>
  <c r="AG31" i="4"/>
  <c r="AF31" i="4"/>
  <c r="AE31" i="4"/>
  <c r="AJ30" i="4"/>
  <c r="AI30" i="4"/>
  <c r="AH30" i="4"/>
  <c r="AG30" i="4"/>
  <c r="AF30" i="4"/>
  <c r="AE30" i="4"/>
  <c r="AJ28" i="4"/>
  <c r="AI28" i="4"/>
  <c r="AH28" i="4"/>
  <c r="AG28" i="4"/>
  <c r="AF28" i="4"/>
  <c r="AE28" i="4"/>
  <c r="AJ25" i="4"/>
  <c r="AI25" i="4"/>
  <c r="AH25" i="4"/>
  <c r="AJ24" i="4"/>
  <c r="AI24" i="4"/>
  <c r="AH24" i="4"/>
  <c r="AG24" i="4"/>
  <c r="AF24" i="4"/>
  <c r="AE24" i="4"/>
  <c r="AJ22" i="4"/>
  <c r="AI22" i="4"/>
  <c r="AH22" i="4"/>
  <c r="AJ20" i="4"/>
  <c r="AI20" i="4"/>
  <c r="AH20" i="4"/>
  <c r="AG20" i="4"/>
  <c r="AF20" i="4"/>
  <c r="AE20" i="4"/>
  <c r="AJ18" i="4"/>
  <c r="AI18" i="4"/>
  <c r="AH18" i="4"/>
  <c r="AG18" i="4"/>
  <c r="AF18" i="4"/>
  <c r="AE18" i="4"/>
  <c r="AG15" i="4"/>
  <c r="AF15" i="4"/>
  <c r="AE15" i="4"/>
  <c r="AG13" i="4"/>
  <c r="AF13" i="4"/>
  <c r="AE13" i="4"/>
  <c r="AG12" i="4"/>
  <c r="AF12" i="4"/>
  <c r="AE12" i="4"/>
  <c r="AG10" i="4"/>
  <c r="AF10" i="4"/>
  <c r="AE10" i="4"/>
  <c r="AG8" i="4"/>
  <c r="AF8" i="4"/>
  <c r="AE8" i="4"/>
  <c r="BG8" i="3"/>
  <c r="BF8" i="3"/>
  <c r="BE8" i="3"/>
  <c r="T57" i="6" l="1"/>
  <c r="AG55" i="6"/>
  <c r="AF55" i="6"/>
  <c r="AE55" i="6"/>
  <c r="AH55" i="6" s="1"/>
  <c r="AC55" i="6"/>
  <c r="AD55" i="6" s="1"/>
  <c r="AG54" i="6"/>
  <c r="AF54" i="6"/>
  <c r="AE54" i="6"/>
  <c r="AH54" i="6" s="1"/>
  <c r="AC54" i="6"/>
  <c r="AN54" i="6" s="1"/>
  <c r="AG53" i="6"/>
  <c r="AF53" i="6"/>
  <c r="AE53" i="6"/>
  <c r="AH53" i="6" s="1"/>
  <c r="AC53" i="6"/>
  <c r="AN53" i="6" s="1"/>
  <c r="AG52" i="6"/>
  <c r="AF52" i="6"/>
  <c r="AE52" i="6"/>
  <c r="AH52" i="6" s="1"/>
  <c r="AC52" i="6"/>
  <c r="AN52" i="6" s="1"/>
  <c r="AG50" i="6"/>
  <c r="AF50" i="6"/>
  <c r="AE50" i="6"/>
  <c r="AH50" i="6" s="1"/>
  <c r="AC50" i="6"/>
  <c r="AJ50" i="6" s="1"/>
  <c r="AG49" i="6"/>
  <c r="AF49" i="6"/>
  <c r="AE49" i="6"/>
  <c r="AH49" i="6" s="1"/>
  <c r="AC49" i="6"/>
  <c r="AG47" i="6"/>
  <c r="AF47" i="6"/>
  <c r="AE47" i="6"/>
  <c r="AH47" i="6" s="1"/>
  <c r="AC47" i="6"/>
  <c r="AJ47" i="6" s="1"/>
  <c r="AM46" i="6"/>
  <c r="AG46" i="6"/>
  <c r="AF46" i="6"/>
  <c r="AE46" i="6"/>
  <c r="AH46" i="6" s="1"/>
  <c r="AD46" i="6"/>
  <c r="AC46" i="6"/>
  <c r="AN46" i="6" s="1"/>
  <c r="AN44" i="6"/>
  <c r="AL44" i="6"/>
  <c r="AJ44" i="6"/>
  <c r="AI44" i="6"/>
  <c r="AG44" i="6"/>
  <c r="AF44" i="6"/>
  <c r="AE44" i="6"/>
  <c r="AH44" i="6" s="1"/>
  <c r="AD44" i="6"/>
  <c r="AC44" i="6"/>
  <c r="AM44" i="6" s="1"/>
  <c r="AN42" i="6"/>
  <c r="AL42" i="6"/>
  <c r="AK42" i="6"/>
  <c r="AH42" i="6"/>
  <c r="AG42" i="6"/>
  <c r="AF42" i="6"/>
  <c r="AE42" i="6"/>
  <c r="AD42" i="6"/>
  <c r="AC42" i="6"/>
  <c r="AM42" i="6" s="1"/>
  <c r="AN39" i="6"/>
  <c r="AM39" i="6"/>
  <c r="AL39" i="6"/>
  <c r="AG39" i="6"/>
  <c r="AF39" i="6"/>
  <c r="AH39" i="6" s="1"/>
  <c r="AE39" i="6"/>
  <c r="AC39" i="6"/>
  <c r="AK39" i="6" s="1"/>
  <c r="AG38" i="6"/>
  <c r="AF38" i="6"/>
  <c r="AH38" i="6" s="1"/>
  <c r="AE38" i="6"/>
  <c r="AC38" i="6"/>
  <c r="AN38" i="6" s="1"/>
  <c r="AG36" i="6"/>
  <c r="AF36" i="6"/>
  <c r="AH36" i="6" s="1"/>
  <c r="AE36" i="6"/>
  <c r="AC36" i="6"/>
  <c r="AK36" i="6" s="1"/>
  <c r="AG33" i="6"/>
  <c r="AF33" i="6"/>
  <c r="AH33" i="6" s="1"/>
  <c r="AE33" i="6"/>
  <c r="AC33" i="6"/>
  <c r="AK33" i="6" s="1"/>
  <c r="AG32" i="6"/>
  <c r="AF32" i="6"/>
  <c r="AE32" i="6"/>
  <c r="AC32" i="6"/>
  <c r="AD32" i="6" s="1"/>
  <c r="AG30" i="6"/>
  <c r="AF30" i="6"/>
  <c r="AE30" i="6"/>
  <c r="AH30" i="6" s="1"/>
  <c r="AC30" i="6"/>
  <c r="AD30" i="6" s="1"/>
  <c r="AG28" i="6"/>
  <c r="AF28" i="6"/>
  <c r="AE28" i="6"/>
  <c r="AH28" i="6" s="1"/>
  <c r="AC28" i="6"/>
  <c r="AD28" i="6" s="1"/>
  <c r="AG27" i="6"/>
  <c r="AF27" i="6"/>
  <c r="AE27" i="6"/>
  <c r="AH27" i="6" s="1"/>
  <c r="AC27" i="6"/>
  <c r="AD27" i="6" s="1"/>
  <c r="AG24" i="6"/>
  <c r="AF24" i="6"/>
  <c r="AE24" i="6"/>
  <c r="AH24" i="6" s="1"/>
  <c r="AC24" i="6"/>
  <c r="AD24" i="6" s="1"/>
  <c r="AG23" i="6"/>
  <c r="AF23" i="6"/>
  <c r="AE23" i="6"/>
  <c r="AC23" i="6"/>
  <c r="AD23" i="6" s="1"/>
  <c r="AG21" i="6"/>
  <c r="AF21" i="6"/>
  <c r="AE21" i="6"/>
  <c r="AH21" i="6" s="1"/>
  <c r="AC21" i="6"/>
  <c r="AD21" i="6" s="1"/>
  <c r="AG20" i="6"/>
  <c r="AF20" i="6"/>
  <c r="AE20" i="6"/>
  <c r="AC20" i="6"/>
  <c r="AD20" i="6" s="1"/>
  <c r="AG18" i="6"/>
  <c r="AF18" i="6"/>
  <c r="AE18" i="6"/>
  <c r="AH18" i="6" s="1"/>
  <c r="AC18" i="6"/>
  <c r="AD18" i="6" s="1"/>
  <c r="AK17" i="6"/>
  <c r="AG17" i="6"/>
  <c r="AF17" i="6"/>
  <c r="AE17" i="6"/>
  <c r="AH17" i="6" s="1"/>
  <c r="AD17" i="6"/>
  <c r="AC17" i="6"/>
  <c r="AN17" i="6" s="1"/>
  <c r="AC15" i="6"/>
  <c r="AH14" i="6"/>
  <c r="AG14" i="6"/>
  <c r="AF14" i="6"/>
  <c r="AE14" i="6"/>
  <c r="AD14" i="6"/>
  <c r="AC14" i="6"/>
  <c r="AL14" i="6" s="1"/>
  <c r="AL13" i="6"/>
  <c r="AK13" i="6"/>
  <c r="AJ13" i="6"/>
  <c r="AI13" i="6"/>
  <c r="AG13" i="6"/>
  <c r="AF13" i="6"/>
  <c r="AE13" i="6"/>
  <c r="AH13" i="6" s="1"/>
  <c r="AC13" i="6"/>
  <c r="AD13" i="6" s="1"/>
  <c r="AL11" i="6"/>
  <c r="AK11" i="6"/>
  <c r="AJ11" i="6"/>
  <c r="AH11" i="6"/>
  <c r="AG11" i="6"/>
  <c r="AF11" i="6"/>
  <c r="AE11" i="6"/>
  <c r="AD11" i="6"/>
  <c r="AC11" i="6"/>
  <c r="AI11" i="6" s="1"/>
  <c r="AG10" i="6"/>
  <c r="AF10" i="6"/>
  <c r="AE10" i="6"/>
  <c r="AH10" i="6" s="1"/>
  <c r="AC10" i="6"/>
  <c r="AD10" i="6" s="1"/>
  <c r="AI8" i="6"/>
  <c r="AG8" i="6"/>
  <c r="AF8" i="6"/>
  <c r="AE8" i="6"/>
  <c r="AH8" i="6" s="1"/>
  <c r="AD8" i="6"/>
  <c r="AC8" i="6"/>
  <c r="AL8" i="6" s="1"/>
  <c r="AG7" i="6"/>
  <c r="AF7" i="6"/>
  <c r="AE7" i="6"/>
  <c r="AC7" i="6"/>
  <c r="AL7" i="6" s="1"/>
  <c r="D52" i="5"/>
  <c r="AF50" i="5"/>
  <c r="AE50" i="5"/>
  <c r="AD50" i="5"/>
  <c r="AF49" i="5"/>
  <c r="AE49" i="5"/>
  <c r="AD49" i="5"/>
  <c r="AB49" i="5"/>
  <c r="AK47" i="5"/>
  <c r="AF47" i="5"/>
  <c r="AE47" i="5"/>
  <c r="AD47" i="5"/>
  <c r="AF46" i="5"/>
  <c r="AE46" i="5"/>
  <c r="AD46" i="5"/>
  <c r="AK45" i="5"/>
  <c r="AF45" i="5"/>
  <c r="AE45" i="5"/>
  <c r="AD45" i="5"/>
  <c r="AB44" i="5"/>
  <c r="AF42" i="5"/>
  <c r="AE42" i="5"/>
  <c r="AD42" i="5"/>
  <c r="AB42" i="5"/>
  <c r="AF41" i="5"/>
  <c r="AE41" i="5"/>
  <c r="AD41" i="5"/>
  <c r="AG41" i="5" s="1"/>
  <c r="AK39" i="5"/>
  <c r="AF39" i="5"/>
  <c r="AE39" i="5"/>
  <c r="AD39" i="5"/>
  <c r="AB39" i="5"/>
  <c r="AK37" i="5"/>
  <c r="AJ37" i="5"/>
  <c r="AI37" i="5"/>
  <c r="AH37" i="5"/>
  <c r="AF37" i="5"/>
  <c r="AE37" i="5"/>
  <c r="AD37" i="5"/>
  <c r="AG37" i="5" s="1"/>
  <c r="AB37" i="5"/>
  <c r="AF36" i="5"/>
  <c r="AE36" i="5"/>
  <c r="AD36" i="5"/>
  <c r="AK34" i="5"/>
  <c r="AJ34" i="5"/>
  <c r="AI34" i="5"/>
  <c r="AH34" i="5"/>
  <c r="AF34" i="5"/>
  <c r="AE34" i="5"/>
  <c r="AD34" i="5"/>
  <c r="AB34" i="5"/>
  <c r="AK33" i="5"/>
  <c r="AF33" i="5"/>
  <c r="AE33" i="5"/>
  <c r="AD33" i="5"/>
  <c r="AB33" i="5"/>
  <c r="AK31" i="5"/>
  <c r="AJ31" i="5"/>
  <c r="AF31" i="5"/>
  <c r="AE31" i="5"/>
  <c r="AD31" i="5"/>
  <c r="AK29" i="5"/>
  <c r="AJ29" i="5"/>
  <c r="AI29" i="5"/>
  <c r="AH29" i="5"/>
  <c r="AF29" i="5"/>
  <c r="AE29" i="5"/>
  <c r="AD29" i="5"/>
  <c r="AB29" i="5"/>
  <c r="AK27" i="5"/>
  <c r="AE27" i="5"/>
  <c r="AD27" i="5"/>
  <c r="AB27" i="5"/>
  <c r="AK26" i="5"/>
  <c r="AJ26" i="5"/>
  <c r="AI26" i="5"/>
  <c r="AH26" i="5"/>
  <c r="AF26" i="5"/>
  <c r="AE26" i="5"/>
  <c r="AD26" i="5"/>
  <c r="AB26" i="5"/>
  <c r="AK24" i="5"/>
  <c r="AJ24" i="5"/>
  <c r="AI24" i="5"/>
  <c r="AH24" i="5"/>
  <c r="AF24" i="5"/>
  <c r="AE24" i="5"/>
  <c r="AD24" i="5"/>
  <c r="AB24" i="5"/>
  <c r="AF20" i="5"/>
  <c r="AE20" i="5"/>
  <c r="AD20" i="5"/>
  <c r="AB20" i="5"/>
  <c r="AF18" i="5"/>
  <c r="AE18" i="5"/>
  <c r="AD18" i="5"/>
  <c r="AB18" i="5"/>
  <c r="AF16" i="5"/>
  <c r="AE16" i="5"/>
  <c r="AD16" i="5"/>
  <c r="AB16" i="5"/>
  <c r="AF15" i="5"/>
  <c r="AE15" i="5"/>
  <c r="AD15" i="5"/>
  <c r="AB15" i="5"/>
  <c r="AB14" i="5"/>
  <c r="AF13" i="5"/>
  <c r="AE13" i="5"/>
  <c r="AD13" i="5"/>
  <c r="AB13" i="5"/>
  <c r="AF11" i="5"/>
  <c r="AE11" i="5"/>
  <c r="AD11" i="5"/>
  <c r="AB11" i="5"/>
  <c r="AF9" i="5"/>
  <c r="AE9" i="5"/>
  <c r="AD9" i="5"/>
  <c r="AB9" i="5"/>
  <c r="AE54" i="4"/>
  <c r="N54" i="4"/>
  <c r="AC52" i="4"/>
  <c r="AB52" i="4"/>
  <c r="AD52" i="4" s="1"/>
  <c r="AA52" i="4"/>
  <c r="Y52" i="4"/>
  <c r="Z52" i="4" s="1"/>
  <c r="AC51" i="4"/>
  <c r="AB51" i="4"/>
  <c r="AA51" i="4"/>
  <c r="Y51" i="4"/>
  <c r="Z51" i="4" s="1"/>
  <c r="AC48" i="4"/>
  <c r="AB48" i="4"/>
  <c r="AA48" i="4"/>
  <c r="Y48" i="4"/>
  <c r="Z48" i="4" s="1"/>
  <c r="AC47" i="4"/>
  <c r="AB47" i="4"/>
  <c r="AA47" i="4"/>
  <c r="Y47" i="4"/>
  <c r="Z47" i="4" s="1"/>
  <c r="AC45" i="4"/>
  <c r="AB45" i="4"/>
  <c r="AA45" i="4"/>
  <c r="Y45" i="4"/>
  <c r="Z45" i="4" s="1"/>
  <c r="AC44" i="4"/>
  <c r="AB44" i="4"/>
  <c r="AA44" i="4"/>
  <c r="Y44" i="4"/>
  <c r="Z44" i="4" s="1"/>
  <c r="AC42" i="4"/>
  <c r="AB42" i="4"/>
  <c r="AA42" i="4"/>
  <c r="Y42" i="4"/>
  <c r="Z42" i="4" s="1"/>
  <c r="AC40" i="4"/>
  <c r="AB40" i="4"/>
  <c r="AA40" i="4"/>
  <c r="Y40" i="4"/>
  <c r="Z40" i="4" s="1"/>
  <c r="AC37" i="4"/>
  <c r="AB37" i="4"/>
  <c r="AA37" i="4"/>
  <c r="AD37" i="4" s="1"/>
  <c r="Y37" i="4"/>
  <c r="Z37" i="4" s="1"/>
  <c r="AC35" i="4"/>
  <c r="AB35" i="4"/>
  <c r="AA35" i="4"/>
  <c r="AD35" i="4" s="1"/>
  <c r="Y35" i="4"/>
  <c r="Z35" i="4" s="1"/>
  <c r="AC34" i="4"/>
  <c r="AB34" i="4"/>
  <c r="AA34" i="4"/>
  <c r="AD34" i="4" s="1"/>
  <c r="Y34" i="4"/>
  <c r="Z34" i="4" s="1"/>
  <c r="AC31" i="4"/>
  <c r="AB31" i="4"/>
  <c r="AA31" i="4"/>
  <c r="AD31" i="4" s="1"/>
  <c r="Y31" i="4"/>
  <c r="Z31" i="4" s="1"/>
  <c r="AC30" i="4"/>
  <c r="AB30" i="4"/>
  <c r="AA30" i="4"/>
  <c r="AD30" i="4" s="1"/>
  <c r="Y30" i="4"/>
  <c r="Z30" i="4" s="1"/>
  <c r="AC28" i="4"/>
  <c r="AB28" i="4"/>
  <c r="AA28" i="4"/>
  <c r="AD28" i="4" s="1"/>
  <c r="Y28" i="4"/>
  <c r="Z28" i="4" s="1"/>
  <c r="AC25" i="4"/>
  <c r="AB25" i="4"/>
  <c r="AA25" i="4"/>
  <c r="AD25" i="4" s="1"/>
  <c r="Z25" i="4"/>
  <c r="Y25" i="4"/>
  <c r="AC24" i="4"/>
  <c r="AB24" i="4"/>
  <c r="AA24" i="4"/>
  <c r="AD24" i="4" s="1"/>
  <c r="Y24" i="4"/>
  <c r="AJ23" i="4"/>
  <c r="AI23" i="4"/>
  <c r="AH23" i="4"/>
  <c r="AC23" i="4"/>
  <c r="AB23" i="4"/>
  <c r="AD23" i="4" s="1"/>
  <c r="AA23" i="4"/>
  <c r="Z23" i="4"/>
  <c r="Y23" i="4"/>
  <c r="AC22" i="4"/>
  <c r="AB22" i="4"/>
  <c r="AA22" i="4"/>
  <c r="Y22" i="4"/>
  <c r="Z22" i="4" s="1"/>
  <c r="AC20" i="4"/>
  <c r="AB20" i="4"/>
  <c r="AA20" i="4"/>
  <c r="Y20" i="4"/>
  <c r="Z20" i="4" s="1"/>
  <c r="AC18" i="4"/>
  <c r="AB18" i="4"/>
  <c r="AA18" i="4"/>
  <c r="Y18" i="4"/>
  <c r="Z18" i="4" s="1"/>
  <c r="AC15" i="4"/>
  <c r="AB15" i="4"/>
  <c r="AD15" i="4" s="1"/>
  <c r="AA15" i="4"/>
  <c r="Z15" i="4"/>
  <c r="Y15" i="4"/>
  <c r="AC13" i="4"/>
  <c r="AB13" i="4"/>
  <c r="AA13" i="4"/>
  <c r="AD13" i="4" s="1"/>
  <c r="Z13" i="4"/>
  <c r="Y13" i="4"/>
  <c r="AC12" i="4"/>
  <c r="AB12" i="4"/>
  <c r="AD12" i="4" s="1"/>
  <c r="AA12" i="4"/>
  <c r="Z12" i="4"/>
  <c r="Y12" i="4"/>
  <c r="AC10" i="4"/>
  <c r="AB10" i="4"/>
  <c r="AA10" i="4"/>
  <c r="Y10" i="4"/>
  <c r="Z10" i="4" s="1"/>
  <c r="AC8" i="4"/>
  <c r="AB8" i="4"/>
  <c r="AB54" i="4" s="1"/>
  <c r="AA8" i="4"/>
  <c r="Z8" i="4"/>
  <c r="Y8" i="4"/>
  <c r="T67" i="3"/>
  <c r="BC65" i="3"/>
  <c r="BB65" i="3"/>
  <c r="BA65" i="3"/>
  <c r="AY65" i="3"/>
  <c r="BG65" i="3" s="1"/>
  <c r="AY64" i="3"/>
  <c r="BG64" i="3" s="1"/>
  <c r="BC63" i="3"/>
  <c r="BB63" i="3"/>
  <c r="BA63" i="3"/>
  <c r="AY63" i="3"/>
  <c r="BC61" i="3"/>
  <c r="BB61" i="3"/>
  <c r="BA61" i="3"/>
  <c r="AY61" i="3"/>
  <c r="BC60" i="3"/>
  <c r="BB60" i="3"/>
  <c r="BA60" i="3"/>
  <c r="BD60" i="3" s="1"/>
  <c r="AY60" i="3"/>
  <c r="BC59" i="3"/>
  <c r="BB59" i="3"/>
  <c r="BA59" i="3"/>
  <c r="BC57" i="3"/>
  <c r="BB57" i="3"/>
  <c r="BA57" i="3"/>
  <c r="AY57" i="3"/>
  <c r="AZ57" i="3" s="1"/>
  <c r="BC56" i="3"/>
  <c r="BB56" i="3"/>
  <c r="BA56" i="3"/>
  <c r="AY56" i="3"/>
  <c r="BJ56" i="3" s="1"/>
  <c r="BJ54" i="3"/>
  <c r="BC54" i="3"/>
  <c r="BB54" i="3"/>
  <c r="BA54" i="3"/>
  <c r="AY54" i="3"/>
  <c r="BI54" i="3" s="1"/>
  <c r="BI52" i="3"/>
  <c r="BC52" i="3"/>
  <c r="BB52" i="3"/>
  <c r="BA52" i="3"/>
  <c r="AY52" i="3"/>
  <c r="BG52" i="3" s="1"/>
  <c r="BC51" i="3"/>
  <c r="BB51" i="3"/>
  <c r="BA51" i="3"/>
  <c r="AY51" i="3"/>
  <c r="BG51" i="3" s="1"/>
  <c r="BI49" i="3"/>
  <c r="BE49" i="3"/>
  <c r="BC49" i="3"/>
  <c r="BB49" i="3"/>
  <c r="BA49" i="3"/>
  <c r="AY49" i="3"/>
  <c r="BG49" i="3" s="1"/>
  <c r="BJ47" i="3"/>
  <c r="BC47" i="3"/>
  <c r="BB47" i="3"/>
  <c r="BA47" i="3"/>
  <c r="BC46" i="3"/>
  <c r="BB46" i="3"/>
  <c r="BA46" i="3"/>
  <c r="AY46" i="3"/>
  <c r="AZ46" i="3" s="1"/>
  <c r="BC44" i="3"/>
  <c r="BB44" i="3"/>
  <c r="BA44" i="3"/>
  <c r="AZ44" i="3"/>
  <c r="BC43" i="3"/>
  <c r="BB43" i="3"/>
  <c r="BA43" i="3"/>
  <c r="AY43" i="3"/>
  <c r="BC41" i="3"/>
  <c r="BB41" i="3"/>
  <c r="BA41" i="3"/>
  <c r="AY41" i="3"/>
  <c r="AZ41" i="3" s="1"/>
  <c r="BC39" i="3"/>
  <c r="BB39" i="3"/>
  <c r="BA39" i="3"/>
  <c r="AY39" i="3"/>
  <c r="AZ39" i="3" s="1"/>
  <c r="BJ38" i="3"/>
  <c r="BC38" i="3"/>
  <c r="BB38" i="3"/>
  <c r="BA38" i="3"/>
  <c r="BD38" i="3" s="1"/>
  <c r="BC36" i="3"/>
  <c r="BB36" i="3"/>
  <c r="BA36" i="3"/>
  <c r="AY36" i="3"/>
  <c r="BJ36" i="3" s="1"/>
  <c r="BC35" i="3"/>
  <c r="BB35" i="3"/>
  <c r="BA35" i="3"/>
  <c r="BD35" i="3" s="1"/>
  <c r="AY35" i="3"/>
  <c r="BG35" i="3" s="1"/>
  <c r="BJ33" i="3"/>
  <c r="BC33" i="3"/>
  <c r="BB33" i="3"/>
  <c r="BA33" i="3"/>
  <c r="AZ33" i="3"/>
  <c r="BC32" i="3"/>
  <c r="BB32" i="3"/>
  <c r="BA32" i="3"/>
  <c r="AY32" i="3"/>
  <c r="AZ32" i="3" s="1"/>
  <c r="BG30" i="3"/>
  <c r="BC30" i="3"/>
  <c r="BB30" i="3"/>
  <c r="BA30" i="3"/>
  <c r="AY30" i="3"/>
  <c r="AZ30" i="3" s="1"/>
  <c r="BJ28" i="3"/>
  <c r="BC28" i="3"/>
  <c r="BB28" i="3"/>
  <c r="BA28" i="3"/>
  <c r="AY28" i="3"/>
  <c r="AZ28" i="3" s="1"/>
  <c r="BJ27" i="3"/>
  <c r="BI27" i="3"/>
  <c r="BH27" i="3"/>
  <c r="BG27" i="3"/>
  <c r="BF27" i="3"/>
  <c r="BC27" i="3"/>
  <c r="BB27" i="3"/>
  <c r="BA27" i="3"/>
  <c r="BC26" i="3"/>
  <c r="BB26" i="3"/>
  <c r="BA26" i="3"/>
  <c r="AY26" i="3"/>
  <c r="BC24" i="3"/>
  <c r="BB24" i="3"/>
  <c r="BA24" i="3"/>
  <c r="AY24" i="3"/>
  <c r="AZ24" i="3" s="1"/>
  <c r="BC23" i="3"/>
  <c r="BB23" i="3"/>
  <c r="BA23" i="3"/>
  <c r="AY23" i="3"/>
  <c r="AZ23" i="3" s="1"/>
  <c r="BC20" i="3"/>
  <c r="BB20" i="3"/>
  <c r="BA20" i="3"/>
  <c r="AY20" i="3"/>
  <c r="BI20" i="3" s="1"/>
  <c r="BI19" i="3"/>
  <c r="BH19" i="3"/>
  <c r="BG19" i="3"/>
  <c r="BC19" i="3"/>
  <c r="BB19" i="3"/>
  <c r="BA19" i="3"/>
  <c r="AY19" i="3"/>
  <c r="AZ19" i="3" s="1"/>
  <c r="AY18" i="3"/>
  <c r="AZ18" i="3" s="1"/>
  <c r="BC17" i="3"/>
  <c r="BB17" i="3"/>
  <c r="BA17" i="3"/>
  <c r="AY17" i="3"/>
  <c r="BE17" i="3" s="1"/>
  <c r="BC15" i="3"/>
  <c r="BB15" i="3"/>
  <c r="BA15" i="3"/>
  <c r="AY15" i="3"/>
  <c r="BG15" i="3" s="1"/>
  <c r="BC13" i="3"/>
  <c r="BB13" i="3"/>
  <c r="BA13" i="3"/>
  <c r="AY13" i="3"/>
  <c r="BG13" i="3" s="1"/>
  <c r="BC12" i="3"/>
  <c r="BB12" i="3"/>
  <c r="BA12" i="3"/>
  <c r="AY12" i="3"/>
  <c r="BG12" i="3" s="1"/>
  <c r="BC10" i="3"/>
  <c r="BB10" i="3"/>
  <c r="BA10" i="3"/>
  <c r="AY10" i="3"/>
  <c r="BG10" i="3" s="1"/>
  <c r="BC8" i="3"/>
  <c r="BB8" i="3"/>
  <c r="BA8" i="3"/>
  <c r="AY8" i="3"/>
  <c r="J100" i="2"/>
  <c r="AF98" i="2"/>
  <c r="AE98" i="2"/>
  <c r="AD98" i="2"/>
  <c r="AG98" i="2" s="1"/>
  <c r="AC98" i="2"/>
  <c r="AB98" i="2"/>
  <c r="AF97" i="2"/>
  <c r="AE97" i="2"/>
  <c r="AD97" i="2"/>
  <c r="AG97" i="2" s="1"/>
  <c r="AB97" i="2"/>
  <c r="AF96" i="2"/>
  <c r="AE96" i="2"/>
  <c r="AD96" i="2"/>
  <c r="AG96" i="2" s="1"/>
  <c r="AC96" i="2"/>
  <c r="AB96" i="2"/>
  <c r="AF95" i="2"/>
  <c r="AE95" i="2"/>
  <c r="AD95" i="2"/>
  <c r="AG95" i="2" s="1"/>
  <c r="AB95" i="2"/>
  <c r="AC95" i="2" s="1"/>
  <c r="AC94" i="2"/>
  <c r="AL93" i="2"/>
  <c r="AK93" i="2"/>
  <c r="AJ93" i="2"/>
  <c r="AI93" i="2"/>
  <c r="AH93" i="2"/>
  <c r="AF92" i="2"/>
  <c r="AE92" i="2"/>
  <c r="AD92" i="2"/>
  <c r="AB92" i="2"/>
  <c r="AC92" i="2" s="1"/>
  <c r="AC91" i="2"/>
  <c r="AF90" i="2"/>
  <c r="AE90" i="2"/>
  <c r="AD90" i="2"/>
  <c r="AC90" i="2"/>
  <c r="AB90" i="2"/>
  <c r="AL90" i="2" s="1"/>
  <c r="AF89" i="2"/>
  <c r="AE89" i="2"/>
  <c r="AD89" i="2"/>
  <c r="AG89" i="2" s="1"/>
  <c r="AB89" i="2"/>
  <c r="AC89" i="2" s="1"/>
  <c r="AC88" i="2"/>
  <c r="AL87" i="2"/>
  <c r="AK87" i="2"/>
  <c r="AJ87" i="2"/>
  <c r="AI87" i="2"/>
  <c r="AH87" i="2"/>
  <c r="AF87" i="2"/>
  <c r="AE87" i="2"/>
  <c r="AD87" i="2"/>
  <c r="AG87" i="2" s="1"/>
  <c r="AC87" i="2"/>
  <c r="AB87" i="2"/>
  <c r="AC86" i="2"/>
  <c r="AL85" i="2"/>
  <c r="AK85" i="2"/>
  <c r="AJ85" i="2"/>
  <c r="AI85" i="2"/>
  <c r="AH85" i="2"/>
  <c r="AF85" i="2"/>
  <c r="AE85" i="2"/>
  <c r="AD85" i="2"/>
  <c r="AG85" i="2" s="1"/>
  <c r="AC85" i="2"/>
  <c r="AB85" i="2"/>
  <c r="AC84" i="2"/>
  <c r="AC83" i="2"/>
  <c r="AC82" i="2"/>
  <c r="AK81" i="2"/>
  <c r="AF81" i="2"/>
  <c r="AG81" i="2" s="1"/>
  <c r="AE81" i="2"/>
  <c r="AD81" i="2"/>
  <c r="AB81" i="2"/>
  <c r="AL80" i="2"/>
  <c r="AJ80" i="2"/>
  <c r="AF80" i="2"/>
  <c r="AE80" i="2"/>
  <c r="AD80" i="2"/>
  <c r="AG80" i="2" s="1"/>
  <c r="AC80" i="2"/>
  <c r="AB80" i="2"/>
  <c r="AK80" i="2" s="1"/>
  <c r="AC79" i="2"/>
  <c r="AC78" i="2"/>
  <c r="AL77" i="2"/>
  <c r="AK77" i="2"/>
  <c r="AI77" i="2"/>
  <c r="AF77" i="2"/>
  <c r="AE77" i="2"/>
  <c r="AD77" i="2"/>
  <c r="AG77" i="2" s="1"/>
  <c r="AC77" i="2"/>
  <c r="AB77" i="2"/>
  <c r="AJ77" i="2" s="1"/>
  <c r="AK76" i="2"/>
  <c r="AJ76" i="2"/>
  <c r="AG76" i="2"/>
  <c r="AF76" i="2"/>
  <c r="AE76" i="2"/>
  <c r="AD76" i="2"/>
  <c r="AC76" i="2"/>
  <c r="AB76" i="2"/>
  <c r="AL76" i="2" s="1"/>
  <c r="AC75" i="2"/>
  <c r="BI74" i="2"/>
  <c r="AJ74" i="2"/>
  <c r="AG74" i="2"/>
  <c r="AF74" i="2"/>
  <c r="AE74" i="2"/>
  <c r="AD74" i="2"/>
  <c r="AB74" i="2"/>
  <c r="AC74" i="2" s="1"/>
  <c r="BI73" i="2"/>
  <c r="AC73" i="2"/>
  <c r="AL72" i="2"/>
  <c r="AF72" i="2"/>
  <c r="AG72" i="2" s="1"/>
  <c r="AE72" i="2"/>
  <c r="AD72" i="2"/>
  <c r="AC72" i="2"/>
  <c r="AB72" i="2"/>
  <c r="AK72" i="2" s="1"/>
  <c r="AF71" i="2"/>
  <c r="AE71" i="2"/>
  <c r="AD71" i="2"/>
  <c r="AB71" i="2"/>
  <c r="BI70" i="2"/>
  <c r="AC70" i="2"/>
  <c r="AL69" i="2"/>
  <c r="AK69" i="2"/>
  <c r="AJ69" i="2"/>
  <c r="AF69" i="2"/>
  <c r="AG69" i="2" s="1"/>
  <c r="AE69" i="2"/>
  <c r="AD69" i="2"/>
  <c r="AC69" i="2"/>
  <c r="AB69" i="2"/>
  <c r="AI69" i="2" s="1"/>
  <c r="BI68" i="2"/>
  <c r="AC68" i="2"/>
  <c r="AL67" i="2"/>
  <c r="AK67" i="2"/>
  <c r="AF67" i="2"/>
  <c r="AE67" i="2"/>
  <c r="AG67" i="2" s="1"/>
  <c r="AD67" i="2"/>
  <c r="AC67" i="2"/>
  <c r="AB67" i="2"/>
  <c r="AJ67" i="2" s="1"/>
  <c r="AF66" i="2"/>
  <c r="AE66" i="2"/>
  <c r="AD66" i="2"/>
  <c r="AG66" i="2" s="1"/>
  <c r="AB66" i="2"/>
  <c r="AF64" i="2"/>
  <c r="AG64" i="2" s="1"/>
  <c r="AE64" i="2"/>
  <c r="AD64" i="2"/>
  <c r="AB64" i="2"/>
  <c r="AC64" i="2" s="1"/>
  <c r="BN63" i="2"/>
  <c r="BI63" i="2"/>
  <c r="AF63" i="2"/>
  <c r="AE63" i="2"/>
  <c r="AD63" i="2"/>
  <c r="AB63" i="2"/>
  <c r="AC63" i="2" s="1"/>
  <c r="AC62" i="2"/>
  <c r="AF61" i="2"/>
  <c r="AE61" i="2"/>
  <c r="AD61" i="2"/>
  <c r="AG61" i="2" s="1"/>
  <c r="AB61" i="2"/>
  <c r="AC61" i="2" s="1"/>
  <c r="AC60" i="2"/>
  <c r="AL59" i="2"/>
  <c r="AK59" i="2"/>
  <c r="AH59" i="2"/>
  <c r="AG59" i="2"/>
  <c r="AF59" i="2"/>
  <c r="AE59" i="2"/>
  <c r="AD59" i="2"/>
  <c r="AB59" i="2"/>
  <c r="AC59" i="2" s="1"/>
  <c r="AC58" i="2"/>
  <c r="AL57" i="2"/>
  <c r="AK57" i="2"/>
  <c r="AH57" i="2"/>
  <c r="AF57" i="2"/>
  <c r="AE57" i="2"/>
  <c r="AD57" i="2"/>
  <c r="AG57" i="2" s="1"/>
  <c r="AB57" i="2"/>
  <c r="AC57" i="2" s="1"/>
  <c r="AC56" i="2"/>
  <c r="AL55" i="2"/>
  <c r="AK55" i="2"/>
  <c r="AH55" i="2"/>
  <c r="AF55" i="2"/>
  <c r="AE55" i="2"/>
  <c r="AD55" i="2"/>
  <c r="AG55" i="2" s="1"/>
  <c r="AB55" i="2"/>
  <c r="AC55" i="2" s="1"/>
  <c r="AC54" i="2"/>
  <c r="AL53" i="2"/>
  <c r="AK53" i="2"/>
  <c r="AF53" i="2"/>
  <c r="AE53" i="2"/>
  <c r="AD53" i="2"/>
  <c r="AG53" i="2" s="1"/>
  <c r="AC53" i="2"/>
  <c r="AB53" i="2"/>
  <c r="AJ53" i="2" s="1"/>
  <c r="AC52" i="2"/>
  <c r="AC51" i="2"/>
  <c r="AC50" i="2"/>
  <c r="AO49" i="2"/>
  <c r="AL49" i="2"/>
  <c r="AK49" i="2"/>
  <c r="AJ49" i="2"/>
  <c r="AH49" i="2"/>
  <c r="AF49" i="2"/>
  <c r="AE49" i="2"/>
  <c r="AD49" i="2"/>
  <c r="AG49" i="2" s="1"/>
  <c r="AC49" i="2"/>
  <c r="AB49" i="2"/>
  <c r="AI49" i="2" s="1"/>
  <c r="AN48" i="2"/>
  <c r="AM48" i="2"/>
  <c r="AG48" i="2"/>
  <c r="AF48" i="2"/>
  <c r="AE48" i="2"/>
  <c r="AD48" i="2"/>
  <c r="AB48" i="2"/>
  <c r="AL48" i="2" s="1"/>
  <c r="AI47" i="2"/>
  <c r="AF47" i="2"/>
  <c r="AE47" i="2"/>
  <c r="AD47" i="2"/>
  <c r="AG47" i="2" s="1"/>
  <c r="AB47" i="2"/>
  <c r="AN46" i="2"/>
  <c r="AM46" i="2"/>
  <c r="AL46" i="2"/>
  <c r="AF46" i="2"/>
  <c r="AE46" i="2"/>
  <c r="AD46" i="2"/>
  <c r="AG46" i="2" s="1"/>
  <c r="AB46" i="2"/>
  <c r="AC46" i="2" s="1"/>
  <c r="AB45" i="2"/>
  <c r="AC45" i="2" s="1"/>
  <c r="AF44" i="2"/>
  <c r="AE44" i="2"/>
  <c r="AD44" i="2"/>
  <c r="AB44" i="2"/>
  <c r="AN44" i="2" s="1"/>
  <c r="AC43" i="2"/>
  <c r="AB43" i="2"/>
  <c r="AN42" i="2"/>
  <c r="AF42" i="2"/>
  <c r="AE42" i="2"/>
  <c r="AG42" i="2" s="1"/>
  <c r="AD42" i="2"/>
  <c r="AC42" i="2"/>
  <c r="AB42" i="2"/>
  <c r="AM41" i="2"/>
  <c r="AF41" i="2"/>
  <c r="AE41" i="2"/>
  <c r="AD41" i="2"/>
  <c r="AB41" i="2"/>
  <c r="AC41" i="2" s="1"/>
  <c r="AO40" i="2"/>
  <c r="AG40" i="2"/>
  <c r="AF40" i="2"/>
  <c r="AE40" i="2"/>
  <c r="AD40" i="2"/>
  <c r="AC40" i="2"/>
  <c r="AB40" i="2"/>
  <c r="AN40" i="2" s="1"/>
  <c r="AC39" i="2"/>
  <c r="AB39" i="2"/>
  <c r="AN38" i="2"/>
  <c r="AK38" i="2"/>
  <c r="AG38" i="2"/>
  <c r="AF38" i="2"/>
  <c r="AE38" i="2"/>
  <c r="AD38" i="2"/>
  <c r="AB38" i="2"/>
  <c r="AO38" i="2" s="1"/>
  <c r="AF37" i="2"/>
  <c r="AE37" i="2"/>
  <c r="AD37" i="2"/>
  <c r="AB37" i="2"/>
  <c r="AC37" i="2" s="1"/>
  <c r="AB36" i="2"/>
  <c r="AC36" i="2" s="1"/>
  <c r="AM35" i="2"/>
  <c r="AL35" i="2"/>
  <c r="AH35" i="2"/>
  <c r="AF35" i="2"/>
  <c r="AE35" i="2"/>
  <c r="AD35" i="2"/>
  <c r="AG35" i="2" s="1"/>
  <c r="AB35" i="2"/>
  <c r="AO34" i="2"/>
  <c r="AL34" i="2"/>
  <c r="AG34" i="2"/>
  <c r="AF34" i="2"/>
  <c r="AE34" i="2"/>
  <c r="AD34" i="2"/>
  <c r="AB34" i="2"/>
  <c r="AN34" i="2" s="1"/>
  <c r="AC33" i="2"/>
  <c r="AC32" i="2"/>
  <c r="AC31" i="2"/>
  <c r="AO30" i="2"/>
  <c r="AM30" i="2"/>
  <c r="AL30" i="2"/>
  <c r="AF30" i="2"/>
  <c r="AE30" i="2"/>
  <c r="AG30" i="2" s="1"/>
  <c r="AD30" i="2"/>
  <c r="AC30" i="2"/>
  <c r="AB30" i="2"/>
  <c r="AN30" i="2" s="1"/>
  <c r="AC29" i="2"/>
  <c r="AN28" i="2"/>
  <c r="AK28" i="2"/>
  <c r="AF28" i="2"/>
  <c r="AG28" i="2" s="1"/>
  <c r="AE28" i="2"/>
  <c r="AD28" i="2"/>
  <c r="AB28" i="2"/>
  <c r="AL28" i="2" s="1"/>
  <c r="AO27" i="2"/>
  <c r="AN27" i="2"/>
  <c r="AM27" i="2"/>
  <c r="AL27" i="2"/>
  <c r="AK27" i="2"/>
  <c r="AJ27" i="2"/>
  <c r="AI27" i="2"/>
  <c r="AH27" i="2"/>
  <c r="AC26" i="2"/>
  <c r="AO25" i="2"/>
  <c r="AK25" i="2"/>
  <c r="AJ25" i="2"/>
  <c r="AG25" i="2"/>
  <c r="AF25" i="2"/>
  <c r="AE25" i="2"/>
  <c r="AD25" i="2"/>
  <c r="AB25" i="2"/>
  <c r="AM25" i="2" s="1"/>
  <c r="AG24" i="2"/>
  <c r="AF24" i="2"/>
  <c r="AE24" i="2"/>
  <c r="AD24" i="2"/>
  <c r="AB24" i="2"/>
  <c r="AC23" i="2"/>
  <c r="AF22" i="2"/>
  <c r="AE22" i="2"/>
  <c r="AG22" i="2" s="1"/>
  <c r="AD22" i="2"/>
  <c r="AB22" i="2"/>
  <c r="AF21" i="2"/>
  <c r="AE21" i="2"/>
  <c r="AD21" i="2"/>
  <c r="AC21" i="2"/>
  <c r="AB21" i="2"/>
  <c r="AC20" i="2"/>
  <c r="AF19" i="2"/>
  <c r="AE19" i="2"/>
  <c r="AG19" i="2" s="1"/>
  <c r="AD19" i="2"/>
  <c r="AB19" i="2"/>
  <c r="AK19" i="2" s="1"/>
  <c r="AN18" i="2"/>
  <c r="AF18" i="2"/>
  <c r="AE18" i="2"/>
  <c r="AD18" i="2"/>
  <c r="AG18" i="2" s="1"/>
  <c r="AB18" i="2"/>
  <c r="AO18" i="2" s="1"/>
  <c r="AC17" i="2"/>
  <c r="AN16" i="2"/>
  <c r="AL16" i="2"/>
  <c r="AJ16" i="2"/>
  <c r="AH16" i="2"/>
  <c r="AF16" i="2"/>
  <c r="AE16" i="2"/>
  <c r="AD16" i="2"/>
  <c r="AG16" i="2" s="1"/>
  <c r="AB16" i="2"/>
  <c r="AN14" i="2"/>
  <c r="AL14" i="2"/>
  <c r="AJ14" i="2"/>
  <c r="AG14" i="2"/>
  <c r="AF14" i="2"/>
  <c r="AE14" i="2"/>
  <c r="AD14" i="2"/>
  <c r="AB14" i="2"/>
  <c r="AK14" i="2" s="1"/>
  <c r="AN12" i="2"/>
  <c r="AL12" i="2"/>
  <c r="AK12" i="2"/>
  <c r="AJ12" i="2"/>
  <c r="AI12" i="2"/>
  <c r="AH12" i="2"/>
  <c r="AF12" i="2"/>
  <c r="AE12" i="2"/>
  <c r="AD12" i="2"/>
  <c r="AB12" i="2"/>
  <c r="AM12" i="2" s="1"/>
  <c r="AC11" i="2"/>
  <c r="AO10" i="2"/>
  <c r="AM10" i="2"/>
  <c r="AL10" i="2"/>
  <c r="AI10" i="2"/>
  <c r="AF10" i="2"/>
  <c r="AE10" i="2"/>
  <c r="AD10" i="2"/>
  <c r="AG10" i="2" s="1"/>
  <c r="AB10" i="2"/>
  <c r="AN10" i="2" s="1"/>
  <c r="J86" i="1"/>
  <c r="BC84" i="1"/>
  <c r="BB84" i="1"/>
  <c r="BA84" i="1"/>
  <c r="AS84" i="1"/>
  <c r="AR84" i="1"/>
  <c r="AQ84" i="1"/>
  <c r="AP84" i="1"/>
  <c r="AS83" i="1"/>
  <c r="AR83" i="1"/>
  <c r="AQ83" i="1"/>
  <c r="AT83" i="1" s="1"/>
  <c r="AO83" i="1"/>
  <c r="BC83" i="1" s="1"/>
  <c r="AU82" i="1"/>
  <c r="AS82" i="1"/>
  <c r="AR82" i="1"/>
  <c r="AQ82" i="1"/>
  <c r="AO82" i="1"/>
  <c r="BA82" i="1" s="1"/>
  <c r="AS81" i="1"/>
  <c r="AR81" i="1"/>
  <c r="AT81" i="1" s="1"/>
  <c r="AQ81" i="1"/>
  <c r="AP81" i="1"/>
  <c r="AO81" i="1"/>
  <c r="BC81" i="1" s="1"/>
  <c r="AS80" i="1"/>
  <c r="AR80" i="1"/>
  <c r="AT80" i="1" s="1"/>
  <c r="AQ80" i="1"/>
  <c r="AP80" i="1"/>
  <c r="AO80" i="1"/>
  <c r="BC80" i="1" s="1"/>
  <c r="AP79" i="1"/>
  <c r="AS78" i="1"/>
  <c r="AR78" i="1"/>
  <c r="AQ78" i="1"/>
  <c r="AO78" i="1"/>
  <c r="BC78" i="1" s="1"/>
  <c r="AS77" i="1"/>
  <c r="AR77" i="1"/>
  <c r="AQ77" i="1"/>
  <c r="AO77" i="1"/>
  <c r="AP77" i="1" s="1"/>
  <c r="AP76" i="1"/>
  <c r="AS75" i="1"/>
  <c r="AR75" i="1"/>
  <c r="AQ75" i="1"/>
  <c r="AO75" i="1"/>
  <c r="AV75" i="1" s="1"/>
  <c r="AS74" i="1"/>
  <c r="AR74" i="1"/>
  <c r="AQ74" i="1"/>
  <c r="AT74" i="1" s="1"/>
  <c r="AO74" i="1"/>
  <c r="AY74" i="1" s="1"/>
  <c r="AP73" i="1"/>
  <c r="AS72" i="1"/>
  <c r="AR72" i="1"/>
  <c r="AT72" i="1" s="1"/>
  <c r="AQ72" i="1"/>
  <c r="AP72" i="1"/>
  <c r="AO72" i="1"/>
  <c r="BC72" i="1" s="1"/>
  <c r="AW71" i="1"/>
  <c r="AS71" i="1"/>
  <c r="AR71" i="1"/>
  <c r="AQ71" i="1"/>
  <c r="AT71" i="1" s="1"/>
  <c r="AO71" i="1"/>
  <c r="BB71" i="1" s="1"/>
  <c r="AP70" i="1"/>
  <c r="BC69" i="1"/>
  <c r="BB69" i="1"/>
  <c r="AZ69" i="1"/>
  <c r="AV69" i="1"/>
  <c r="AS69" i="1"/>
  <c r="AR69" i="1"/>
  <c r="AQ69" i="1"/>
  <c r="AT69" i="1" s="1"/>
  <c r="AP69" i="1"/>
  <c r="AO69" i="1"/>
  <c r="AW69" i="1" s="1"/>
  <c r="AP68" i="1"/>
  <c r="AS67" i="1"/>
  <c r="AR67" i="1"/>
  <c r="AQ67" i="1"/>
  <c r="AO67" i="1"/>
  <c r="BA67" i="1" s="1"/>
  <c r="AP66" i="1"/>
  <c r="AP65" i="1"/>
  <c r="AP64" i="1"/>
  <c r="AS63" i="1"/>
  <c r="AR63" i="1"/>
  <c r="AT63" i="1" s="1"/>
  <c r="AQ63" i="1"/>
  <c r="AP63" i="1"/>
  <c r="AO63" i="1"/>
  <c r="BB63" i="1" s="1"/>
  <c r="AS62" i="1"/>
  <c r="AR62" i="1"/>
  <c r="AQ62" i="1"/>
  <c r="AT62" i="1" s="1"/>
  <c r="AO62" i="1"/>
  <c r="AP62" i="1" s="1"/>
  <c r="BB61" i="1"/>
  <c r="AY61" i="1"/>
  <c r="AV61" i="1"/>
  <c r="AS61" i="1"/>
  <c r="AR61" i="1"/>
  <c r="AT61" i="1" s="1"/>
  <c r="AQ61" i="1"/>
  <c r="AP61" i="1"/>
  <c r="AO61" i="1"/>
  <c r="BC61" i="1" s="1"/>
  <c r="AS60" i="1"/>
  <c r="AR60" i="1"/>
  <c r="AT60" i="1" s="1"/>
  <c r="AQ60" i="1"/>
  <c r="AO60" i="1"/>
  <c r="AV60" i="1" s="1"/>
  <c r="AS59" i="1"/>
  <c r="AR59" i="1"/>
  <c r="AQ59" i="1"/>
  <c r="AP59" i="1"/>
  <c r="BC58" i="1"/>
  <c r="BB58" i="1"/>
  <c r="BA58" i="1"/>
  <c r="AZ58" i="1"/>
  <c r="AS58" i="1"/>
  <c r="AR58" i="1"/>
  <c r="AT58" i="1" s="1"/>
  <c r="AQ58" i="1"/>
  <c r="AP58" i="1"/>
  <c r="AS57" i="1"/>
  <c r="AR57" i="1"/>
  <c r="AQ57" i="1"/>
  <c r="AT57" i="1" s="1"/>
  <c r="AO57" i="1"/>
  <c r="BC57" i="1" s="1"/>
  <c r="AS56" i="1"/>
  <c r="AR56" i="1"/>
  <c r="AQ56" i="1"/>
  <c r="AO56" i="1"/>
  <c r="AP56" i="1" s="1"/>
  <c r="BB55" i="1"/>
  <c r="AY55" i="1"/>
  <c r="AX55" i="1"/>
  <c r="AV55" i="1"/>
  <c r="AS55" i="1"/>
  <c r="AR55" i="1"/>
  <c r="AT55" i="1" s="1"/>
  <c r="AQ55" i="1"/>
  <c r="AO55" i="1"/>
  <c r="BC55" i="1" s="1"/>
  <c r="AS54" i="1"/>
  <c r="AR54" i="1"/>
  <c r="AQ54" i="1"/>
  <c r="AP54" i="1"/>
  <c r="BC53" i="1"/>
  <c r="BB53" i="1"/>
  <c r="BA53" i="1"/>
  <c r="AZ53" i="1"/>
  <c r="AY53" i="1"/>
  <c r="AX53" i="1"/>
  <c r="AW53" i="1"/>
  <c r="AV53" i="1"/>
  <c r="AU53" i="1"/>
  <c r="AS53" i="1"/>
  <c r="AR53" i="1"/>
  <c r="AQ53" i="1"/>
  <c r="AT53" i="1" s="1"/>
  <c r="AO53" i="1"/>
  <c r="AP53" i="1" s="1"/>
  <c r="AS52" i="1"/>
  <c r="AR52" i="1"/>
  <c r="AQ52" i="1"/>
  <c r="AO52" i="1"/>
  <c r="AP52" i="1" s="1"/>
  <c r="AS51" i="1"/>
  <c r="AR51" i="1"/>
  <c r="AQ51" i="1"/>
  <c r="AP51" i="1"/>
  <c r="AS50" i="1"/>
  <c r="AR50" i="1"/>
  <c r="AQ50" i="1"/>
  <c r="AT50" i="1" s="1"/>
  <c r="AO50" i="1"/>
  <c r="BC52" i="1" s="1"/>
  <c r="AS49" i="1"/>
  <c r="AR49" i="1"/>
  <c r="AT49" i="1" s="1"/>
  <c r="AQ49" i="1"/>
  <c r="AO49" i="1"/>
  <c r="AU49" i="1" s="1"/>
  <c r="AS48" i="1"/>
  <c r="AR48" i="1"/>
  <c r="AQ48" i="1"/>
  <c r="AO48" i="1"/>
  <c r="AX48" i="1" s="1"/>
  <c r="AS47" i="1"/>
  <c r="AR47" i="1"/>
  <c r="AQ47" i="1"/>
  <c r="AP47" i="1"/>
  <c r="AS46" i="1"/>
  <c r="AR46" i="1"/>
  <c r="AQ46" i="1"/>
  <c r="AO46" i="1"/>
  <c r="BC46" i="1" s="1"/>
  <c r="AY45" i="1"/>
  <c r="AX45" i="1"/>
  <c r="AS45" i="1"/>
  <c r="AR45" i="1"/>
  <c r="AQ45" i="1"/>
  <c r="AO45" i="1"/>
  <c r="BC45" i="1" s="1"/>
  <c r="BA44" i="1"/>
  <c r="AY44" i="1"/>
  <c r="AW44" i="1"/>
  <c r="AS44" i="1"/>
  <c r="AR44" i="1"/>
  <c r="AQ44" i="1"/>
  <c r="AO44" i="1"/>
  <c r="AP45" i="1" s="1"/>
  <c r="AS43" i="1"/>
  <c r="AR43" i="1"/>
  <c r="AQ43" i="1"/>
  <c r="AO43" i="1"/>
  <c r="AX43" i="1" s="1"/>
  <c r="AS42" i="1"/>
  <c r="AR42" i="1"/>
  <c r="AQ42" i="1"/>
  <c r="AP42" i="1"/>
  <c r="AS41" i="1"/>
  <c r="AR41" i="1"/>
  <c r="AT41" i="1" s="1"/>
  <c r="AQ41" i="1"/>
  <c r="AO41" i="1"/>
  <c r="BC41" i="1" s="1"/>
  <c r="AX40" i="1"/>
  <c r="AS40" i="1"/>
  <c r="AR40" i="1"/>
  <c r="AQ40" i="1"/>
  <c r="AO40" i="1"/>
  <c r="BA40" i="1" s="1"/>
  <c r="AS39" i="1"/>
  <c r="AR39" i="1"/>
  <c r="AQ39" i="1"/>
  <c r="AT39" i="1" s="1"/>
  <c r="AO39" i="1"/>
  <c r="AP39" i="1" s="1"/>
  <c r="AS38" i="1"/>
  <c r="AR38" i="1"/>
  <c r="AT38" i="1" s="1"/>
  <c r="AQ38" i="1"/>
  <c r="AO38" i="1"/>
  <c r="AU38" i="1" s="1"/>
  <c r="AS37" i="1"/>
  <c r="AR37" i="1"/>
  <c r="AQ37" i="1"/>
  <c r="AO37" i="1"/>
  <c r="BA37" i="1" s="1"/>
  <c r="BC36" i="1"/>
  <c r="AS36" i="1"/>
  <c r="AR36" i="1"/>
  <c r="AQ36" i="1"/>
  <c r="AT36" i="1" s="1"/>
  <c r="AO36" i="1"/>
  <c r="AY36" i="1" s="1"/>
  <c r="AS35" i="1"/>
  <c r="AR35" i="1"/>
  <c r="AQ35" i="1"/>
  <c r="AP35" i="1"/>
  <c r="AU34" i="1"/>
  <c r="AS34" i="1"/>
  <c r="AR34" i="1"/>
  <c r="AQ34" i="1"/>
  <c r="AO34" i="1"/>
  <c r="BA34" i="1" s="1"/>
  <c r="AS31" i="1"/>
  <c r="AR31" i="1"/>
  <c r="AQ31" i="1"/>
  <c r="AS30" i="1"/>
  <c r="AR30" i="1"/>
  <c r="AQ30" i="1"/>
  <c r="AP30" i="1"/>
  <c r="AZ29" i="1"/>
  <c r="AS29" i="1"/>
  <c r="AR29" i="1"/>
  <c r="AQ29" i="1"/>
  <c r="AT29" i="1" s="1"/>
  <c r="AO29" i="1"/>
  <c r="BA29" i="1" s="1"/>
  <c r="AS28" i="1"/>
  <c r="AR28" i="1"/>
  <c r="AQ28" i="1"/>
  <c r="AP28" i="1"/>
  <c r="BC27" i="1"/>
  <c r="AW27" i="1"/>
  <c r="AU27" i="1"/>
  <c r="AS27" i="1"/>
  <c r="AR27" i="1"/>
  <c r="AQ27" i="1"/>
  <c r="AP27" i="1"/>
  <c r="AO27" i="1"/>
  <c r="BA27" i="1" s="1"/>
  <c r="AW26" i="1"/>
  <c r="AS26" i="1"/>
  <c r="AR26" i="1"/>
  <c r="AQ26" i="1"/>
  <c r="AT26" i="1" s="1"/>
  <c r="AO26" i="1"/>
  <c r="BC26" i="1" s="1"/>
  <c r="AS25" i="1"/>
  <c r="AR25" i="1"/>
  <c r="AQ25" i="1"/>
  <c r="AP25" i="1"/>
  <c r="AZ24" i="1"/>
  <c r="AS24" i="1"/>
  <c r="AR24" i="1"/>
  <c r="AQ24" i="1"/>
  <c r="AP24" i="1"/>
  <c r="AO24" i="1"/>
  <c r="AY24" i="1" s="1"/>
  <c r="BC23" i="1"/>
  <c r="AY23" i="1"/>
  <c r="AU23" i="1"/>
  <c r="AS23" i="1"/>
  <c r="AR23" i="1"/>
  <c r="AQ23" i="1"/>
  <c r="AT23" i="1" s="1"/>
  <c r="AO23" i="1"/>
  <c r="BB23" i="1" s="1"/>
  <c r="AS22" i="1"/>
  <c r="AR22" i="1"/>
  <c r="AQ22" i="1"/>
  <c r="AP22" i="1"/>
  <c r="BC21" i="1"/>
  <c r="AS21" i="1"/>
  <c r="AR21" i="1"/>
  <c r="AQ21" i="1"/>
  <c r="AT21" i="1" s="1"/>
  <c r="AO21" i="1"/>
  <c r="AW21" i="1" s="1"/>
  <c r="BC20" i="1"/>
  <c r="BB20" i="1"/>
  <c r="BA20" i="1"/>
  <c r="AZ20" i="1"/>
  <c r="AY20" i="1"/>
  <c r="AX20" i="1"/>
  <c r="AW20" i="1"/>
  <c r="AV20" i="1"/>
  <c r="AU20" i="1"/>
  <c r="AS20" i="1"/>
  <c r="AR20" i="1"/>
  <c r="AQ20" i="1"/>
  <c r="AT20" i="1" s="1"/>
  <c r="AP20" i="1"/>
  <c r="AS19" i="1"/>
  <c r="AR19" i="1"/>
  <c r="AQ19" i="1"/>
  <c r="AP19" i="1"/>
  <c r="AZ18" i="1"/>
  <c r="AY18" i="1"/>
  <c r="AX18" i="1"/>
  <c r="AW18" i="1"/>
  <c r="AV18" i="1"/>
  <c r="AU18" i="1"/>
  <c r="AS18" i="1"/>
  <c r="AR18" i="1"/>
  <c r="AQ18" i="1"/>
  <c r="AP18" i="1"/>
  <c r="AO18" i="1"/>
  <c r="BA18" i="1" s="1"/>
  <c r="AS17" i="1"/>
  <c r="AR17" i="1"/>
  <c r="AQ17" i="1"/>
  <c r="AP17" i="1"/>
  <c r="BC16" i="1"/>
  <c r="BB16" i="1"/>
  <c r="AY16" i="1"/>
  <c r="AU16" i="1"/>
  <c r="AS16" i="1"/>
  <c r="AR16" i="1"/>
  <c r="AQ16" i="1"/>
  <c r="AO16" i="1"/>
  <c r="BA16" i="1" s="1"/>
  <c r="AS15" i="1"/>
  <c r="AR15" i="1"/>
  <c r="AQ15" i="1"/>
  <c r="AT15" i="1" s="1"/>
  <c r="AO15" i="1"/>
  <c r="BC15" i="1" s="1"/>
  <c r="AN15" i="1"/>
  <c r="AS14" i="1"/>
  <c r="AR14" i="1"/>
  <c r="AQ14" i="1"/>
  <c r="AP14" i="1"/>
  <c r="AS13" i="1"/>
  <c r="AR13" i="1"/>
  <c r="AQ13" i="1"/>
  <c r="AT13" i="1" s="1"/>
  <c r="AO13" i="1"/>
  <c r="AZ13" i="1" s="1"/>
  <c r="AS12" i="1"/>
  <c r="AR12" i="1"/>
  <c r="AQ12" i="1"/>
  <c r="AS11" i="1"/>
  <c r="AR11" i="1"/>
  <c r="AQ11" i="1"/>
  <c r="AO11" i="1"/>
  <c r="BA11" i="1" s="1"/>
  <c r="AS10" i="1"/>
  <c r="AR10" i="1"/>
  <c r="AQ10" i="1"/>
  <c r="AS9" i="1"/>
  <c r="AR9" i="1"/>
  <c r="AQ9" i="1"/>
  <c r="AT9" i="1" s="1"/>
  <c r="AO9" i="1"/>
  <c r="AZ9" i="1" s="1"/>
  <c r="AS8" i="1"/>
  <c r="AR8" i="1"/>
  <c r="AQ8" i="1"/>
  <c r="AO8" i="1"/>
  <c r="AX8" i="1" s="1"/>
  <c r="AH23" i="6" l="1"/>
  <c r="AH20" i="6"/>
  <c r="AW82" i="1"/>
  <c r="AY82" i="1"/>
  <c r="BB77" i="1"/>
  <c r="AT78" i="1"/>
  <c r="AP71" i="1"/>
  <c r="AZ71" i="1"/>
  <c r="BC71" i="1"/>
  <c r="AW15" i="1"/>
  <c r="AU11" i="1"/>
  <c r="AY56" i="1"/>
  <c r="AZ56" i="1"/>
  <c r="BC56" i="1"/>
  <c r="AX50" i="1"/>
  <c r="AZ50" i="1"/>
  <c r="BA48" i="1"/>
  <c r="AX49" i="1"/>
  <c r="BB45" i="1"/>
  <c r="AT45" i="1"/>
  <c r="AP40" i="1"/>
  <c r="AV38" i="1"/>
  <c r="AU40" i="1"/>
  <c r="AX38" i="1"/>
  <c r="AV40" i="1"/>
  <c r="AZ38" i="1"/>
  <c r="AW40" i="1"/>
  <c r="AP8" i="1"/>
  <c r="AZ16" i="1"/>
  <c r="AT27" i="1"/>
  <c r="BB29" i="1"/>
  <c r="AT46" i="1"/>
  <c r="AT48" i="1"/>
  <c r="AW55" i="1"/>
  <c r="AP57" i="1"/>
  <c r="AX61" i="1"/>
  <c r="AP67" i="1"/>
  <c r="AP74" i="1"/>
  <c r="AT75" i="1"/>
  <c r="AP78" i="1"/>
  <c r="BC8" i="1"/>
  <c r="AQ86" i="1"/>
  <c r="AV11" i="1"/>
  <c r="AP21" i="1"/>
  <c r="AT24" i="1"/>
  <c r="AP29" i="1"/>
  <c r="AV34" i="1"/>
  <c r="AP36" i="1"/>
  <c r="AT37" i="1"/>
  <c r="AU41" i="1"/>
  <c r="AT43" i="1"/>
  <c r="AT67" i="1"/>
  <c r="AW75" i="1"/>
  <c r="AS86" i="1"/>
  <c r="AW11" i="1"/>
  <c r="AW34" i="1"/>
  <c r="AV41" i="1"/>
  <c r="AV46" i="1"/>
  <c r="AW60" i="1"/>
  <c r="AY75" i="1"/>
  <c r="AT8" i="1"/>
  <c r="BC9" i="1"/>
  <c r="AX11" i="1"/>
  <c r="BC13" i="1"/>
  <c r="AP16" i="1"/>
  <c r="AX27" i="1"/>
  <c r="AX34" i="1"/>
  <c r="AY37" i="1"/>
  <c r="AY40" i="1"/>
  <c r="AW41" i="1"/>
  <c r="BA43" i="1"/>
  <c r="AW46" i="1"/>
  <c r="AY60" i="1"/>
  <c r="AY63" i="1"/>
  <c r="AU67" i="1"/>
  <c r="AU72" i="1"/>
  <c r="AU74" i="1"/>
  <c r="AX78" i="1"/>
  <c r="AW80" i="1"/>
  <c r="AZ81" i="1"/>
  <c r="BC29" i="1"/>
  <c r="AU8" i="1"/>
  <c r="AY11" i="1"/>
  <c r="AU24" i="1"/>
  <c r="AY27" i="1"/>
  <c r="AY34" i="1"/>
  <c r="AZ39" i="1"/>
  <c r="AZ40" i="1"/>
  <c r="AY41" i="1"/>
  <c r="AZ46" i="1"/>
  <c r="AT56" i="1"/>
  <c r="AU57" i="1"/>
  <c r="AZ63" i="1"/>
  <c r="AW67" i="1"/>
  <c r="AV72" i="1"/>
  <c r="AV74" i="1"/>
  <c r="AY78" i="1"/>
  <c r="AX80" i="1"/>
  <c r="BA81" i="1"/>
  <c r="AV8" i="1"/>
  <c r="AZ11" i="1"/>
  <c r="AT16" i="1"/>
  <c r="BB18" i="1"/>
  <c r="AV24" i="1"/>
  <c r="AZ27" i="1"/>
  <c r="AU29" i="1"/>
  <c r="AZ34" i="1"/>
  <c r="AU36" i="1"/>
  <c r="BB39" i="1"/>
  <c r="BB40" i="1"/>
  <c r="AZ41" i="1"/>
  <c r="AV45" i="1"/>
  <c r="AP55" i="1"/>
  <c r="AV57" i="1"/>
  <c r="BA63" i="1"/>
  <c r="AX67" i="1"/>
  <c r="AW72" i="1"/>
  <c r="AX74" i="1"/>
  <c r="AT77" i="1"/>
  <c r="AZ78" i="1"/>
  <c r="AY80" i="1"/>
  <c r="BB81" i="1"/>
  <c r="AW83" i="1"/>
  <c r="AW8" i="1"/>
  <c r="BB11" i="1"/>
  <c r="BC18" i="1"/>
  <c r="AV21" i="1"/>
  <c r="AX24" i="1"/>
  <c r="AU26" i="1"/>
  <c r="BB27" i="1"/>
  <c r="AV29" i="1"/>
  <c r="AT31" i="1"/>
  <c r="BB34" i="1"/>
  <c r="AV36" i="1"/>
  <c r="BC40" i="1"/>
  <c r="BB41" i="1"/>
  <c r="AT44" i="1"/>
  <c r="AW45" i="1"/>
  <c r="AV49" i="1"/>
  <c r="AW57" i="1"/>
  <c r="AY62" i="1"/>
  <c r="BC63" i="1"/>
  <c r="AY67" i="1"/>
  <c r="AX69" i="1"/>
  <c r="AY71" i="1"/>
  <c r="AY72" i="1"/>
  <c r="AZ74" i="1"/>
  <c r="BA78" i="1"/>
  <c r="AZ80" i="1"/>
  <c r="AZ83" i="1"/>
  <c r="AY57" i="1"/>
  <c r="AZ62" i="1"/>
  <c r="AZ67" i="1"/>
  <c r="AZ72" i="1"/>
  <c r="BB74" i="1"/>
  <c r="BA80" i="1"/>
  <c r="AT82" i="1"/>
  <c r="BC11" i="1"/>
  <c r="AX21" i="1"/>
  <c r="AW29" i="1"/>
  <c r="AZ8" i="1"/>
  <c r="AP11" i="1"/>
  <c r="AW16" i="1"/>
  <c r="AT18" i="1"/>
  <c r="AZ21" i="1"/>
  <c r="AV23" i="1"/>
  <c r="BB24" i="1"/>
  <c r="AX29" i="1"/>
  <c r="AP34" i="1"/>
  <c r="AZ36" i="1"/>
  <c r="AT40" i="1"/>
  <c r="AP41" i="1"/>
  <c r="AZ49" i="1"/>
  <c r="AT52" i="1"/>
  <c r="AZ57" i="1"/>
  <c r="BC62" i="1"/>
  <c r="BB67" i="1"/>
  <c r="BB72" i="1"/>
  <c r="BC74" i="1"/>
  <c r="BB80" i="1"/>
  <c r="AT84" i="1"/>
  <c r="AY8" i="1"/>
  <c r="BC34" i="1"/>
  <c r="AX36" i="1"/>
  <c r="BB8" i="1"/>
  <c r="AT11" i="1"/>
  <c r="AX16" i="1"/>
  <c r="BB21" i="1"/>
  <c r="BC24" i="1"/>
  <c r="AY29" i="1"/>
  <c r="AT34" i="1"/>
  <c r="BB36" i="1"/>
  <c r="BB57" i="1"/>
  <c r="BC67" i="1"/>
  <c r="AK95" i="2"/>
  <c r="AK92" i="2"/>
  <c r="AL92" i="2"/>
  <c r="AG63" i="2"/>
  <c r="AK63" i="2"/>
  <c r="AL63" i="2"/>
  <c r="AH61" i="2"/>
  <c r="AK61" i="2"/>
  <c r="AL61" i="2"/>
  <c r="AJ44" i="2"/>
  <c r="AL44" i="2"/>
  <c r="AM44" i="2"/>
  <c r="AG41" i="2"/>
  <c r="AO41" i="2"/>
  <c r="BL63" i="2"/>
  <c r="BJ64" i="3"/>
  <c r="BD44" i="3"/>
  <c r="Y54" i="4"/>
  <c r="AC54" i="4"/>
  <c r="AG50" i="5"/>
  <c r="AE57" i="6"/>
  <c r="AF57" i="6"/>
  <c r="AG57" i="6"/>
  <c r="AH32" i="6"/>
  <c r="AG34" i="5"/>
  <c r="AG42" i="5"/>
  <c r="AG33" i="5"/>
  <c r="AG13" i="5"/>
  <c r="AG31" i="5"/>
  <c r="AG18" i="5"/>
  <c r="AG16" i="5"/>
  <c r="AG46" i="5"/>
  <c r="AG29" i="5"/>
  <c r="AG36" i="5"/>
  <c r="AG49" i="5"/>
  <c r="AG15" i="5"/>
  <c r="AG24" i="5"/>
  <c r="AG27" i="5"/>
  <c r="AG26" i="5"/>
  <c r="AG45" i="5"/>
  <c r="AG39" i="5"/>
  <c r="AD52" i="5"/>
  <c r="AE52" i="5"/>
  <c r="AG11" i="5"/>
  <c r="AZ51" i="3"/>
  <c r="BG39" i="3"/>
  <c r="AZ54" i="3"/>
  <c r="BH30" i="3"/>
  <c r="BJ39" i="3"/>
  <c r="BI30" i="3"/>
  <c r="BE57" i="3"/>
  <c r="BF65" i="3"/>
  <c r="BD8" i="3"/>
  <c r="AZ10" i="3"/>
  <c r="BE51" i="3"/>
  <c r="BF57" i="3"/>
  <c r="BD10" i="3"/>
  <c r="AZ15" i="3"/>
  <c r="BE28" i="3"/>
  <c r="BF51" i="3"/>
  <c r="BG57" i="3"/>
  <c r="BF28" i="3"/>
  <c r="BH35" i="3"/>
  <c r="BH51" i="3"/>
  <c r="BG28" i="3"/>
  <c r="BD46" i="3"/>
  <c r="BD43" i="3"/>
  <c r="BF17" i="3"/>
  <c r="BD24" i="3"/>
  <c r="BD33" i="3"/>
  <c r="BD52" i="3"/>
  <c r="BF64" i="3"/>
  <c r="BH65" i="3"/>
  <c r="BE10" i="3"/>
  <c r="AZ20" i="3"/>
  <c r="BJ52" i="3"/>
  <c r="BG17" i="3"/>
  <c r="BD20" i="3"/>
  <c r="BJ32" i="3"/>
  <c r="BI35" i="3"/>
  <c r="BE39" i="3"/>
  <c r="BI46" i="3"/>
  <c r="BF49" i="3"/>
  <c r="BI51" i="3"/>
  <c r="BH64" i="3"/>
  <c r="BI65" i="3"/>
  <c r="BF10" i="3"/>
  <c r="BD30" i="3"/>
  <c r="BJ35" i="3"/>
  <c r="BF39" i="3"/>
  <c r="BJ46" i="3"/>
  <c r="BH49" i="3"/>
  <c r="BJ51" i="3"/>
  <c r="BD57" i="3"/>
  <c r="BI64" i="3"/>
  <c r="BJ65" i="3"/>
  <c r="BE12" i="3"/>
  <c r="BH20" i="3"/>
  <c r="AZ36" i="3"/>
  <c r="BH39" i="3"/>
  <c r="BJ49" i="3"/>
  <c r="AZ52" i="3"/>
  <c r="BD54" i="3"/>
  <c r="BF12" i="3"/>
  <c r="BD15" i="3"/>
  <c r="BJ20" i="3"/>
  <c r="BD36" i="3"/>
  <c r="BI39" i="3"/>
  <c r="BJ41" i="3"/>
  <c r="AZ65" i="3"/>
  <c r="BE13" i="3"/>
  <c r="AY67" i="3"/>
  <c r="BD26" i="3"/>
  <c r="BD65" i="3"/>
  <c r="BF13" i="3"/>
  <c r="AZ17" i="3"/>
  <c r="BH36" i="3"/>
  <c r="AZ49" i="3"/>
  <c r="BD51" i="3"/>
  <c r="BE52" i="3"/>
  <c r="BD59" i="3"/>
  <c r="BD63" i="3"/>
  <c r="AZ8" i="3"/>
  <c r="BA67" i="3"/>
  <c r="BD12" i="3"/>
  <c r="BD17" i="3"/>
  <c r="BD23" i="3"/>
  <c r="BI36" i="3"/>
  <c r="BD41" i="3"/>
  <c r="BF52" i="3"/>
  <c r="AZ56" i="3"/>
  <c r="BE65" i="3"/>
  <c r="BE15" i="3"/>
  <c r="BD32" i="3"/>
  <c r="BD39" i="3"/>
  <c r="BD49" i="3"/>
  <c r="BH52" i="3"/>
  <c r="BD56" i="3"/>
  <c r="BF15" i="3"/>
  <c r="AR86" i="1"/>
  <c r="AY43" i="1"/>
  <c r="AY48" i="1"/>
  <c r="AO24" i="2"/>
  <c r="AC24" i="2"/>
  <c r="AM24" i="2"/>
  <c r="AI24" i="2"/>
  <c r="AG71" i="2"/>
  <c r="AD10" i="4"/>
  <c r="AD18" i="4"/>
  <c r="AD22" i="4"/>
  <c r="AD40" i="4"/>
  <c r="AD44" i="4"/>
  <c r="AD47" i="4"/>
  <c r="AD51" i="4"/>
  <c r="BA9" i="1"/>
  <c r="BA13" i="1"/>
  <c r="AH22" i="2"/>
  <c r="AL22" i="2"/>
  <c r="AP9" i="1"/>
  <c r="BB9" i="1"/>
  <c r="AP13" i="1"/>
  <c r="BB13" i="1"/>
  <c r="AY21" i="1"/>
  <c r="BA24" i="1"/>
  <c r="BA36" i="1"/>
  <c r="AZ37" i="1"/>
  <c r="AW38" i="1"/>
  <c r="AZ43" i="1"/>
  <c r="AX44" i="1"/>
  <c r="AZ48" i="1"/>
  <c r="AW49" i="1"/>
  <c r="AU55" i="1"/>
  <c r="AX60" i="1"/>
  <c r="AU61" i="1"/>
  <c r="AY69" i="1"/>
  <c r="AV71" i="1"/>
  <c r="BA74" i="1"/>
  <c r="AX75" i="1"/>
  <c r="AV82" i="1"/>
  <c r="AH14" i="2"/>
  <c r="AI21" i="2"/>
  <c r="AM21" i="2"/>
  <c r="AI38" i="2"/>
  <c r="AJ47" i="2"/>
  <c r="AH47" i="2"/>
  <c r="AN47" i="2"/>
  <c r="AC97" i="2"/>
  <c r="AL97" i="2"/>
  <c r="AK97" i="2"/>
  <c r="AJ97" i="2"/>
  <c r="AZ60" i="3"/>
  <c r="BJ60" i="3"/>
  <c r="BI60" i="3"/>
  <c r="BH60" i="3"/>
  <c r="BG60" i="3"/>
  <c r="BF60" i="3"/>
  <c r="BE60" i="3"/>
  <c r="BA21" i="1"/>
  <c r="AV26" i="1"/>
  <c r="BB37" i="1"/>
  <c r="AY38" i="1"/>
  <c r="BA39" i="1"/>
  <c r="BB43" i="1"/>
  <c r="AZ44" i="1"/>
  <c r="BB48" i="1"/>
  <c r="AY49" i="1"/>
  <c r="AY50" i="1"/>
  <c r="AZ60" i="1"/>
  <c r="AW61" i="1"/>
  <c r="BA69" i="1"/>
  <c r="AX71" i="1"/>
  <c r="AZ75" i="1"/>
  <c r="BA77" i="1"/>
  <c r="AX82" i="1"/>
  <c r="AX83" i="1"/>
  <c r="AK10" i="2"/>
  <c r="AG21" i="2"/>
  <c r="AI25" i="2"/>
  <c r="AK35" i="2"/>
  <c r="AI35" i="2"/>
  <c r="AO35" i="2"/>
  <c r="AC35" i="2"/>
  <c r="AG37" i="2"/>
  <c r="AM38" i="2"/>
  <c r="AN41" i="2"/>
  <c r="AL64" i="2"/>
  <c r="AJ64" i="2"/>
  <c r="AG92" i="2"/>
  <c r="BB67" i="3"/>
  <c r="AZ12" i="3"/>
  <c r="BC37" i="1"/>
  <c r="BC48" i="1"/>
  <c r="BA60" i="1"/>
  <c r="BA75" i="1"/>
  <c r="AM18" i="2"/>
  <c r="AK18" i="2"/>
  <c r="AI18" i="2"/>
  <c r="AM34" i="2"/>
  <c r="AK34" i="2"/>
  <c r="AI34" i="2"/>
  <c r="AF100" i="2"/>
  <c r="BC67" i="3"/>
  <c r="AZ82" i="1"/>
  <c r="BB83" i="1"/>
  <c r="AI22" i="2"/>
  <c r="AH24" i="2"/>
  <c r="AO28" i="2"/>
  <c r="AC28" i="2"/>
  <c r="AM28" i="2"/>
  <c r="AI28" i="2"/>
  <c r="AC34" i="2"/>
  <c r="AZ61" i="3"/>
  <c r="BJ61" i="3"/>
  <c r="BI61" i="3"/>
  <c r="BH61" i="3"/>
  <c r="BG61" i="3"/>
  <c r="BF61" i="3"/>
  <c r="BE61" i="3"/>
  <c r="AF52" i="5"/>
  <c r="BC43" i="1"/>
  <c r="AX15" i="1"/>
  <c r="AP37" i="1"/>
  <c r="BA38" i="1"/>
  <c r="BC39" i="1"/>
  <c r="AP43" i="1"/>
  <c r="BB44" i="1"/>
  <c r="AP48" i="1"/>
  <c r="BA49" i="1"/>
  <c r="BA50" i="1"/>
  <c r="AP60" i="1"/>
  <c r="BB60" i="1"/>
  <c r="AP75" i="1"/>
  <c r="BB75" i="1"/>
  <c r="BC77" i="1"/>
  <c r="AU9" i="1"/>
  <c r="AU13" i="1"/>
  <c r="AY15" i="1"/>
  <c r="AV16" i="1"/>
  <c r="AW23" i="1"/>
  <c r="AY26" i="1"/>
  <c r="AV27" i="1"/>
  <c r="AP38" i="1"/>
  <c r="BB38" i="1"/>
  <c r="AX41" i="1"/>
  <c r="BC44" i="1"/>
  <c r="AZ45" i="1"/>
  <c r="AX46" i="1"/>
  <c r="AP49" i="1"/>
  <c r="BB49" i="1"/>
  <c r="BB50" i="1"/>
  <c r="AX52" i="1"/>
  <c r="AZ55" i="1"/>
  <c r="BA56" i="1"/>
  <c r="AX57" i="1"/>
  <c r="BC60" i="1"/>
  <c r="AZ61" i="1"/>
  <c r="BA62" i="1"/>
  <c r="AV67" i="1"/>
  <c r="BA71" i="1"/>
  <c r="AX72" i="1"/>
  <c r="BC75" i="1"/>
  <c r="BB78" i="1"/>
  <c r="AO16" i="2"/>
  <c r="AC16" i="2"/>
  <c r="AM16" i="2"/>
  <c r="AK16" i="2"/>
  <c r="AH21" i="2"/>
  <c r="AJ22" i="2"/>
  <c r="AJ24" i="2"/>
  <c r="AO37" i="2"/>
  <c r="AK47" i="2"/>
  <c r="BJ26" i="3"/>
  <c r="AZ26" i="3"/>
  <c r="BD61" i="3"/>
  <c r="AD20" i="4"/>
  <c r="AD42" i="4"/>
  <c r="AD45" i="4"/>
  <c r="AD48" i="4"/>
  <c r="AK11" i="5"/>
  <c r="AJ11" i="5"/>
  <c r="AI11" i="5"/>
  <c r="AX26" i="1"/>
  <c r="AV9" i="1"/>
  <c r="AV13" i="1"/>
  <c r="AZ15" i="1"/>
  <c r="AX23" i="1"/>
  <c r="AZ26" i="1"/>
  <c r="BC38" i="1"/>
  <c r="BA45" i="1"/>
  <c r="AY46" i="1"/>
  <c r="BC49" i="1"/>
  <c r="BC50" i="1"/>
  <c r="AY52" i="1"/>
  <c r="BA55" i="1"/>
  <c r="BB56" i="1"/>
  <c r="BA61" i="1"/>
  <c r="BB62" i="1"/>
  <c r="BB82" i="1"/>
  <c r="AP82" i="1"/>
  <c r="BC82" i="1"/>
  <c r="AI19" i="2"/>
  <c r="AJ21" i="2"/>
  <c r="AK22" i="2"/>
  <c r="AK24" i="2"/>
  <c r="AL38" i="2"/>
  <c r="AJ38" i="2"/>
  <c r="AH38" i="2"/>
  <c r="AL47" i="2"/>
  <c r="AZ13" i="3"/>
  <c r="BD19" i="3"/>
  <c r="BA83" i="1"/>
  <c r="AY83" i="1"/>
  <c r="AJ10" i="2"/>
  <c r="AH10" i="2"/>
  <c r="AB100" i="2"/>
  <c r="AO14" i="2"/>
  <c r="AC14" i="2"/>
  <c r="AM14" i="2"/>
  <c r="AI14" i="2"/>
  <c r="AK21" i="2"/>
  <c r="AM22" i="2"/>
  <c r="AL24" i="2"/>
  <c r="AJ35" i="2"/>
  <c r="AC38" i="2"/>
  <c r="AK44" i="2"/>
  <c r="AI44" i="2"/>
  <c r="AH44" i="2"/>
  <c r="AO44" i="2"/>
  <c r="AC44" i="2"/>
  <c r="AM47" i="2"/>
  <c r="AK64" i="2"/>
  <c r="BD13" i="3"/>
  <c r="BD28" i="3"/>
  <c r="AA54" i="4"/>
  <c r="AG20" i="5"/>
  <c r="AL19" i="2"/>
  <c r="AJ19" i="2"/>
  <c r="AH19" i="2"/>
  <c r="AO86" i="1"/>
  <c r="BA8" i="1"/>
  <c r="AX9" i="1"/>
  <c r="AX13" i="1"/>
  <c r="AP15" i="1"/>
  <c r="BB15" i="1"/>
  <c r="AU21" i="1"/>
  <c r="AZ23" i="1"/>
  <c r="AW24" i="1"/>
  <c r="AP26" i="1"/>
  <c r="BB26" i="1"/>
  <c r="AW36" i="1"/>
  <c r="BA41" i="1"/>
  <c r="BA46" i="1"/>
  <c r="AP50" i="1"/>
  <c r="BA52" i="1"/>
  <c r="BA57" i="1"/>
  <c r="AU69" i="1"/>
  <c r="BA72" i="1"/>
  <c r="AW74" i="1"/>
  <c r="AP83" i="1"/>
  <c r="AC10" i="2"/>
  <c r="AO12" i="2"/>
  <c r="AC12" i="2"/>
  <c r="AH18" i="2"/>
  <c r="AM19" i="2"/>
  <c r="AL21" i="2"/>
  <c r="AN22" i="2"/>
  <c r="AN24" i="2"/>
  <c r="AG44" i="2"/>
  <c r="AO47" i="2"/>
  <c r="AL66" i="2"/>
  <c r="AK66" i="2"/>
  <c r="AJ66" i="2"/>
  <c r="AL81" i="2"/>
  <c r="AJ81" i="2"/>
  <c r="AI81" i="2"/>
  <c r="AH81" i="2"/>
  <c r="AC81" i="2"/>
  <c r="AZ63" i="3"/>
  <c r="BJ63" i="3"/>
  <c r="BI63" i="3"/>
  <c r="BH63" i="3"/>
  <c r="BA15" i="1"/>
  <c r="BA26" i="1"/>
  <c r="AW43" i="1"/>
  <c r="BB46" i="1"/>
  <c r="AW48" i="1"/>
  <c r="BB52" i="1"/>
  <c r="AU60" i="1"/>
  <c r="AU75" i="1"/>
  <c r="BJ63" i="2"/>
  <c r="AD100" i="2"/>
  <c r="AG12" i="2"/>
  <c r="AJ18" i="2"/>
  <c r="AN19" i="2"/>
  <c r="AN21" i="2"/>
  <c r="AO22" i="2"/>
  <c r="AN25" i="2"/>
  <c r="AL25" i="2"/>
  <c r="AH25" i="2"/>
  <c r="AH28" i="2"/>
  <c r="AH34" i="2"/>
  <c r="AK48" i="2"/>
  <c r="AC48" i="2"/>
  <c r="AO48" i="2"/>
  <c r="AC66" i="2"/>
  <c r="BD27" i="3"/>
  <c r="AW9" i="1"/>
  <c r="AW13" i="1"/>
  <c r="AZ52" i="1"/>
  <c r="AY9" i="1"/>
  <c r="AY13" i="1"/>
  <c r="BA23" i="1"/>
  <c r="AP23" i="1"/>
  <c r="AP46" i="1"/>
  <c r="BK63" i="2"/>
  <c r="AE100" i="2"/>
  <c r="AI16" i="2"/>
  <c r="AL18" i="2"/>
  <c r="AO19" i="2"/>
  <c r="AO21" i="2"/>
  <c r="AJ28" i="2"/>
  <c r="AJ34" i="2"/>
  <c r="AN35" i="2"/>
  <c r="AO42" i="2"/>
  <c r="AM42" i="2"/>
  <c r="AL42" i="2"/>
  <c r="AK42" i="2"/>
  <c r="AC71" i="2"/>
  <c r="AL71" i="2"/>
  <c r="AK71" i="2"/>
  <c r="AJ71" i="2"/>
  <c r="AI71" i="2"/>
  <c r="AH71" i="2"/>
  <c r="AG90" i="2"/>
  <c r="AD8" i="4"/>
  <c r="AD54" i="4" s="1"/>
  <c r="AD7" i="6"/>
  <c r="AL33" i="6"/>
  <c r="AL36" i="6"/>
  <c r="AD39" i="6"/>
  <c r="AK47" i="6"/>
  <c r="AK50" i="6"/>
  <c r="AO46" i="2"/>
  <c r="AM49" i="2"/>
  <c r="AI53" i="2"/>
  <c r="AI55" i="2"/>
  <c r="AI57" i="2"/>
  <c r="AI59" i="2"/>
  <c r="AI61" i="2"/>
  <c r="AI67" i="2"/>
  <c r="AH69" i="2"/>
  <c r="AJ72" i="2"/>
  <c r="AK74" i="2"/>
  <c r="AK90" i="2"/>
  <c r="AL95" i="2"/>
  <c r="BJ19" i="3"/>
  <c r="BH28" i="3"/>
  <c r="BJ30" i="3"/>
  <c r="BH57" i="3"/>
  <c r="AL10" i="6"/>
  <c r="AI18" i="6"/>
  <c r="AI20" i="6"/>
  <c r="AI21" i="6"/>
  <c r="AI23" i="6"/>
  <c r="AI24" i="6"/>
  <c r="AI27" i="6"/>
  <c r="AI28" i="6"/>
  <c r="AI30" i="6"/>
  <c r="AM32" i="6"/>
  <c r="AM33" i="6"/>
  <c r="AM36" i="6"/>
  <c r="AL46" i="6"/>
  <c r="AL47" i="6"/>
  <c r="AL49" i="6"/>
  <c r="AL50" i="6"/>
  <c r="AD53" i="6"/>
  <c r="AD54" i="6"/>
  <c r="AN49" i="2"/>
  <c r="AJ55" i="2"/>
  <c r="AJ57" i="2"/>
  <c r="AJ59" i="2"/>
  <c r="AJ61" i="2"/>
  <c r="AL74" i="2"/>
  <c r="BI28" i="3"/>
  <c r="BI57" i="3"/>
  <c r="AJ18" i="6"/>
  <c r="AJ20" i="6"/>
  <c r="AJ21" i="6"/>
  <c r="AJ23" i="6"/>
  <c r="AJ24" i="6"/>
  <c r="AJ27" i="6"/>
  <c r="AJ28" i="6"/>
  <c r="AJ30" i="6"/>
  <c r="AN32" i="6"/>
  <c r="AN33" i="6"/>
  <c r="AN36" i="6"/>
  <c r="AM47" i="6"/>
  <c r="AM49" i="6"/>
  <c r="AM50" i="6"/>
  <c r="BJ57" i="3"/>
  <c r="AG9" i="5"/>
  <c r="AK18" i="6"/>
  <c r="AK20" i="6"/>
  <c r="AK21" i="6"/>
  <c r="AK23" i="6"/>
  <c r="AK24" i="6"/>
  <c r="AK27" i="6"/>
  <c r="AK28" i="6"/>
  <c r="AK30" i="6"/>
  <c r="AK44" i="6"/>
  <c r="AN47" i="6"/>
  <c r="AN49" i="6"/>
  <c r="AN50" i="6"/>
  <c r="AZ35" i="3"/>
  <c r="AH7" i="6"/>
  <c r="AH57" i="6" s="1"/>
  <c r="AJ8" i="6"/>
  <c r="AI14" i="6"/>
  <c r="AL17" i="6"/>
  <c r="AL18" i="6"/>
  <c r="AL20" i="6"/>
  <c r="AL21" i="6"/>
  <c r="AL23" i="6"/>
  <c r="AL24" i="6"/>
  <c r="AL27" i="6"/>
  <c r="AL28" i="6"/>
  <c r="AL30" i="6"/>
  <c r="AD33" i="6"/>
  <c r="AD36" i="6"/>
  <c r="AD38" i="6"/>
  <c r="AI7" i="6"/>
  <c r="AK8" i="6"/>
  <c r="AJ14" i="6"/>
  <c r="AM17" i="6"/>
  <c r="AM18" i="6"/>
  <c r="AM20" i="6"/>
  <c r="AM21" i="6"/>
  <c r="AM23" i="6"/>
  <c r="AM24" i="6"/>
  <c r="AM27" i="6"/>
  <c r="AM28" i="6"/>
  <c r="AM30" i="6"/>
  <c r="AD47" i="6"/>
  <c r="AD49" i="6"/>
  <c r="AD50" i="6"/>
  <c r="AD52" i="6"/>
  <c r="AA52" i="5"/>
  <c r="AJ7" i="6"/>
  <c r="AK14" i="6"/>
  <c r="AN18" i="6"/>
  <c r="AN20" i="6"/>
  <c r="AN21" i="6"/>
  <c r="AN23" i="6"/>
  <c r="AN24" i="6"/>
  <c r="AN27" i="6"/>
  <c r="AN28" i="6"/>
  <c r="AN30" i="6"/>
  <c r="AI54" i="6"/>
  <c r="BE64" i="3"/>
  <c r="AK7" i="6"/>
  <c r="AJ54" i="6"/>
  <c r="AC57" i="6"/>
  <c r="AK54" i="6"/>
  <c r="AI33" i="6"/>
  <c r="AI36" i="6"/>
  <c r="AM38" i="6"/>
  <c r="AL53" i="6"/>
  <c r="AL54" i="6"/>
  <c r="AJ33" i="6"/>
  <c r="AJ36" i="6"/>
  <c r="AI47" i="6"/>
  <c r="AI50" i="6"/>
  <c r="AM52" i="6"/>
  <c r="AM53" i="6"/>
  <c r="AM54" i="6"/>
  <c r="AT86" i="1" l="1"/>
  <c r="AY86" i="1"/>
  <c r="BM63" i="2"/>
  <c r="AG52" i="5"/>
  <c r="BD67" i="3"/>
  <c r="AG10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 inconnu</author>
  </authors>
  <commentList>
    <comment ref="AJ5" authorId="0" shapeId="0" xr:uid="{00000000-0006-0000-0300-000001000000}">
      <text>
        <r>
          <rPr>
            <sz val="10"/>
            <rFont val="Arial"/>
            <family val="2"/>
          </rPr>
          <t xml:space="preserve">Marcassins
Noir sur fond orange
Argent sur fond orange
Or sur fond orange
</t>
        </r>
      </text>
    </comment>
    <comment ref="AJ6" authorId="0" shapeId="0" xr:uid="{00000000-0006-0000-0300-000002000000}">
      <text>
        <r>
          <rPr>
            <sz val="10"/>
            <rFont val="Arial"/>
            <family val="2"/>
          </rPr>
          <t>Sangliers:
Vert sur fond blanc  
Argent sur fond vert
Or sur fond blanc
Or sur fond noir
Or sur fond bleu
Or sur fond rouge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 inconnu</author>
  </authors>
  <commentList>
    <comment ref="AL6" authorId="0" shapeId="0" xr:uid="{00000000-0006-0000-0500-000001000000}">
      <text>
        <r>
          <rPr>
            <sz val="10"/>
            <rFont val="Arial"/>
            <family val="2"/>
          </rPr>
          <t>Jusqu'à Cadet : MARCASSIN
Vert fond Blanc
Argent fond Vert
Or fond Blanc
Or fond Noir</t>
        </r>
      </text>
    </comment>
  </commentList>
</comments>
</file>

<file path=xl/sharedStrings.xml><?xml version="1.0" encoding="utf-8"?>
<sst xmlns="http://schemas.openxmlformats.org/spreadsheetml/2006/main" count="651" uniqueCount="398">
  <si>
    <t>Nb</t>
  </si>
  <si>
    <t>Moy</t>
  </si>
  <si>
    <t>Podiums</t>
  </si>
  <si>
    <t>Ecussons FFTA</t>
  </si>
  <si>
    <t>/3</t>
  </si>
  <si>
    <t>Or</t>
  </si>
  <si>
    <t>Ag</t>
  </si>
  <si>
    <t>Br</t>
  </si>
  <si>
    <t>Tt</t>
  </si>
  <si>
    <t>Benjamin Dames U13</t>
  </si>
  <si>
    <t>Benjamin Homme U13</t>
  </si>
  <si>
    <t>RAYMOND Marius</t>
  </si>
  <si>
    <t>(2)</t>
  </si>
  <si>
    <t>Minime Femme U15</t>
  </si>
  <si>
    <t>Minime Homme U15</t>
  </si>
  <si>
    <t>FROTTE Maxime</t>
  </si>
  <si>
    <t>(1)</t>
  </si>
  <si>
    <t>Compound Cadet Homme</t>
  </si>
  <si>
    <t>Cadette Femme U18</t>
  </si>
  <si>
    <t>ZIEGELMEYER Katell</t>
  </si>
  <si>
    <t>(3)</t>
  </si>
  <si>
    <t>(5)</t>
  </si>
  <si>
    <t>Cadet Homme U18</t>
  </si>
  <si>
    <t>Junior  Femme U21</t>
  </si>
  <si>
    <t>Junior Homme U21</t>
  </si>
  <si>
    <t>Senior 1 Femme CL</t>
  </si>
  <si>
    <t>DAVY Charlène</t>
  </si>
  <si>
    <t>KRAUSS Sarah</t>
  </si>
  <si>
    <t>LOGANATHAN  Kirthiya</t>
  </si>
  <si>
    <t xml:space="preserve"> Senior 1 Homme CL</t>
  </si>
  <si>
    <t>CLAIN Cédric</t>
  </si>
  <si>
    <t>LAGNEAUX Quentin</t>
  </si>
  <si>
    <t>LAQUAY Thomas</t>
  </si>
  <si>
    <t>STRYJEK Julien</t>
  </si>
  <si>
    <t>BROCHAYE Arthur</t>
  </si>
  <si>
    <t>(11)</t>
  </si>
  <si>
    <t>VESSAUD Ange</t>
  </si>
  <si>
    <t>(10)</t>
  </si>
  <si>
    <t>Scratch Homme Bare Bow</t>
  </si>
  <si>
    <t>GAWLOWIEZ Franck</t>
  </si>
  <si>
    <t>VALENTIN Grégory</t>
  </si>
  <si>
    <t>LHERMITTE William</t>
  </si>
  <si>
    <t>Senior 2 Femme</t>
  </si>
  <si>
    <t>BODSON Florence</t>
  </si>
  <si>
    <t>LAPORTE Constance</t>
  </si>
  <si>
    <t>CARPENTIER Gaëlle</t>
  </si>
  <si>
    <t>Senior 3 Femme</t>
  </si>
  <si>
    <t>VOLVERT Claudette</t>
  </si>
  <si>
    <t>Senior 2 Homme</t>
  </si>
  <si>
    <t>MULLER Christian</t>
  </si>
  <si>
    <t>WONG Hua</t>
  </si>
  <si>
    <t>ZIEGELMEYER Damien</t>
  </si>
  <si>
    <t>Senior 3 Homme</t>
  </si>
  <si>
    <t>BAUVET Joël</t>
  </si>
  <si>
    <t>PHULPIN Pascal</t>
  </si>
  <si>
    <t>TETART Philippe</t>
  </si>
  <si>
    <t>Compound Jeune Femme</t>
  </si>
  <si>
    <t>Compound Jeune Homme</t>
  </si>
  <si>
    <t>Compound Senior 3 Femme</t>
  </si>
  <si>
    <t>HOUWER Françoise</t>
  </si>
  <si>
    <t>Compound S1H</t>
  </si>
  <si>
    <t>Senior 2 Homme Compound</t>
  </si>
  <si>
    <t>DEMANGE Damien</t>
  </si>
  <si>
    <t>BOULANGER Emmanuel</t>
  </si>
  <si>
    <t>Senior 3 Homme Compound</t>
  </si>
  <si>
    <t>BEDUCHAUD Bernard</t>
  </si>
  <si>
    <t>CHAIRON Daniel</t>
  </si>
  <si>
    <t>GOGIBUS Alain</t>
  </si>
  <si>
    <t>HOUWER jean-Marc</t>
  </si>
  <si>
    <t>PERREUX Norbert</t>
  </si>
  <si>
    <t>SALAUN Hervé</t>
  </si>
  <si>
    <t>Nombre d'Archer participants aux concours FFTA :</t>
  </si>
  <si>
    <t>INTERNATIONAL</t>
  </si>
  <si>
    <t>U15 Femme Classique-40m</t>
  </si>
  <si>
    <t>U15 Homme Classique-40m</t>
  </si>
  <si>
    <t>U18 Femme Classique-60m</t>
  </si>
  <si>
    <t>U18 Homme Classique-60m</t>
  </si>
  <si>
    <t>Senior 1 Femme Classique-70m</t>
  </si>
  <si>
    <t>Senior 1 Homme Classique-70m</t>
  </si>
  <si>
    <t>MONFLIER   Geoffrey</t>
  </si>
  <si>
    <t>Senior 2 Femme Classique-70m</t>
  </si>
  <si>
    <t>Senior 2 Homme Classique-70m</t>
  </si>
  <si>
    <t>Senior 3 Homme Classique-60m</t>
  </si>
  <si>
    <t>Junior  Homme Compound</t>
  </si>
  <si>
    <t>Senior 1  Homme Compound</t>
  </si>
  <si>
    <t>TORLET Teddy</t>
  </si>
  <si>
    <t>Senior 2  Homme Compound</t>
  </si>
  <si>
    <t>Senior 3 Femme Compound</t>
  </si>
  <si>
    <t>Senior 3  Homme Compound</t>
  </si>
  <si>
    <t>HOUWER Jean-Marc</t>
  </si>
  <si>
    <t>REMOLU Jean-Michel</t>
  </si>
  <si>
    <t xml:space="preserve">50M - 122 </t>
  </si>
  <si>
    <t>U13 Homme classique</t>
  </si>
  <si>
    <t>U13 Femme classique</t>
  </si>
  <si>
    <t>U15 Homme classique</t>
  </si>
  <si>
    <t>U18Femme classique</t>
  </si>
  <si>
    <t>Senior 1 Femme classique</t>
  </si>
  <si>
    <t>Adultes H  Arc Nu</t>
  </si>
  <si>
    <t>Junior Homme classique</t>
  </si>
  <si>
    <t>Senior1 Homme Classique</t>
  </si>
  <si>
    <t>Senior 3 Femme Classique</t>
  </si>
  <si>
    <t>Senior 2 Homme classique</t>
  </si>
  <si>
    <t>Senior 3 homme classique</t>
  </si>
  <si>
    <t>Jeune Homme Compound</t>
  </si>
  <si>
    <t>Senior Femme Compound</t>
  </si>
  <si>
    <t>VALENTIN Angélique</t>
  </si>
  <si>
    <t>Senior1  Homme Compound</t>
  </si>
  <si>
    <t>Senior 3  Femmee Compound</t>
  </si>
  <si>
    <t>Senior 3 homme Compound</t>
  </si>
  <si>
    <t>Écussons FFTA</t>
  </si>
  <si>
    <t>Benjamin Homme Arc Nu</t>
  </si>
  <si>
    <t>Minime Femme Arc Nu</t>
  </si>
  <si>
    <t>Minime Homme Arc Nu</t>
  </si>
  <si>
    <t>U 18 Homme Arc Nu</t>
  </si>
  <si>
    <t xml:space="preserve"> </t>
  </si>
  <si>
    <t>U 18 Femme Arc Nu</t>
  </si>
  <si>
    <t>Senior 1 Homme Arc Chasse</t>
  </si>
  <si>
    <t>Senior 2 Homme Arc Chasse</t>
  </si>
  <si>
    <t>DIDRICHE Frédéric</t>
  </si>
  <si>
    <t>Senior 3 Homme Arc Chasse</t>
  </si>
  <si>
    <t>NOGENT Eric</t>
  </si>
  <si>
    <t>Senior1  Homme Arc Droit</t>
  </si>
  <si>
    <t>BALLAN Jean</t>
  </si>
  <si>
    <t>Senior2  Homme Arc Droit</t>
  </si>
  <si>
    <t>Senior 3 Homme Arc Droit</t>
  </si>
  <si>
    <t>COUTANT J,Dominique</t>
  </si>
  <si>
    <t>Senior 1 Femme Bare Bow</t>
  </si>
  <si>
    <t>CHASSIN Aurélie</t>
  </si>
  <si>
    <t>Senior 1Homme Arc Nu</t>
  </si>
  <si>
    <t>Senior2 Homme Bare Bow</t>
  </si>
  <si>
    <t>Senior 3 Homme Bare Bow</t>
  </si>
  <si>
    <t>Junior Femme Arc Libre</t>
  </si>
  <si>
    <t>Junior Homme Arc Libre</t>
  </si>
  <si>
    <t>Senior 1 Femme Arc Libre</t>
  </si>
  <si>
    <t>Senior2  Homme Arc Libre</t>
  </si>
  <si>
    <t>Senior 3 Homme Arc Libre</t>
  </si>
  <si>
    <t>Senior Homme Compound</t>
  </si>
  <si>
    <t>Senior Femme Arc Chasse</t>
  </si>
  <si>
    <t>Senior Homme Arc Chasse</t>
  </si>
  <si>
    <t>PRIN Jean-Charles</t>
  </si>
  <si>
    <t>Senior Homme Arc Droit</t>
  </si>
  <si>
    <t>Senior 2 Homme Arc Droit</t>
  </si>
  <si>
    <t>Senior Femme Arc Nu</t>
  </si>
  <si>
    <t>Senior2  Homme Arc Nu</t>
  </si>
  <si>
    <t>Senior Femme Arc Libre</t>
  </si>
  <si>
    <t>Senior Homme Arc Libre</t>
  </si>
  <si>
    <t>NB</t>
  </si>
  <si>
    <t>U13Homme</t>
  </si>
  <si>
    <t>U18 Femme</t>
  </si>
  <si>
    <t>Senior 1 Femme</t>
  </si>
  <si>
    <t>GUILLAUMIE Charlène</t>
  </si>
  <si>
    <t>Junior Homme Compound</t>
  </si>
  <si>
    <t>Senior 1 Homme Compound</t>
  </si>
  <si>
    <t>Senior 1 Homme Classique</t>
  </si>
  <si>
    <t>Senior 3 Homme - AD</t>
  </si>
  <si>
    <t>Senior  Homme Arc Nu</t>
  </si>
  <si>
    <t>Senior 2 Femme Cl</t>
  </si>
  <si>
    <t>Senior 2 Homme Cl</t>
  </si>
  <si>
    <t>Senior 3 Femme Cl</t>
  </si>
  <si>
    <t>Senior 3 Homme Cl</t>
  </si>
  <si>
    <t>Ecussons</t>
  </si>
  <si>
    <t>Senior Femme Classique</t>
  </si>
  <si>
    <t>Senior 1 Homme Sans Viseur</t>
  </si>
  <si>
    <t>Senior 3  Homme Sans Viseur</t>
  </si>
  <si>
    <t>Senior 2 Homme Classique</t>
  </si>
  <si>
    <t>Senior 3 Homme Classique</t>
  </si>
  <si>
    <t>Senior 3 Femme  Compound</t>
  </si>
  <si>
    <t>S3H</t>
  </si>
  <si>
    <t>S2H</t>
  </si>
  <si>
    <t>S1H</t>
  </si>
  <si>
    <t>U21H</t>
  </si>
  <si>
    <t>U18H</t>
  </si>
  <si>
    <t>U15H</t>
  </si>
  <si>
    <t>U13H</t>
  </si>
  <si>
    <t>S3HCO</t>
  </si>
  <si>
    <t>S2HCO</t>
  </si>
  <si>
    <t>S1HCO</t>
  </si>
  <si>
    <t>U21HCO</t>
  </si>
  <si>
    <t>U15HCO</t>
  </si>
  <si>
    <t>SHBB</t>
  </si>
  <si>
    <t>TAE</t>
  </si>
  <si>
    <t>G.GUILLOT</t>
  </si>
  <si>
    <t>E.BOULANGER</t>
  </si>
  <si>
    <t>D.DEMANGE</t>
  </si>
  <si>
    <t>International</t>
  </si>
  <si>
    <t>19,05,19</t>
  </si>
  <si>
    <t>12.05.2024</t>
  </si>
  <si>
    <t>11.06.2022</t>
  </si>
  <si>
    <t>B,BEDUCHAUD</t>
  </si>
  <si>
    <t>M.VAN DERCAMERE</t>
  </si>
  <si>
    <t>J.BALLAN</t>
  </si>
  <si>
    <t>M.FROTTE</t>
  </si>
  <si>
    <t>J.DEBRUYNE</t>
  </si>
  <si>
    <t>A.GOGIBUS</t>
  </si>
  <si>
    <t>J.BOILEAU</t>
  </si>
  <si>
    <t>G.VALENTIN</t>
  </si>
  <si>
    <t>National</t>
  </si>
  <si>
    <t>11.06.06</t>
  </si>
  <si>
    <t>10.05.09</t>
  </si>
  <si>
    <t>09.05.09</t>
  </si>
  <si>
    <t>22.05.11</t>
  </si>
  <si>
    <t>02.05.10</t>
  </si>
  <si>
    <t>06.05.12</t>
  </si>
  <si>
    <t>03.05.09</t>
  </si>
  <si>
    <t>09.06.13</t>
  </si>
  <si>
    <t>01.07.12</t>
  </si>
  <si>
    <t>SALLE</t>
  </si>
  <si>
    <t>B.BEDUCHAUD</t>
  </si>
  <si>
    <t>JP.ODIENNE</t>
  </si>
  <si>
    <t>N.STASKIEWICZ</t>
  </si>
  <si>
    <t>T,TORLET</t>
  </si>
  <si>
    <t>M.DELAPLACE</t>
  </si>
  <si>
    <t>F.GAWLOWIEZ</t>
  </si>
  <si>
    <t>26,11,05</t>
  </si>
  <si>
    <t>09.12.12</t>
  </si>
  <si>
    <t>24.10.09</t>
  </si>
  <si>
    <t>05.10.97</t>
  </si>
  <si>
    <t>22.11.15</t>
  </si>
  <si>
    <t>27.10.12</t>
  </si>
  <si>
    <t>24.10.10</t>
  </si>
  <si>
    <t>18.12.11</t>
  </si>
  <si>
    <t>14.12.2025</t>
  </si>
  <si>
    <t>16.11.13</t>
  </si>
  <si>
    <t>09.10.11</t>
  </si>
  <si>
    <t>20.11.99</t>
  </si>
  <si>
    <t>01.11.08</t>
  </si>
  <si>
    <t>FIELD</t>
  </si>
  <si>
    <t>Y.LE BORGNE</t>
  </si>
  <si>
    <t>D;DELVAUX</t>
  </si>
  <si>
    <t>F.SCHNEIDER</t>
  </si>
  <si>
    <t>L.BADER</t>
  </si>
  <si>
    <t>H.SALAUN</t>
  </si>
  <si>
    <t>T.TORLET</t>
  </si>
  <si>
    <t>E.MEYER</t>
  </si>
  <si>
    <t>23.03.08</t>
  </si>
  <si>
    <t>20.04.13</t>
  </si>
  <si>
    <t>12.04.09</t>
  </si>
  <si>
    <t>20.07.97</t>
  </si>
  <si>
    <t>30.04.00</t>
  </si>
  <si>
    <t>21.06.98</t>
  </si>
  <si>
    <t>17.06.12</t>
  </si>
  <si>
    <t>20.07.03</t>
  </si>
  <si>
    <t>PERFORMANCE PAR EQUIPE DE CLUB</t>
  </si>
  <si>
    <t>SALLE Cl</t>
  </si>
  <si>
    <t>13.11.2011</t>
  </si>
  <si>
    <t>B.BEDUCHAUD - J.BOILEAU - G.GUILLOT</t>
  </si>
  <si>
    <t>SALLE CO</t>
  </si>
  <si>
    <t>16.02.2014</t>
  </si>
  <si>
    <t>T. TORLET - J. BOILEAU - A.GOGIBUS</t>
  </si>
  <si>
    <t>SALLE Mixte</t>
  </si>
  <si>
    <t>23.11.08</t>
  </si>
  <si>
    <t>A.GOGIBUS - G.GUILLOT - M.VAN DERCAMERE</t>
  </si>
  <si>
    <t>FITA 2X70 CL</t>
  </si>
  <si>
    <t>15.06.2008</t>
  </si>
  <si>
    <t>G.GUILLOT - M.VAN DERCAMERE - Y.LE BORGNE.</t>
  </si>
  <si>
    <t>12.05.2013</t>
  </si>
  <si>
    <t>Y.LE BORGNE - B.BEDUCHAUD - T.TORLET</t>
  </si>
  <si>
    <t>2X50-CL</t>
  </si>
  <si>
    <t>04.05.2008</t>
  </si>
  <si>
    <t>G.GUILLOT - A.BRASSEUR - M.VAN DERCAMERE</t>
  </si>
  <si>
    <t>2X50-CO</t>
  </si>
  <si>
    <t>18.06.2006</t>
  </si>
  <si>
    <t>T.TORLET - G.VALENTIN - M.MUZELET</t>
  </si>
  <si>
    <t>2x50 Mixte</t>
  </si>
  <si>
    <t>29.07.2012</t>
  </si>
  <si>
    <t>B.BEDUCHAUD - P.STASKIEWICZ - N.PERREUX</t>
  </si>
  <si>
    <t>FITA -CO</t>
  </si>
  <si>
    <t>T.TORLET - G.VALENTIN - A.GOGIBUS</t>
  </si>
  <si>
    <t>SALLE Jeunes</t>
  </si>
  <si>
    <t>28.10.2007</t>
  </si>
  <si>
    <t>B.MARTIN KLEISCH - D.BERGEON - G.HERBIN</t>
  </si>
  <si>
    <t>3D Jeunes</t>
  </si>
  <si>
    <t>20.04.2008</t>
  </si>
  <si>
    <t>R.HERBELOT - C.MARTIN - B.MARTIN KLEISCH</t>
  </si>
  <si>
    <t>3D adultes</t>
  </si>
  <si>
    <t>F.GAWLOWIEZ - G.VALENTIN - H.SALAUN,</t>
  </si>
  <si>
    <t>CF 3D par Equipe:    1052</t>
  </si>
  <si>
    <t>12ème sur 37 Eq</t>
  </si>
  <si>
    <t>S1H  libre</t>
  </si>
  <si>
    <t>S2H libre</t>
  </si>
  <si>
    <t>S2H arc droit</t>
  </si>
  <si>
    <t>S1H  chasse</t>
  </si>
  <si>
    <t>S2H  chasse</t>
  </si>
  <si>
    <t>S3H  chasse</t>
  </si>
  <si>
    <t>S1H AD</t>
  </si>
  <si>
    <t>S1H BB</t>
  </si>
  <si>
    <t>S2H BB</t>
  </si>
  <si>
    <t>S3H libre</t>
  </si>
  <si>
    <t>S3H BB</t>
  </si>
  <si>
    <t>S1H CO</t>
  </si>
  <si>
    <t>S2H CO</t>
  </si>
  <si>
    <t>3D</t>
  </si>
  <si>
    <t>F.DIDRICHE</t>
  </si>
  <si>
    <t>W.LHERMITTE</t>
  </si>
  <si>
    <t>J.STRYJEK</t>
  </si>
  <si>
    <t>O.GUERRIER</t>
  </si>
  <si>
    <t>SH  libre</t>
  </si>
  <si>
    <t>SH  chasse</t>
  </si>
  <si>
    <t>JH  libre</t>
  </si>
  <si>
    <t>SH AD</t>
  </si>
  <si>
    <t>SH BB</t>
  </si>
  <si>
    <t>NATURE</t>
  </si>
  <si>
    <t>S3F</t>
  </si>
  <si>
    <t>S2F</t>
  </si>
  <si>
    <t>S1F</t>
  </si>
  <si>
    <t>U21F</t>
  </si>
  <si>
    <t>U18F</t>
  </si>
  <si>
    <t>U15F</t>
  </si>
  <si>
    <t>U13F</t>
  </si>
  <si>
    <t>S3FCO</t>
  </si>
  <si>
    <t>S2FCO</t>
  </si>
  <si>
    <t>S1FCO</t>
  </si>
  <si>
    <t>U21FCO</t>
  </si>
  <si>
    <t>BBF</t>
  </si>
  <si>
    <t>TAE
International</t>
  </si>
  <si>
    <t>F.HOUWER</t>
  </si>
  <si>
    <t>J.PETIT</t>
  </si>
  <si>
    <t>S,DUBOS</t>
  </si>
  <si>
    <t>L.SIMON</t>
  </si>
  <si>
    <t>A.LE BRAS</t>
  </si>
  <si>
    <t>11.05.25</t>
  </si>
  <si>
    <t>18.05.08</t>
  </si>
  <si>
    <t>01.06.14</t>
  </si>
  <si>
    <t>05.06.16</t>
  </si>
  <si>
    <t>10,05,2026</t>
  </si>
  <si>
    <t>TAE
National</t>
  </si>
  <si>
    <t>I.COUTIEZ</t>
  </si>
  <si>
    <t>M.GIMEL</t>
  </si>
  <si>
    <t>18.05.25</t>
  </si>
  <si>
    <t>19.05.13</t>
  </si>
  <si>
    <t>27,06,05</t>
  </si>
  <si>
    <t>27.05.18</t>
  </si>
  <si>
    <t>31.05.15</t>
  </si>
  <si>
    <t>10.05.2026</t>
  </si>
  <si>
    <t>M.LEON</t>
  </si>
  <si>
    <t>M.LE BRAS</t>
  </si>
  <si>
    <t>H.DESJARDINS</t>
  </si>
  <si>
    <t>E.DUCROS</t>
  </si>
  <si>
    <t>G.CHOPIN</t>
  </si>
  <si>
    <t>M.WEINREICH</t>
  </si>
  <si>
    <t>06.12.03</t>
  </si>
  <si>
    <t>24.11.19</t>
  </si>
  <si>
    <t>28;01;18</t>
  </si>
  <si>
    <t>22.01.17</t>
  </si>
  <si>
    <t>09.02.98</t>
  </si>
  <si>
    <t>16.11.2024</t>
  </si>
  <si>
    <t>15.10.00</t>
  </si>
  <si>
    <t>11.10.98</t>
  </si>
  <si>
    <t>C.VOLVERT</t>
  </si>
  <si>
    <t>S.ALAVOINE</t>
  </si>
  <si>
    <t>J.LAURENT</t>
  </si>
  <si>
    <t>A.VALENTIN</t>
  </si>
  <si>
    <t>06.05.06</t>
  </si>
  <si>
    <t>19.06.05</t>
  </si>
  <si>
    <t>12.05.96</t>
  </si>
  <si>
    <t>09,04,05</t>
  </si>
  <si>
    <t>13.05.02</t>
  </si>
  <si>
    <t>11,04,2026</t>
  </si>
  <si>
    <t>19.04.15</t>
  </si>
  <si>
    <t>23,10,2004</t>
  </si>
  <si>
    <t>S. MAFFAT - M. LEON - S. DUBOS</t>
  </si>
  <si>
    <t>SF Arc nu</t>
  </si>
  <si>
    <t>SF BB</t>
  </si>
  <si>
    <t>SF Libre</t>
  </si>
  <si>
    <t>JF  libre</t>
  </si>
  <si>
    <t>MF Arc nu</t>
  </si>
  <si>
    <t>A.CHASSIN</t>
  </si>
  <si>
    <t>A.LECOUFFE</t>
  </si>
  <si>
    <t>02.04.17</t>
  </si>
  <si>
    <t>TIR EXTERIEUR International</t>
  </si>
  <si>
    <t>TIR EXTERIEUR National</t>
  </si>
  <si>
    <t>Maxime FROTTE</t>
  </si>
  <si>
    <t>BEURSAULT</t>
  </si>
  <si>
    <t>3 D</t>
  </si>
  <si>
    <t>Nature</t>
  </si>
  <si>
    <t xml:space="preserve"> 3D</t>
  </si>
  <si>
    <t>3D par Equipe</t>
  </si>
  <si>
    <t>Variables</t>
  </si>
  <si>
    <t>Année</t>
  </si>
  <si>
    <t>podium or</t>
  </si>
  <si>
    <t>podium argent</t>
  </si>
  <si>
    <t>podium bronze</t>
  </si>
  <si>
    <t>pas de compétition</t>
  </si>
  <si>
    <t>---</t>
  </si>
  <si>
    <t>U13 Homme Arc Nu</t>
  </si>
  <si>
    <t>U15 Femme Arc Nu</t>
  </si>
  <si>
    <t>U15 Homme Arc Nu</t>
  </si>
  <si>
    <t>U18 Homme Arc Nu</t>
  </si>
  <si>
    <t>U15 Homme Cl</t>
  </si>
  <si>
    <t>PALMARES DE LA Cie D'ARC DE REIMS (Septembre 2026 à Septembre 2027)</t>
  </si>
  <si>
    <t>Sarreguemines</t>
  </si>
  <si>
    <t>sept</t>
  </si>
  <si>
    <t>U18 Homme</t>
  </si>
  <si>
    <t>U13 Homme</t>
  </si>
  <si>
    <t>U21 Femme Classique</t>
  </si>
  <si>
    <t>Senior2 Homme Classique</t>
  </si>
  <si>
    <t>(12)</t>
  </si>
  <si>
    <t>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</si>
</sst>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lt;36526]mm/dd/yy;mm/dd/yyyy"/>
    <numFmt numFmtId="166" formatCode="0.0"/>
    <numFmt numFmtId="167" formatCode="dd/mm/yy"/>
  </numFmts>
  <fonts count="78" x14ac:knownFonts="1">
    <font>
      <sz val="10"/>
      <name val="Arial"/>
      <family val="2"/>
      <charset val="1"/>
    </font>
    <font>
      <sz val="10"/>
      <color rgb="FFFF3333"/>
      <name val="Mangal"/>
      <family val="2"/>
      <charset val="1"/>
    </font>
    <font>
      <sz val="8"/>
      <color rgb="FF000000"/>
      <name val="Arial"/>
      <family val="2"/>
      <charset val="1"/>
    </font>
    <font>
      <b/>
      <sz val="8"/>
      <name val="Arial"/>
      <family val="2"/>
      <charset val="1"/>
    </font>
    <font>
      <b/>
      <sz val="8"/>
      <color rgb="FFFFFFFF"/>
      <name val="Arial"/>
      <family val="2"/>
      <charset val="1"/>
    </font>
    <font>
      <sz val="8"/>
      <name val="Arial"/>
      <family val="2"/>
      <charset val="1"/>
    </font>
    <font>
      <b/>
      <sz val="8"/>
      <color rgb="FF800080"/>
      <name val="Arial"/>
      <family val="2"/>
      <charset val="1"/>
    </font>
    <font>
      <b/>
      <sz val="8"/>
      <color rgb="FF0047FF"/>
      <name val="Arial"/>
      <family val="2"/>
      <charset val="1"/>
    </font>
    <font>
      <b/>
      <sz val="10"/>
      <name val="Arial"/>
      <family val="2"/>
      <charset val="1"/>
    </font>
    <font>
      <b/>
      <sz val="8"/>
      <color rgb="FFFFFF00"/>
      <name val="Arial"/>
      <family val="2"/>
      <charset val="1"/>
    </font>
    <font>
      <b/>
      <sz val="8"/>
      <color rgb="FFB3B3B3"/>
      <name val="Arial"/>
      <family val="2"/>
      <charset val="1"/>
    </font>
    <font>
      <b/>
      <sz val="8"/>
      <color rgb="FFB84747"/>
      <name val="Arial"/>
      <family val="2"/>
      <charset val="1"/>
    </font>
    <font>
      <b/>
      <sz val="8"/>
      <color rgb="FF990033"/>
      <name val="Arial"/>
      <family val="2"/>
      <charset val="1"/>
    </font>
    <font>
      <sz val="8"/>
      <color rgb="FF800080"/>
      <name val="Arial"/>
      <family val="2"/>
      <charset val="1"/>
    </font>
    <font>
      <b/>
      <i/>
      <sz val="8"/>
      <name val="Arial"/>
      <family val="2"/>
      <charset val="1"/>
    </font>
    <font>
      <b/>
      <sz val="8"/>
      <color rgb="FF00FFFF"/>
      <name val="Arial"/>
      <family val="2"/>
      <charset val="1"/>
    </font>
    <font>
      <b/>
      <sz val="8"/>
      <color rgb="FFFF0000"/>
      <name val="Arial"/>
      <family val="2"/>
      <charset val="1"/>
    </font>
    <font>
      <sz val="8"/>
      <color rgb="FF00FFFF"/>
      <name val="Arial"/>
      <family val="2"/>
      <charset val="1"/>
    </font>
    <font>
      <b/>
      <i/>
      <u/>
      <sz val="8"/>
      <color rgb="FFFF0000"/>
      <name val="Arial"/>
      <family val="2"/>
      <charset val="1"/>
    </font>
    <font>
      <sz val="9"/>
      <name val="Arial"/>
      <family val="2"/>
      <charset val="1"/>
    </font>
    <font>
      <b/>
      <sz val="8"/>
      <color rgb="FF002060"/>
      <name val="Arial"/>
      <family val="2"/>
      <charset val="1"/>
    </font>
    <font>
      <b/>
      <sz val="9"/>
      <color rgb="FF990033"/>
      <name val="Arial"/>
      <family val="2"/>
      <charset val="1"/>
    </font>
    <font>
      <sz val="8"/>
      <color theme="0"/>
      <name val="Arial"/>
      <family val="2"/>
      <charset val="1"/>
    </font>
    <font>
      <b/>
      <sz val="12"/>
      <name val="Arial"/>
      <family val="2"/>
      <charset val="1"/>
    </font>
    <font>
      <b/>
      <sz val="9"/>
      <name val="Arial"/>
      <family val="2"/>
      <charset val="1"/>
    </font>
    <font>
      <b/>
      <sz val="9"/>
      <color rgb="FFFFFFFF"/>
      <name val="Arial"/>
      <family val="2"/>
      <charset val="1"/>
    </font>
    <font>
      <b/>
      <sz val="10"/>
      <color rgb="FFFFFFFF"/>
      <name val="Arial"/>
      <family val="2"/>
      <charset val="1"/>
    </font>
    <font>
      <b/>
      <sz val="10"/>
      <color rgb="FF990033"/>
      <name val="Arial"/>
      <family val="2"/>
      <charset val="1"/>
    </font>
    <font>
      <b/>
      <i/>
      <sz val="10"/>
      <name val="Arial"/>
      <family val="2"/>
      <charset val="1"/>
    </font>
    <font>
      <sz val="10"/>
      <color rgb="FF000000"/>
      <name val="Arial"/>
      <family val="2"/>
      <charset val="1"/>
    </font>
    <font>
      <b/>
      <sz val="10"/>
      <color rgb="FFC00000"/>
      <name val="Arial"/>
      <family val="2"/>
      <charset val="1"/>
    </font>
    <font>
      <b/>
      <sz val="10"/>
      <color rgb="FFFFFF00"/>
      <name val="Arial"/>
      <family val="2"/>
      <charset val="1"/>
    </font>
    <font>
      <sz val="10"/>
      <color rgb="FF00FFFF"/>
      <name val="Arial"/>
      <family val="2"/>
      <charset val="1"/>
    </font>
    <font>
      <b/>
      <sz val="10"/>
      <color rgb="FF000000"/>
      <name val="Arial"/>
      <family val="2"/>
      <charset val="1"/>
    </font>
    <font>
      <sz val="10"/>
      <color rgb="FFFFFFFF"/>
      <name val="Arial"/>
      <family val="2"/>
      <charset val="1"/>
    </font>
    <font>
      <b/>
      <sz val="10"/>
      <color rgb="FF00FFFF"/>
      <name val="Arial"/>
      <family val="2"/>
      <charset val="1"/>
    </font>
    <font>
      <sz val="10"/>
      <color rgb="FFFFFF00"/>
      <name val="Arial"/>
      <family val="2"/>
      <charset val="1"/>
    </font>
    <font>
      <b/>
      <sz val="8"/>
      <color rgb="FF000000"/>
      <name val="Arial"/>
      <family val="2"/>
      <charset val="1"/>
    </font>
    <font>
      <sz val="10"/>
      <name val="Arial"/>
      <family val="2"/>
    </font>
    <font>
      <sz val="10"/>
      <name val="Times New Roman"/>
      <family val="1"/>
      <charset val="1"/>
    </font>
    <font>
      <b/>
      <sz val="10"/>
      <name val="Times New Roman"/>
      <family val="1"/>
      <charset val="1"/>
    </font>
    <font>
      <b/>
      <sz val="10"/>
      <color rgb="FF0000FF"/>
      <name val="Times New Roman"/>
      <family val="1"/>
      <charset val="1"/>
    </font>
    <font>
      <sz val="10"/>
      <color rgb="FFFFFF00"/>
      <name val="Times New Roman"/>
      <family val="1"/>
      <charset val="1"/>
    </font>
    <font>
      <b/>
      <sz val="10"/>
      <color rgb="FFFFFF00"/>
      <name val="Times New Roman"/>
      <family val="1"/>
      <charset val="1"/>
    </font>
    <font>
      <b/>
      <i/>
      <u/>
      <sz val="10"/>
      <name val="Times New Roman"/>
      <family val="1"/>
      <charset val="1"/>
    </font>
    <font>
      <sz val="10"/>
      <color rgb="FF0000FF"/>
      <name val="Times New Roman"/>
      <family val="1"/>
      <charset val="1"/>
    </font>
    <font>
      <sz val="10"/>
      <color rgb="FFFFFFFF"/>
      <name val="Times New Roman"/>
      <family val="1"/>
      <charset val="1"/>
    </font>
    <font>
      <b/>
      <sz val="10"/>
      <color rgb="FFC00000"/>
      <name val="Times New Roman"/>
      <family val="1"/>
      <charset val="1"/>
    </font>
    <font>
      <sz val="10"/>
      <color rgb="FF00FFFF"/>
      <name val="Times New Roman"/>
      <family val="1"/>
      <charset val="1"/>
    </font>
    <font>
      <sz val="10"/>
      <name val="Arial Narrow"/>
      <family val="2"/>
      <charset val="1"/>
    </font>
    <font>
      <b/>
      <i/>
      <sz val="10"/>
      <name val="Times New Roman"/>
      <family val="1"/>
      <charset val="1"/>
    </font>
    <font>
      <b/>
      <sz val="10"/>
      <color rgb="FFFF0000"/>
      <name val="Arial"/>
      <family val="2"/>
      <charset val="1"/>
    </font>
    <font>
      <b/>
      <sz val="8"/>
      <color rgb="FF00FF00"/>
      <name val="Arial"/>
      <family val="2"/>
      <charset val="1"/>
    </font>
    <font>
      <sz val="8"/>
      <color rgb="FF00FF00"/>
      <name val="Arial"/>
      <family val="2"/>
      <charset val="1"/>
    </font>
    <font>
      <b/>
      <i/>
      <u/>
      <sz val="8"/>
      <color rgb="FF00FF00"/>
      <name val="Arial"/>
      <family val="2"/>
      <charset val="1"/>
    </font>
    <font>
      <b/>
      <sz val="16"/>
      <name val="Arial"/>
      <family val="2"/>
      <charset val="1"/>
    </font>
    <font>
      <sz val="6"/>
      <name val="Arial"/>
      <family val="2"/>
      <charset val="1"/>
    </font>
    <font>
      <sz val="7"/>
      <name val="Arial"/>
      <family val="2"/>
      <charset val="1"/>
    </font>
    <font>
      <sz val="10"/>
      <color rgb="FF0000FF"/>
      <name val="Arial"/>
      <family val="2"/>
      <charset val="1"/>
    </font>
    <font>
      <b/>
      <sz val="16"/>
      <color rgb="FFFFFFFF"/>
      <name val="Arial"/>
      <family val="2"/>
      <charset val="1"/>
    </font>
    <font>
      <b/>
      <sz val="14"/>
      <color rgb="FFFFFFFF"/>
      <name val="Arial"/>
      <family val="2"/>
      <charset val="1"/>
    </font>
    <font>
      <sz val="22"/>
      <color rgb="FFFFFFFF"/>
      <name val="Copperplate Gothic Bold"/>
      <family val="2"/>
      <charset val="1"/>
    </font>
    <font>
      <sz val="22"/>
      <name val="Arial"/>
      <family val="2"/>
      <charset val="1"/>
    </font>
    <font>
      <sz val="11"/>
      <name val="Arial"/>
      <family val="2"/>
      <charset val="1"/>
    </font>
    <font>
      <b/>
      <sz val="11"/>
      <name val="Arial"/>
      <family val="2"/>
      <charset val="1"/>
    </font>
    <font>
      <sz val="16"/>
      <name val="Arial"/>
      <family val="2"/>
      <charset val="1"/>
    </font>
    <font>
      <b/>
      <sz val="16"/>
      <color rgb="FFFF0000"/>
      <name val="Arial"/>
      <family val="2"/>
      <charset val="1"/>
    </font>
    <font>
      <b/>
      <sz val="16"/>
      <color rgb="FF0000FF"/>
      <name val="Arial"/>
      <family val="2"/>
      <charset val="1"/>
    </font>
    <font>
      <b/>
      <sz val="16"/>
      <color rgb="FF993366"/>
      <name val="Arial"/>
      <family val="2"/>
      <charset val="1"/>
    </font>
    <font>
      <b/>
      <sz val="16"/>
      <color rgb="FF00B050"/>
      <name val="Arial"/>
      <family val="2"/>
      <charset val="1"/>
    </font>
    <font>
      <b/>
      <sz val="16"/>
      <color rgb="FFFF00FF"/>
      <name val="Arial"/>
      <family val="2"/>
      <charset val="1"/>
    </font>
    <font>
      <sz val="14"/>
      <name val="Arial"/>
      <family val="2"/>
      <charset val="1"/>
    </font>
    <font>
      <b/>
      <sz val="14"/>
      <name val="Arial"/>
      <family val="2"/>
      <charset val="1"/>
    </font>
    <font>
      <b/>
      <sz val="16"/>
      <color rgb="FFFFFF00"/>
      <name val="Arial"/>
      <family val="2"/>
      <charset val="1"/>
    </font>
    <font>
      <sz val="16"/>
      <color rgb="FFFFFF00"/>
      <name val="Arial"/>
      <family val="2"/>
      <charset val="1"/>
    </font>
    <font>
      <b/>
      <sz val="14"/>
      <color rgb="FFFF0000"/>
      <name val="Arial"/>
      <family val="2"/>
      <charset val="1"/>
    </font>
    <font>
      <b/>
      <u/>
      <sz val="14"/>
      <color rgb="FFFF0000"/>
      <name val="Arial"/>
      <family val="2"/>
      <charset val="1"/>
    </font>
    <font>
      <b/>
      <sz val="48"/>
      <name val="Arial"/>
      <family val="2"/>
      <charset val="1"/>
    </font>
  </fonts>
  <fills count="25">
    <fill>
      <patternFill patternType="none"/>
    </fill>
    <fill>
      <patternFill patternType="gray125"/>
    </fill>
    <fill>
      <patternFill patternType="solid">
        <fgColor rgb="FFCCCCCC"/>
        <bgColor rgb="FFC0C0C0"/>
      </patternFill>
    </fill>
    <fill>
      <patternFill patternType="solid">
        <fgColor rgb="FF996666"/>
        <bgColor rgb="FFB84747"/>
      </patternFill>
    </fill>
    <fill>
      <patternFill patternType="solid">
        <fgColor rgb="FFFFFF00"/>
        <bgColor rgb="FFFFFF00"/>
      </patternFill>
    </fill>
    <fill>
      <patternFill patternType="solid">
        <fgColor rgb="FFFFFFFF"/>
        <bgColor rgb="FFFDEADA"/>
      </patternFill>
    </fill>
    <fill>
      <patternFill patternType="solid">
        <fgColor rgb="FF0000FF"/>
        <bgColor rgb="FF0000FF"/>
      </patternFill>
    </fill>
    <fill>
      <patternFill patternType="solid">
        <fgColor rgb="FFFF0000"/>
        <bgColor rgb="FFC00000"/>
      </patternFill>
    </fill>
    <fill>
      <patternFill patternType="solid">
        <fgColor theme="9" tint="0.79989013336588644"/>
        <bgColor rgb="FFE3E3E3"/>
      </patternFill>
    </fill>
    <fill>
      <patternFill patternType="solid">
        <fgColor rgb="FF663300"/>
        <bgColor rgb="FF383D3C"/>
      </patternFill>
    </fill>
    <fill>
      <patternFill patternType="solid">
        <fgColor rgb="FFE3E3E3"/>
        <bgColor rgb="FFDDDDDD"/>
      </patternFill>
    </fill>
    <fill>
      <patternFill patternType="solid">
        <fgColor rgb="FF99284C"/>
        <bgColor rgb="FF993366"/>
      </patternFill>
    </fill>
    <fill>
      <patternFill patternType="solid">
        <fgColor rgb="FFB3B3B3"/>
        <bgColor rgb="FFC0C0C0"/>
      </patternFill>
    </fill>
    <fill>
      <patternFill patternType="solid">
        <fgColor rgb="FFC0C0C0"/>
        <bgColor rgb="FFCCCCCC"/>
      </patternFill>
    </fill>
    <fill>
      <patternFill patternType="solid">
        <fgColor rgb="FF008080"/>
        <bgColor rgb="FF008080"/>
      </patternFill>
    </fill>
    <fill>
      <patternFill patternType="solid">
        <fgColor rgb="FFC4BD97"/>
        <bgColor rgb="FFC0C0C0"/>
      </patternFill>
    </fill>
    <fill>
      <patternFill patternType="solid">
        <fgColor rgb="FFDDDDDD"/>
        <bgColor rgb="FFE3E3E3"/>
      </patternFill>
    </fill>
    <fill>
      <patternFill patternType="solid">
        <fgColor theme="9" tint="-0.249977111117893"/>
        <bgColor rgb="FFCC6633"/>
      </patternFill>
    </fill>
    <fill>
      <patternFill patternType="solid">
        <fgColor theme="0"/>
        <bgColor indexed="64"/>
      </patternFill>
    </fill>
    <fill>
      <patternFill patternType="solid">
        <fgColor theme="0" tint="-0.14999847407452621"/>
        <bgColor rgb="FFFDEADA"/>
      </patternFill>
    </fill>
    <fill>
      <patternFill patternType="solid">
        <fgColor theme="0"/>
        <bgColor rgb="FFFDEADA"/>
      </patternFill>
    </fill>
    <fill>
      <patternFill patternType="solid">
        <fgColor theme="0"/>
        <bgColor rgb="FFC00000"/>
      </patternFill>
    </fill>
    <fill>
      <patternFill patternType="solid">
        <fgColor theme="0"/>
        <bgColor rgb="FFFFFF00"/>
      </patternFill>
    </fill>
    <fill>
      <patternFill patternType="solid">
        <fgColor theme="0"/>
        <bgColor rgb="FF000080"/>
      </patternFill>
    </fill>
    <fill>
      <patternFill patternType="solid">
        <fgColor theme="0"/>
        <bgColor rgb="FF333399"/>
      </patternFill>
    </fill>
  </fills>
  <borders count="52">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ck">
        <color auto="1"/>
      </right>
      <top style="thin">
        <color auto="1"/>
      </top>
      <bottom style="thin">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style="thin">
        <color auto="1"/>
      </right>
      <top style="medium">
        <color auto="1"/>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right style="thin">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style="medium">
        <color auto="1"/>
      </bottom>
      <diagonal/>
    </border>
    <border>
      <left style="medium">
        <color auto="1"/>
      </left>
      <right style="thin">
        <color auto="1"/>
      </right>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medium">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style="thick">
        <color auto="1"/>
      </right>
      <top/>
      <bottom/>
      <diagonal/>
    </border>
    <border>
      <left style="thick">
        <color auto="1"/>
      </left>
      <right/>
      <top/>
      <bottom/>
      <diagonal/>
    </border>
    <border>
      <left style="thick">
        <color auto="1"/>
      </left>
      <right style="thick">
        <color auto="1"/>
      </right>
      <top/>
      <bottom style="thick">
        <color auto="1"/>
      </bottom>
      <diagonal/>
    </border>
    <border>
      <left/>
      <right style="thick">
        <color auto="1"/>
      </right>
      <top/>
      <bottom style="thick">
        <color auto="1"/>
      </bottom>
      <diagonal/>
    </border>
  </borders>
  <cellStyleXfs count="6">
    <xf numFmtId="0" fontId="0" fillId="0" borderId="0"/>
    <xf numFmtId="164" fontId="1" fillId="0" borderId="0" applyBorder="0" applyProtection="0"/>
    <xf numFmtId="49" fontId="2" fillId="0" borderId="1">
      <alignment horizontal="center" vertical="center"/>
    </xf>
    <xf numFmtId="0" fontId="3" fillId="2" borderId="2">
      <alignment horizontal="center"/>
    </xf>
    <xf numFmtId="0" fontId="4" fillId="3" borderId="2">
      <alignment horizontal="center"/>
    </xf>
    <xf numFmtId="0" fontId="3" fillId="4" borderId="2">
      <alignment horizontal="center"/>
    </xf>
  </cellStyleXfs>
  <cellXfs count="617">
    <xf numFmtId="0" fontId="0" fillId="0" borderId="0" xfId="0"/>
    <xf numFmtId="0" fontId="5" fillId="5" borderId="2" xfId="0" applyFont="1" applyFill="1" applyBorder="1" applyAlignment="1">
      <alignment horizontal="center"/>
    </xf>
    <xf numFmtId="0" fontId="5" fillId="5" borderId="5" xfId="0" applyFont="1" applyFill="1" applyBorder="1" applyAlignment="1">
      <alignment horizontal="center"/>
    </xf>
    <xf numFmtId="0" fontId="5" fillId="5" borderId="5" xfId="0" applyFont="1" applyFill="1" applyBorder="1" applyAlignment="1">
      <alignment horizontal="center" vertical="center"/>
    </xf>
    <xf numFmtId="0" fontId="5" fillId="5" borderId="3" xfId="0" applyFont="1" applyFill="1" applyBorder="1" applyAlignment="1">
      <alignment horizontal="center"/>
    </xf>
    <xf numFmtId="0" fontId="5" fillId="5" borderId="0" xfId="0" applyFont="1" applyFill="1"/>
    <xf numFmtId="0" fontId="5" fillId="5" borderId="0" xfId="0" applyFont="1" applyFill="1" applyAlignment="1">
      <alignment horizontal="center"/>
    </xf>
    <xf numFmtId="49" fontId="5" fillId="5" borderId="0" xfId="0" applyNumberFormat="1" applyFont="1" applyFill="1" applyAlignment="1">
      <alignment horizontal="center"/>
    </xf>
    <xf numFmtId="1" fontId="5" fillId="5" borderId="0" xfId="0" applyNumberFormat="1" applyFont="1" applyFill="1" applyAlignment="1">
      <alignment horizontal="center"/>
    </xf>
    <xf numFmtId="0" fontId="3" fillId="5" borderId="0" xfId="0" applyFont="1" applyFill="1"/>
    <xf numFmtId="0" fontId="6" fillId="6" borderId="0" xfId="0" applyFont="1" applyFill="1" applyAlignment="1">
      <alignment horizontal="center" vertical="center"/>
    </xf>
    <xf numFmtId="0" fontId="7" fillId="6" borderId="0" xfId="0" applyFont="1" applyFill="1" applyAlignment="1">
      <alignment horizontal="center" vertical="center"/>
    </xf>
    <xf numFmtId="0" fontId="8" fillId="5" borderId="0" xfId="0" applyFont="1" applyFill="1" applyAlignment="1">
      <alignment horizontal="center"/>
    </xf>
    <xf numFmtId="49" fontId="9" fillId="6" borderId="0" xfId="0" applyNumberFormat="1" applyFont="1" applyFill="1" applyAlignment="1">
      <alignment horizontal="center" vertical="center"/>
    </xf>
    <xf numFmtId="0" fontId="5" fillId="0" borderId="0" xfId="0" applyFont="1"/>
    <xf numFmtId="0" fontId="5" fillId="0" borderId="0" xfId="0" applyFont="1" applyAlignment="1">
      <alignment horizontal="right" vertical="center" textRotation="90"/>
    </xf>
    <xf numFmtId="1" fontId="5" fillId="0" borderId="0" xfId="0" applyNumberFormat="1" applyFont="1" applyAlignment="1">
      <alignment horizontal="center"/>
    </xf>
    <xf numFmtId="0" fontId="3" fillId="0" borderId="0" xfId="0" applyFont="1"/>
    <xf numFmtId="49" fontId="10" fillId="6" borderId="0" xfId="0" applyNumberFormat="1" applyFont="1" applyFill="1" applyAlignment="1">
      <alignment horizontal="center" vertical="center"/>
    </xf>
    <xf numFmtId="49" fontId="11" fillId="6" borderId="0" xfId="0" applyNumberFormat="1" applyFont="1" applyFill="1" applyAlignment="1">
      <alignment horizontal="center" vertical="center"/>
    </xf>
    <xf numFmtId="0" fontId="9" fillId="6" borderId="0" xfId="0" applyFont="1" applyFill="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3" fillId="4" borderId="1" xfId="0" applyFont="1" applyFill="1" applyBorder="1" applyAlignment="1">
      <alignment horizontal="center" vertical="center"/>
    </xf>
    <xf numFmtId="0" fontId="3" fillId="2" borderId="7" xfId="0" applyFont="1" applyFill="1" applyBorder="1" applyAlignment="1">
      <alignment horizontal="center" vertical="center"/>
    </xf>
    <xf numFmtId="0" fontId="4" fillId="3" borderId="7" xfId="0" applyFont="1" applyFill="1" applyBorder="1" applyAlignment="1">
      <alignment horizontal="center" vertical="center"/>
    </xf>
    <xf numFmtId="0" fontId="3" fillId="0" borderId="8"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xf>
    <xf numFmtId="0" fontId="13" fillId="6" borderId="0" xfId="0" applyFont="1" applyFill="1" applyAlignment="1">
      <alignment horizontal="center" vertical="center"/>
    </xf>
    <xf numFmtId="0" fontId="5" fillId="5" borderId="10" xfId="0" applyFont="1" applyFill="1" applyBorder="1" applyAlignment="1">
      <alignment vertical="center"/>
    </xf>
    <xf numFmtId="0" fontId="3" fillId="0" borderId="0" xfId="0" applyFont="1" applyAlignment="1">
      <alignment horizontal="center" vertical="center"/>
    </xf>
    <xf numFmtId="0" fontId="5" fillId="0" borderId="12" xfId="0" applyFont="1" applyBorder="1" applyAlignment="1">
      <alignment horizontal="center"/>
    </xf>
    <xf numFmtId="165" fontId="14" fillId="0" borderId="12" xfId="0" applyNumberFormat="1" applyFont="1" applyBorder="1"/>
    <xf numFmtId="0" fontId="5" fillId="5" borderId="12" xfId="0" applyFont="1" applyFill="1" applyBorder="1" applyAlignment="1">
      <alignment horizontal="center"/>
    </xf>
    <xf numFmtId="49" fontId="5" fillId="5" borderId="12" xfId="0" applyNumberFormat="1" applyFont="1" applyFill="1" applyBorder="1" applyAlignment="1">
      <alignment horizontal="center"/>
    </xf>
    <xf numFmtId="1" fontId="5" fillId="5" borderId="12" xfId="0" applyNumberFormat="1" applyFont="1" applyFill="1" applyBorder="1" applyAlignment="1">
      <alignment horizontal="center"/>
    </xf>
    <xf numFmtId="0" fontId="5" fillId="5" borderId="12" xfId="0" applyFont="1" applyFill="1" applyBorder="1" applyAlignment="1">
      <alignment horizontal="center" vertical="center"/>
    </xf>
    <xf numFmtId="0" fontId="5" fillId="5" borderId="12" xfId="0" applyFont="1" applyFill="1" applyBorder="1"/>
    <xf numFmtId="0" fontId="5" fillId="5" borderId="5" xfId="0" applyFont="1" applyFill="1" applyBorder="1"/>
    <xf numFmtId="0" fontId="5" fillId="5" borderId="13" xfId="0" applyFont="1" applyFill="1" applyBorder="1" applyAlignment="1">
      <alignment horizontal="center"/>
    </xf>
    <xf numFmtId="49" fontId="5" fillId="5" borderId="2" xfId="0" applyNumberFormat="1" applyFont="1" applyFill="1" applyBorder="1" applyAlignment="1">
      <alignment horizontal="center"/>
    </xf>
    <xf numFmtId="49" fontId="5" fillId="5" borderId="14" xfId="0" applyNumberFormat="1" applyFont="1" applyFill="1" applyBorder="1" applyAlignment="1">
      <alignment horizontal="center"/>
    </xf>
    <xf numFmtId="49" fontId="5" fillId="5" borderId="4" xfId="0" applyNumberFormat="1" applyFont="1" applyFill="1" applyBorder="1" applyAlignment="1">
      <alignment horizontal="center"/>
    </xf>
    <xf numFmtId="0" fontId="5" fillId="0" borderId="1" xfId="0" applyFont="1" applyBorder="1" applyAlignment="1">
      <alignment horizontal="center" vertical="center"/>
    </xf>
    <xf numFmtId="0" fontId="3" fillId="0" borderId="6" xfId="0" applyFont="1" applyBorder="1" applyAlignment="1">
      <alignment horizontal="center" vertical="center"/>
    </xf>
    <xf numFmtId="164" fontId="2" fillId="0" borderId="1" xfId="2" applyNumberFormat="1">
      <alignment horizontal="center" vertical="center"/>
    </xf>
    <xf numFmtId="49" fontId="5" fillId="5" borderId="10" xfId="0" applyNumberFormat="1" applyFont="1" applyFill="1" applyBorder="1" applyAlignment="1">
      <alignment horizontal="center"/>
    </xf>
    <xf numFmtId="49" fontId="5" fillId="5" borderId="11" xfId="0" applyNumberFormat="1" applyFont="1" applyFill="1" applyBorder="1" applyAlignment="1">
      <alignment horizontal="center"/>
    </xf>
    <xf numFmtId="0" fontId="5" fillId="0" borderId="12" xfId="0" applyFont="1" applyBorder="1" applyAlignment="1">
      <alignment horizontal="center" vertical="center"/>
    </xf>
    <xf numFmtId="49" fontId="5" fillId="5" borderId="15" xfId="0" applyNumberFormat="1" applyFont="1" applyFill="1" applyBorder="1" applyAlignment="1">
      <alignment horizontal="center"/>
    </xf>
    <xf numFmtId="164" fontId="5" fillId="0" borderId="1" xfId="2" applyNumberFormat="1" applyFont="1">
      <alignment horizontal="center" vertical="center"/>
    </xf>
    <xf numFmtId="0" fontId="3" fillId="0" borderId="12" xfId="0" applyFont="1" applyBorder="1" applyAlignment="1">
      <alignment horizontal="center" vertical="center"/>
    </xf>
    <xf numFmtId="0" fontId="5" fillId="5" borderId="13" xfId="0" applyFont="1" applyFill="1" applyBorder="1" applyAlignment="1">
      <alignment horizontal="left"/>
    </xf>
    <xf numFmtId="0" fontId="5" fillId="0" borderId="4" xfId="0" applyFont="1" applyBorder="1" applyAlignment="1">
      <alignment horizontal="center" vertical="center"/>
    </xf>
    <xf numFmtId="0" fontId="5" fillId="5" borderId="3" xfId="0" applyFont="1" applyFill="1" applyBorder="1"/>
    <xf numFmtId="0" fontId="5" fillId="5" borderId="14" xfId="0" applyFont="1" applyFill="1" applyBorder="1" applyAlignment="1">
      <alignment horizontal="center"/>
    </xf>
    <xf numFmtId="0" fontId="5" fillId="5" borderId="16" xfId="0" applyFont="1" applyFill="1" applyBorder="1" applyAlignment="1">
      <alignment horizontal="center"/>
    </xf>
    <xf numFmtId="49" fontId="5" fillId="5" borderId="16" xfId="0" applyNumberFormat="1" applyFont="1" applyFill="1" applyBorder="1" applyAlignment="1">
      <alignment horizontal="center"/>
    </xf>
    <xf numFmtId="49" fontId="5" fillId="5" borderId="13" xfId="0" applyNumberFormat="1" applyFont="1" applyFill="1" applyBorder="1" applyAlignment="1">
      <alignment horizontal="center"/>
    </xf>
    <xf numFmtId="0" fontId="5" fillId="5" borderId="13" xfId="0" applyFont="1" applyFill="1" applyBorder="1"/>
    <xf numFmtId="0" fontId="5" fillId="5" borderId="9" xfId="0" applyFont="1" applyFill="1" applyBorder="1" applyAlignment="1">
      <alignment horizontal="center"/>
    </xf>
    <xf numFmtId="0" fontId="5" fillId="5" borderId="9" xfId="0" applyFont="1" applyFill="1" applyBorder="1"/>
    <xf numFmtId="0" fontId="5" fillId="5" borderId="10" xfId="0" applyFont="1" applyFill="1" applyBorder="1"/>
    <xf numFmtId="49" fontId="5" fillId="5" borderId="17" xfId="0" applyNumberFormat="1" applyFont="1" applyFill="1" applyBorder="1" applyAlignment="1">
      <alignment horizontal="center"/>
    </xf>
    <xf numFmtId="0" fontId="5" fillId="5" borderId="10" xfId="0" applyFont="1" applyFill="1" applyBorder="1" applyAlignment="1">
      <alignment horizontal="center"/>
    </xf>
    <xf numFmtId="0" fontId="5" fillId="5" borderId="17" xfId="0" applyFont="1" applyFill="1" applyBorder="1" applyAlignment="1">
      <alignment horizontal="center"/>
    </xf>
    <xf numFmtId="0" fontId="3" fillId="0" borderId="1" xfId="0" applyFont="1" applyBorder="1" applyAlignment="1">
      <alignment horizontal="center" vertical="center"/>
    </xf>
    <xf numFmtId="164" fontId="5" fillId="0" borderId="7" xfId="2" applyNumberFormat="1" applyFont="1" applyBorder="1">
      <alignment horizontal="center" vertical="center"/>
    </xf>
    <xf numFmtId="0" fontId="5" fillId="5" borderId="2" xfId="0" applyFont="1" applyFill="1" applyBorder="1"/>
    <xf numFmtId="0" fontId="3" fillId="0" borderId="18" xfId="0" applyFont="1" applyBorder="1" applyAlignment="1">
      <alignment horizontal="center" vertical="center"/>
    </xf>
    <xf numFmtId="0" fontId="5" fillId="0" borderId="16" xfId="0" applyFont="1" applyBorder="1" applyAlignment="1">
      <alignment horizontal="center"/>
    </xf>
    <xf numFmtId="165" fontId="14" fillId="0" borderId="16" xfId="0" applyNumberFormat="1" applyFont="1" applyBorder="1" applyAlignment="1">
      <alignment vertical="center"/>
    </xf>
    <xf numFmtId="1" fontId="5" fillId="5" borderId="16" xfId="0" applyNumberFormat="1" applyFont="1" applyFill="1" applyBorder="1" applyAlignment="1">
      <alignment horizontal="center"/>
    </xf>
    <xf numFmtId="0" fontId="5" fillId="5" borderId="16" xfId="0" applyFont="1" applyFill="1" applyBorder="1" applyAlignment="1">
      <alignment horizontal="center" vertical="center"/>
    </xf>
    <xf numFmtId="0" fontId="5" fillId="5" borderId="16" xfId="0" applyFont="1" applyFill="1" applyBorder="1"/>
    <xf numFmtId="0" fontId="5" fillId="0" borderId="0" xfId="0" applyFont="1" applyAlignment="1">
      <alignment horizontal="center"/>
    </xf>
    <xf numFmtId="165" fontId="14" fillId="0" borderId="0" xfId="0" applyNumberFormat="1" applyFont="1" applyAlignment="1">
      <alignment vertical="center"/>
    </xf>
    <xf numFmtId="0" fontId="5" fillId="5" borderId="0" xfId="0" applyFont="1" applyFill="1" applyAlignment="1">
      <alignment horizontal="center" vertical="center"/>
    </xf>
    <xf numFmtId="0" fontId="5" fillId="0" borderId="17" xfId="0" applyFont="1" applyBorder="1" applyAlignment="1">
      <alignment horizontal="center"/>
    </xf>
    <xf numFmtId="165" fontId="14" fillId="0" borderId="17" xfId="0" applyNumberFormat="1" applyFont="1" applyBorder="1"/>
    <xf numFmtId="1" fontId="5" fillId="5" borderId="17" xfId="0" applyNumberFormat="1" applyFont="1" applyFill="1" applyBorder="1" applyAlignment="1">
      <alignment horizontal="center"/>
    </xf>
    <xf numFmtId="0" fontId="5" fillId="5" borderId="17" xfId="0" applyFont="1" applyFill="1" applyBorder="1" applyAlignment="1">
      <alignment horizontal="center" vertical="center"/>
    </xf>
    <xf numFmtId="0" fontId="5" fillId="5" borderId="17" xfId="0" applyFont="1" applyFill="1" applyBorder="1"/>
    <xf numFmtId="49" fontId="5" fillId="5" borderId="7" xfId="0" applyNumberFormat="1" applyFont="1" applyFill="1" applyBorder="1" applyAlignment="1">
      <alignment horizontal="center"/>
    </xf>
    <xf numFmtId="164" fontId="2" fillId="0" borderId="7" xfId="2" applyNumberFormat="1" applyBorder="1">
      <alignment horizontal="center" vertical="center"/>
    </xf>
    <xf numFmtId="0" fontId="5" fillId="5" borderId="0" xfId="0" applyFont="1" applyFill="1" applyAlignment="1" applyProtection="1">
      <alignment horizontal="center"/>
      <protection locked="0"/>
    </xf>
    <xf numFmtId="0" fontId="5" fillId="0" borderId="1" xfId="0" applyFont="1" applyBorder="1" applyAlignment="1">
      <alignment horizont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xf>
    <xf numFmtId="14" fontId="5" fillId="0" borderId="0" xfId="0" applyNumberFormat="1" applyFont="1" applyAlignment="1">
      <alignment horizontal="center" vertical="center"/>
    </xf>
    <xf numFmtId="14" fontId="3" fillId="0" borderId="0" xfId="0" applyNumberFormat="1" applyFont="1" applyAlignment="1">
      <alignment horizontal="center" vertical="center"/>
    </xf>
    <xf numFmtId="1" fontId="5" fillId="5" borderId="0" xfId="0" applyNumberFormat="1" applyFont="1" applyFill="1"/>
    <xf numFmtId="49" fontId="5" fillId="5" borderId="0" xfId="0" applyNumberFormat="1" applyFont="1" applyFill="1"/>
    <xf numFmtId="0" fontId="15" fillId="7" borderId="2" xfId="0" applyFont="1" applyFill="1" applyBorder="1" applyAlignment="1">
      <alignment horizontal="center" vertical="center"/>
    </xf>
    <xf numFmtId="0" fontId="16" fillId="7" borderId="0" xfId="0" applyFont="1" applyFill="1" applyAlignment="1">
      <alignment horizontal="center" vertical="center"/>
    </xf>
    <xf numFmtId="0" fontId="17" fillId="7" borderId="0" xfId="0" applyFont="1" applyFill="1" applyAlignment="1">
      <alignment horizontal="center" vertical="center"/>
    </xf>
    <xf numFmtId="0" fontId="5" fillId="5" borderId="2" xfId="0" applyFont="1" applyFill="1" applyBorder="1" applyAlignment="1">
      <alignment horizontal="center" vertical="center"/>
    </xf>
    <xf numFmtId="0" fontId="18" fillId="7" borderId="0" xfId="0" applyFont="1" applyFill="1" applyAlignment="1">
      <alignment horizontal="center" vertical="center"/>
    </xf>
    <xf numFmtId="0" fontId="19" fillId="0" borderId="0" xfId="0" applyFont="1" applyAlignment="1">
      <alignment horizontal="center" vertical="center"/>
    </xf>
    <xf numFmtId="0" fontId="0" fillId="0" borderId="0" xfId="0" applyAlignment="1">
      <alignment horizontal="center" vertic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19" fillId="0" borderId="15" xfId="0" applyFont="1" applyBorder="1" applyAlignment="1">
      <alignment horizontal="center" vertical="center"/>
    </xf>
    <xf numFmtId="0" fontId="17" fillId="7" borderId="2" xfId="0" applyFont="1" applyFill="1" applyBorder="1" applyAlignment="1">
      <alignment horizontal="center" vertical="center"/>
    </xf>
    <xf numFmtId="0" fontId="21" fillId="0" borderId="1" xfId="0" applyFont="1" applyBorder="1" applyAlignment="1">
      <alignment horizontal="center"/>
    </xf>
    <xf numFmtId="0" fontId="22" fillId="5" borderId="0" xfId="0" applyFont="1" applyFill="1" applyAlignment="1">
      <alignment horizontal="center" vertical="center"/>
    </xf>
    <xf numFmtId="0" fontId="9" fillId="5" borderId="0" xfId="0" applyFont="1" applyFill="1" applyAlignment="1">
      <alignment horizontal="center" vertical="center"/>
    </xf>
    <xf numFmtId="0" fontId="3" fillId="5" borderId="0" xfId="0" applyFont="1" applyFill="1" applyAlignment="1">
      <alignment horizontal="center" vertical="center"/>
    </xf>
    <xf numFmtId="0" fontId="3" fillId="0" borderId="0" xfId="0" applyFont="1" applyAlignment="1">
      <alignment horizontal="center"/>
    </xf>
    <xf numFmtId="0" fontId="14" fillId="5" borderId="0" xfId="0" applyFont="1" applyFill="1" applyAlignment="1">
      <alignment vertical="center"/>
    </xf>
    <xf numFmtId="0" fontId="3" fillId="5" borderId="19" xfId="0" applyFont="1" applyFill="1" applyBorder="1" applyAlignment="1">
      <alignment horizontal="center" vertical="center"/>
    </xf>
    <xf numFmtId="0" fontId="3" fillId="5" borderId="21" xfId="0" applyFont="1" applyFill="1" applyBorder="1" applyAlignment="1">
      <alignment horizontal="center" vertical="center"/>
    </xf>
    <xf numFmtId="1" fontId="3" fillId="0" borderId="0" xfId="0" applyNumberFormat="1" applyFont="1" applyAlignment="1">
      <alignment horizontal="center" vertical="center"/>
    </xf>
    <xf numFmtId="1" fontId="0" fillId="0" borderId="0" xfId="0" applyNumberFormat="1" applyAlignment="1">
      <alignment horizontal="center" vertical="center"/>
    </xf>
    <xf numFmtId="0" fontId="3" fillId="0" borderId="17" xfId="0" applyFont="1" applyBorder="1" applyAlignment="1">
      <alignment horizontal="center"/>
    </xf>
    <xf numFmtId="0" fontId="14" fillId="0" borderId="17" xfId="0" applyFont="1" applyBorder="1"/>
    <xf numFmtId="0" fontId="14" fillId="5" borderId="17" xfId="0" applyFont="1" applyFill="1" applyBorder="1" applyAlignment="1">
      <alignment vertical="center"/>
    </xf>
    <xf numFmtId="0" fontId="3" fillId="5" borderId="17" xfId="0" applyFont="1" applyFill="1" applyBorder="1" applyAlignment="1">
      <alignment horizontal="center" vertical="center"/>
    </xf>
    <xf numFmtId="0" fontId="23" fillId="5" borderId="22" xfId="0" applyFont="1" applyFill="1" applyBorder="1" applyAlignment="1">
      <alignment horizontal="center" vertical="center"/>
    </xf>
    <xf numFmtId="0" fontId="3" fillId="5" borderId="22" xfId="0" applyFont="1" applyFill="1" applyBorder="1" applyAlignment="1">
      <alignment horizontal="center" vertical="center"/>
    </xf>
    <xf numFmtId="0" fontId="3" fillId="0" borderId="17" xfId="0" applyFont="1" applyBorder="1" applyAlignment="1">
      <alignment horizontal="center" vertical="center"/>
    </xf>
    <xf numFmtId="0" fontId="5" fillId="5" borderId="13" xfId="0" applyFont="1" applyFill="1" applyBorder="1" applyAlignment="1">
      <alignment vertical="center"/>
    </xf>
    <xf numFmtId="0" fontId="5" fillId="5" borderId="15" xfId="0" applyFont="1" applyFill="1" applyBorder="1" applyAlignment="1">
      <alignment vertical="center"/>
    </xf>
    <xf numFmtId="0" fontId="5" fillId="5" borderId="7" xfId="0" applyFont="1" applyFill="1" applyBorder="1" applyAlignment="1">
      <alignment horizontal="center"/>
    </xf>
    <xf numFmtId="0" fontId="5" fillId="5" borderId="15" xfId="0" applyFont="1" applyFill="1" applyBorder="1" applyAlignment="1">
      <alignment horizontal="center"/>
    </xf>
    <xf numFmtId="0" fontId="5" fillId="5" borderId="0" xfId="0" applyFont="1" applyFill="1" applyAlignment="1">
      <alignment vertical="center"/>
    </xf>
    <xf numFmtId="0" fontId="3" fillId="0" borderId="12" xfId="0" applyFont="1" applyBorder="1" applyAlignment="1">
      <alignment horizontal="center"/>
    </xf>
    <xf numFmtId="0" fontId="14" fillId="0" borderId="12" xfId="0" applyFont="1" applyBorder="1"/>
    <xf numFmtId="0" fontId="14" fillId="5" borderId="12" xfId="0" applyFont="1" applyFill="1" applyBorder="1" applyAlignment="1">
      <alignment vertical="center"/>
    </xf>
    <xf numFmtId="0" fontId="3" fillId="5" borderId="12" xfId="0" applyFont="1" applyFill="1" applyBorder="1" applyAlignment="1">
      <alignment horizontal="center" vertical="center"/>
    </xf>
    <xf numFmtId="0" fontId="3" fillId="0" borderId="12" xfId="0" applyFont="1" applyBorder="1"/>
    <xf numFmtId="164" fontId="2" fillId="0" borderId="12" xfId="2" applyNumberFormat="1" applyBorder="1">
      <alignment horizontal="center" vertical="center"/>
    </xf>
    <xf numFmtId="0" fontId="3" fillId="5" borderId="16" xfId="0" applyFont="1" applyFill="1" applyBorder="1" applyAlignment="1">
      <alignment horizontal="center" vertical="center"/>
    </xf>
    <xf numFmtId="0" fontId="5" fillId="5" borderId="4" xfId="0" applyFont="1" applyFill="1" applyBorder="1" applyAlignment="1">
      <alignment horizontal="center"/>
    </xf>
    <xf numFmtId="0" fontId="5" fillId="5" borderId="11" xfId="0" applyFont="1" applyFill="1" applyBorder="1" applyAlignment="1">
      <alignment horizontal="center"/>
    </xf>
    <xf numFmtId="0" fontId="5" fillId="0" borderId="16" xfId="0" applyFont="1" applyBorder="1"/>
    <xf numFmtId="0" fontId="24" fillId="4" borderId="1" xfId="0" applyFont="1" applyFill="1" applyBorder="1" applyAlignment="1">
      <alignment horizontal="center" vertical="center"/>
    </xf>
    <xf numFmtId="0" fontId="24" fillId="2" borderId="1" xfId="0" applyFont="1" applyFill="1" applyBorder="1" applyAlignment="1">
      <alignment horizontal="center" vertical="center"/>
    </xf>
    <xf numFmtId="0" fontId="25" fillId="3" borderId="1" xfId="0" applyFont="1" applyFill="1" applyBorder="1" applyAlignment="1">
      <alignment horizontal="center" vertical="center"/>
    </xf>
    <xf numFmtId="0" fontId="24" fillId="0" borderId="6" xfId="0" applyFont="1" applyBorder="1" applyAlignment="1">
      <alignment horizontal="center" vertical="center"/>
    </xf>
    <xf numFmtId="0" fontId="21" fillId="0" borderId="1" xfId="0" applyFont="1" applyBorder="1" applyAlignment="1">
      <alignment horizontal="center" vertical="center"/>
    </xf>
    <xf numFmtId="0" fontId="5" fillId="5" borderId="16" xfId="0" applyFont="1" applyFill="1" applyBorder="1" applyAlignment="1">
      <alignment vertical="center"/>
    </xf>
    <xf numFmtId="0" fontId="5" fillId="5" borderId="17" xfId="0" applyFont="1" applyFill="1" applyBorder="1" applyAlignment="1">
      <alignment vertical="center"/>
    </xf>
    <xf numFmtId="166" fontId="5" fillId="0" borderId="0" xfId="0" applyNumberFormat="1" applyFont="1" applyAlignment="1">
      <alignment horizontal="center" vertical="center"/>
    </xf>
    <xf numFmtId="0" fontId="0" fillId="0" borderId="1" xfId="0" applyBorder="1" applyAlignment="1">
      <alignment horizontal="center" vertical="center"/>
    </xf>
    <xf numFmtId="0" fontId="8" fillId="4" borderId="1" xfId="0" applyFont="1" applyFill="1" applyBorder="1" applyAlignment="1">
      <alignment horizontal="center" vertical="center"/>
    </xf>
    <xf numFmtId="0" fontId="8" fillId="2" borderId="1" xfId="0" applyFont="1" applyFill="1" applyBorder="1" applyAlignment="1">
      <alignment horizontal="center" vertical="center"/>
    </xf>
    <xf numFmtId="0" fontId="26" fillId="3" borderId="1" xfId="0" applyFont="1" applyFill="1" applyBorder="1" applyAlignment="1">
      <alignment horizontal="center" vertical="center"/>
    </xf>
    <xf numFmtId="0" fontId="8" fillId="0" borderId="6" xfId="0" applyFont="1" applyBorder="1" applyAlignment="1">
      <alignment horizontal="center" vertical="center"/>
    </xf>
    <xf numFmtId="0" fontId="27" fillId="0" borderId="1" xfId="0" applyFont="1" applyBorder="1" applyAlignment="1">
      <alignment horizontal="center" vertical="center"/>
    </xf>
    <xf numFmtId="0" fontId="0" fillId="0" borderId="17" xfId="0" applyBorder="1" applyAlignment="1">
      <alignment horizontal="center"/>
    </xf>
    <xf numFmtId="165" fontId="28" fillId="0" borderId="17" xfId="0" applyNumberFormat="1" applyFont="1" applyBorder="1"/>
    <xf numFmtId="0" fontId="0" fillId="5" borderId="17" xfId="0" applyFill="1" applyBorder="1" applyAlignment="1">
      <alignment horizontal="center" vertical="center"/>
    </xf>
    <xf numFmtId="0" fontId="8" fillId="0" borderId="0" xfId="0" applyFont="1" applyAlignment="1">
      <alignment horizontal="center" vertical="center"/>
    </xf>
    <xf numFmtId="0" fontId="27" fillId="0" borderId="0" xfId="0" applyFont="1" applyAlignment="1">
      <alignment horizontal="center" vertical="center"/>
    </xf>
    <xf numFmtId="0" fontId="0" fillId="5" borderId="5" xfId="0" applyFill="1" applyBorder="1" applyAlignment="1">
      <alignment horizontal="center"/>
    </xf>
    <xf numFmtId="0" fontId="0" fillId="5" borderId="5" xfId="0" applyFill="1" applyBorder="1"/>
    <xf numFmtId="0" fontId="0" fillId="5" borderId="13" xfId="0" applyFill="1" applyBorder="1" applyAlignment="1">
      <alignment horizontal="center" vertical="center"/>
    </xf>
    <xf numFmtId="49" fontId="0" fillId="5" borderId="2" xfId="0" applyNumberFormat="1" applyFill="1" applyBorder="1" applyAlignment="1">
      <alignment horizontal="center"/>
    </xf>
    <xf numFmtId="0" fontId="0" fillId="0" borderId="7" xfId="0" applyBorder="1" applyAlignment="1">
      <alignment horizontal="center" vertical="center"/>
    </xf>
    <xf numFmtId="0" fontId="8" fillId="0" borderId="8" xfId="0" applyFont="1" applyBorder="1" applyAlignment="1">
      <alignment horizontal="center" vertical="center"/>
    </xf>
    <xf numFmtId="164" fontId="29" fillId="0" borderId="1" xfId="2" applyNumberFormat="1" applyFont="1">
      <alignment horizontal="center" vertical="center"/>
    </xf>
    <xf numFmtId="0" fontId="0" fillId="0" borderId="12" xfId="0" applyBorder="1" applyAlignment="1">
      <alignment horizontal="center"/>
    </xf>
    <xf numFmtId="165" fontId="28" fillId="0" borderId="12" xfId="0" applyNumberFormat="1" applyFont="1" applyBorder="1"/>
    <xf numFmtId="0" fontId="0" fillId="5" borderId="12" xfId="0" applyFill="1" applyBorder="1" applyAlignment="1">
      <alignment horizontal="center" vertical="center"/>
    </xf>
    <xf numFmtId="0" fontId="30" fillId="0" borderId="0" xfId="0" applyFont="1" applyAlignment="1">
      <alignment horizontal="center" vertical="center"/>
    </xf>
    <xf numFmtId="0" fontId="0" fillId="5" borderId="9" xfId="0" applyFill="1" applyBorder="1" applyAlignment="1">
      <alignment horizontal="center"/>
    </xf>
    <xf numFmtId="0" fontId="0" fillId="5" borderId="9" xfId="0" applyFill="1" applyBorder="1"/>
    <xf numFmtId="0" fontId="0" fillId="5" borderId="10" xfId="0" applyFill="1" applyBorder="1" applyAlignment="1">
      <alignment horizontal="center" vertical="center"/>
    </xf>
    <xf numFmtId="49" fontId="0" fillId="5" borderId="11" xfId="0" applyNumberFormat="1" applyFill="1" applyBorder="1" applyAlignment="1">
      <alignment horizontal="center"/>
    </xf>
    <xf numFmtId="0" fontId="24" fillId="2" borderId="7" xfId="0" applyFont="1" applyFill="1" applyBorder="1" applyAlignment="1">
      <alignment horizontal="center" vertical="center"/>
    </xf>
    <xf numFmtId="0" fontId="25" fillId="3" borderId="7" xfId="0" applyFont="1" applyFill="1" applyBorder="1" applyAlignment="1">
      <alignment horizontal="center" vertical="center"/>
    </xf>
    <xf numFmtId="0" fontId="24" fillId="0" borderId="7" xfId="0" applyFont="1" applyBorder="1" applyAlignment="1">
      <alignment horizontal="center" vertical="center"/>
    </xf>
    <xf numFmtId="0" fontId="0" fillId="5" borderId="15" xfId="0" applyFill="1" applyBorder="1" applyAlignment="1">
      <alignment horizontal="center"/>
    </xf>
    <xf numFmtId="0" fontId="0" fillId="5" borderId="7" xfId="0" applyFill="1" applyBorder="1"/>
    <xf numFmtId="49" fontId="0" fillId="5" borderId="12" xfId="0" applyNumberFormat="1" applyFill="1" applyBorder="1" applyAlignment="1">
      <alignment horizontal="center"/>
    </xf>
    <xf numFmtId="0" fontId="0" fillId="5" borderId="15" xfId="0" applyFill="1" applyBorder="1" applyAlignment="1">
      <alignment horizontal="center" vertical="center"/>
    </xf>
    <xf numFmtId="49" fontId="0" fillId="5" borderId="7" xfId="0" applyNumberFormat="1" applyFill="1" applyBorder="1" applyAlignment="1">
      <alignment horizontal="center"/>
    </xf>
    <xf numFmtId="0" fontId="5" fillId="0" borderId="15" xfId="0" applyFont="1" applyBorder="1"/>
    <xf numFmtId="0" fontId="0" fillId="5" borderId="7" xfId="0" applyFill="1" applyBorder="1" applyAlignment="1">
      <alignment horizontal="center" vertical="center"/>
    </xf>
    <xf numFmtId="0" fontId="24" fillId="4" borderId="0" xfId="0" applyFont="1" applyFill="1" applyAlignment="1">
      <alignment horizontal="center" vertical="center"/>
    </xf>
    <xf numFmtId="0" fontId="24" fillId="2" borderId="0" xfId="0" applyFont="1" applyFill="1" applyAlignment="1">
      <alignment horizontal="center" vertical="center"/>
    </xf>
    <xf numFmtId="0" fontId="25" fillId="3" borderId="0" xfId="0" applyFont="1" applyFill="1" applyAlignment="1">
      <alignment horizontal="center" vertical="center"/>
    </xf>
    <xf numFmtId="0" fontId="24" fillId="0" borderId="0" xfId="0" applyFont="1" applyAlignment="1">
      <alignment horizontal="center" vertical="center"/>
    </xf>
    <xf numFmtId="0" fontId="0" fillId="5" borderId="0" xfId="0" applyFill="1" applyAlignment="1">
      <alignment horizontal="center"/>
    </xf>
    <xf numFmtId="0" fontId="8" fillId="5" borderId="0" xfId="0" applyFont="1" applyFill="1"/>
    <xf numFmtId="0" fontId="0" fillId="5" borderId="0" xfId="0" applyFill="1" applyAlignment="1">
      <alignment horizontal="center" vertical="center"/>
    </xf>
    <xf numFmtId="49" fontId="0" fillId="5" borderId="0" xfId="0" applyNumberFormat="1" applyFill="1" applyAlignment="1">
      <alignment horizontal="center"/>
    </xf>
    <xf numFmtId="0" fontId="0" fillId="0" borderId="12" xfId="0" applyBorder="1" applyAlignment="1">
      <alignment horizontal="center" vertical="center"/>
    </xf>
    <xf numFmtId="0" fontId="8" fillId="0" borderId="12" xfId="0" applyFont="1" applyBorder="1" applyAlignment="1">
      <alignment horizontal="center" vertical="center"/>
    </xf>
    <xf numFmtId="164" fontId="29" fillId="0" borderId="12" xfId="2" applyNumberFormat="1" applyFont="1" applyBorder="1">
      <alignment horizontal="center" vertical="center"/>
    </xf>
    <xf numFmtId="0" fontId="0" fillId="5" borderId="1" xfId="0" applyFill="1" applyBorder="1"/>
    <xf numFmtId="0" fontId="5" fillId="5" borderId="15" xfId="0" applyFont="1" applyFill="1" applyBorder="1"/>
    <xf numFmtId="0" fontId="0" fillId="0" borderId="16" xfId="0" applyBorder="1" applyAlignment="1">
      <alignment horizontal="center"/>
    </xf>
    <xf numFmtId="165" fontId="28" fillId="0" borderId="16" xfId="0" applyNumberFormat="1" applyFont="1" applyBorder="1"/>
    <xf numFmtId="0" fontId="0" fillId="5" borderId="16" xfId="0" applyFill="1" applyBorder="1" applyAlignment="1">
      <alignment horizontal="center" vertical="center"/>
    </xf>
    <xf numFmtId="0" fontId="0" fillId="0" borderId="16" xfId="0" applyBorder="1"/>
    <xf numFmtId="0" fontId="0" fillId="5" borderId="16" xfId="0" applyFill="1" applyBorder="1"/>
    <xf numFmtId="0" fontId="0" fillId="5" borderId="0" xfId="0" applyFill="1"/>
    <xf numFmtId="0" fontId="8" fillId="2" borderId="7" xfId="0" applyFont="1" applyFill="1" applyBorder="1" applyAlignment="1">
      <alignment horizontal="center" vertical="center"/>
    </xf>
    <xf numFmtId="0" fontId="26" fillId="3" borderId="7" xfId="0" applyFont="1" applyFill="1" applyBorder="1" applyAlignment="1">
      <alignment horizontal="center" vertical="center"/>
    </xf>
    <xf numFmtId="49" fontId="0" fillId="5" borderId="4" xfId="0" applyNumberFormat="1" applyFill="1" applyBorder="1" applyAlignment="1">
      <alignment horizontal="center"/>
    </xf>
    <xf numFmtId="164" fontId="29" fillId="0" borderId="7" xfId="2" applyNumberFormat="1" applyFont="1" applyBorder="1">
      <alignment horizontal="center" vertical="center"/>
    </xf>
    <xf numFmtId="0" fontId="0" fillId="5" borderId="16" xfId="0" applyFill="1" applyBorder="1" applyAlignment="1">
      <alignment horizontal="center"/>
    </xf>
    <xf numFmtId="0" fontId="0" fillId="0" borderId="0" xfId="0" applyAlignment="1">
      <alignment horizontal="center"/>
    </xf>
    <xf numFmtId="0" fontId="8" fillId="5" borderId="1" xfId="0" applyFont="1" applyFill="1" applyBorder="1"/>
    <xf numFmtId="1" fontId="0" fillId="0" borderId="0" xfId="0" applyNumberFormat="1" applyAlignment="1">
      <alignment horizontal="center"/>
    </xf>
    <xf numFmtId="0" fontId="8" fillId="0" borderId="7" xfId="0" applyFont="1" applyBorder="1" applyAlignment="1">
      <alignment horizontal="center" vertical="center"/>
    </xf>
    <xf numFmtId="14" fontId="0" fillId="0" borderId="0" xfId="0" applyNumberFormat="1" applyAlignment="1">
      <alignment horizontal="center" vertical="center"/>
    </xf>
    <xf numFmtId="0" fontId="0" fillId="5" borderId="5" xfId="0" applyFill="1" applyBorder="1" applyAlignment="1">
      <alignment horizontal="center" vertical="center"/>
    </xf>
    <xf numFmtId="0" fontId="32" fillId="0" borderId="12" xfId="0" applyFont="1" applyBorder="1" applyAlignment="1">
      <alignment horizontal="center"/>
    </xf>
    <xf numFmtId="0" fontId="28" fillId="0" borderId="12" xfId="0" applyFont="1" applyBorder="1"/>
    <xf numFmtId="0" fontId="14" fillId="5" borderId="12" xfId="0" applyFont="1" applyFill="1" applyBorder="1"/>
    <xf numFmtId="0" fontId="8" fillId="0" borderId="17" xfId="0" applyFont="1" applyBorder="1" applyAlignment="1">
      <alignment horizontal="center"/>
    </xf>
    <xf numFmtId="0" fontId="27" fillId="0" borderId="17" xfId="0" applyFont="1" applyBorder="1" applyAlignment="1">
      <alignment horizontal="center"/>
    </xf>
    <xf numFmtId="0" fontId="27" fillId="0" borderId="0" xfId="0" applyFont="1" applyAlignment="1">
      <alignment horizontal="center"/>
    </xf>
    <xf numFmtId="0" fontId="0" fillId="0" borderId="5" xfId="0" applyBorder="1" applyAlignment="1">
      <alignment horizontal="center"/>
    </xf>
    <xf numFmtId="0" fontId="19" fillId="0" borderId="0" xfId="0" applyFont="1"/>
    <xf numFmtId="0" fontId="29" fillId="0" borderId="1" xfId="2" applyNumberFormat="1" applyFont="1">
      <alignment horizontal="center" vertical="center"/>
    </xf>
    <xf numFmtId="0" fontId="29" fillId="0" borderId="15" xfId="2" applyNumberFormat="1" applyFont="1" applyBorder="1">
      <alignment horizontal="center" vertical="center"/>
    </xf>
    <xf numFmtId="0" fontId="29" fillId="0" borderId="13" xfId="2" applyNumberFormat="1" applyFont="1" applyBorder="1">
      <alignment horizontal="center" vertical="center"/>
    </xf>
    <xf numFmtId="0" fontId="29" fillId="0" borderId="0" xfId="2" applyNumberFormat="1" applyFont="1" applyBorder="1">
      <alignment horizontal="center" vertical="center"/>
    </xf>
    <xf numFmtId="0" fontId="19" fillId="0" borderId="0" xfId="0" applyFont="1" applyAlignment="1">
      <alignment horizontal="center"/>
    </xf>
    <xf numFmtId="0" fontId="8" fillId="0" borderId="0" xfId="0" applyFont="1" applyAlignment="1">
      <alignment horizontal="center"/>
    </xf>
    <xf numFmtId="0" fontId="33" fillId="0" borderId="1" xfId="2" applyNumberFormat="1" applyFont="1">
      <alignment horizontal="center" vertical="center"/>
    </xf>
    <xf numFmtId="0" fontId="34" fillId="3" borderId="1" xfId="0" applyFont="1" applyFill="1" applyBorder="1" applyAlignment="1">
      <alignment horizontal="center" vertical="center"/>
    </xf>
    <xf numFmtId="0" fontId="8" fillId="0" borderId="1" xfId="0" applyFont="1" applyBorder="1" applyAlignment="1">
      <alignment horizontal="center" vertical="center"/>
    </xf>
    <xf numFmtId="0" fontId="0" fillId="5" borderId="2" xfId="0" applyFill="1" applyBorder="1" applyAlignment="1">
      <alignment horizontal="center" vertical="center"/>
    </xf>
    <xf numFmtId="0" fontId="24" fillId="4" borderId="9" xfId="0" applyFont="1" applyFill="1" applyBorder="1" applyAlignment="1">
      <alignment horizontal="center" vertical="center"/>
    </xf>
    <xf numFmtId="0" fontId="24" fillId="10" borderId="11" xfId="0" applyFont="1" applyFill="1" applyBorder="1" applyAlignment="1">
      <alignment horizontal="center" vertical="center"/>
    </xf>
    <xf numFmtId="0" fontId="25" fillId="11" borderId="11" xfId="0" applyFont="1" applyFill="1" applyBorder="1" applyAlignment="1">
      <alignment horizontal="center" vertical="center"/>
    </xf>
    <xf numFmtId="0" fontId="24" fillId="0" borderId="23" xfId="0" applyFont="1" applyBorder="1" applyAlignment="1">
      <alignment horizontal="center" vertical="center"/>
    </xf>
    <xf numFmtId="0" fontId="0" fillId="0" borderId="0" xfId="0" applyAlignment="1">
      <alignment vertical="center"/>
    </xf>
    <xf numFmtId="165" fontId="28" fillId="5" borderId="12" xfId="0" applyNumberFormat="1" applyFont="1" applyFill="1" applyBorder="1"/>
    <xf numFmtId="165" fontId="28" fillId="5" borderId="12" xfId="0" applyNumberFormat="1" applyFont="1" applyFill="1" applyBorder="1" applyAlignment="1">
      <alignment horizontal="center"/>
    </xf>
    <xf numFmtId="0" fontId="0" fillId="5" borderId="12" xfId="0" applyFill="1" applyBorder="1" applyAlignment="1">
      <alignment horizontal="center"/>
    </xf>
    <xf numFmtId="0" fontId="0" fillId="0" borderId="2" xfId="0" applyBorder="1"/>
    <xf numFmtId="0" fontId="32" fillId="0" borderId="16" xfId="0" applyFont="1" applyBorder="1" applyAlignment="1">
      <alignment horizontal="center" vertical="center"/>
    </xf>
    <xf numFmtId="0" fontId="0" fillId="5" borderId="17" xfId="0" applyFill="1" applyBorder="1" applyAlignment="1">
      <alignment horizontal="center"/>
    </xf>
    <xf numFmtId="164" fontId="37" fillId="0" borderId="1" xfId="2" applyNumberFormat="1" applyFont="1">
      <alignment horizontal="center" vertical="center"/>
    </xf>
    <xf numFmtId="0" fontId="0" fillId="0" borderId="16" xfId="0" applyBorder="1" applyAlignment="1">
      <alignment horizontal="center" vertical="center"/>
    </xf>
    <xf numFmtId="0" fontId="8" fillId="0" borderId="16" xfId="0" applyFont="1" applyBorder="1" applyAlignment="1">
      <alignment horizontal="center" vertical="center"/>
    </xf>
    <xf numFmtId="0" fontId="8" fillId="12" borderId="7" xfId="0" applyFont="1" applyFill="1" applyBorder="1" applyAlignment="1">
      <alignment horizontal="center" vertical="center"/>
    </xf>
    <xf numFmtId="0" fontId="26" fillId="11" borderId="7" xfId="0" applyFont="1" applyFill="1" applyBorder="1" applyAlignment="1">
      <alignment horizontal="center" vertical="center"/>
    </xf>
    <xf numFmtId="0" fontId="39" fillId="0" borderId="0" xfId="0" applyFont="1"/>
    <xf numFmtId="0" fontId="39" fillId="5" borderId="0" xfId="0" applyFont="1" applyFill="1" applyAlignment="1">
      <alignment horizontal="center"/>
    </xf>
    <xf numFmtId="0" fontId="39" fillId="0" borderId="0" xfId="0" applyFont="1" applyAlignment="1">
      <alignment horizontal="center"/>
    </xf>
    <xf numFmtId="0" fontId="40" fillId="13" borderId="0" xfId="0" applyFont="1" applyFill="1" applyAlignment="1">
      <alignment horizontal="center" vertical="center"/>
    </xf>
    <xf numFmtId="0" fontId="41" fillId="13" borderId="2" xfId="0" applyFont="1" applyFill="1" applyBorder="1" applyAlignment="1">
      <alignment horizontal="center" vertical="center"/>
    </xf>
    <xf numFmtId="0" fontId="39" fillId="13" borderId="0" xfId="0" applyFont="1" applyFill="1" applyAlignment="1">
      <alignment horizontal="center" vertical="center"/>
    </xf>
    <xf numFmtId="0" fontId="44" fillId="13" borderId="0" xfId="0" applyFont="1" applyFill="1" applyAlignment="1">
      <alignment horizontal="center" vertical="center"/>
    </xf>
    <xf numFmtId="0" fontId="39" fillId="0" borderId="1" xfId="0" applyFont="1" applyBorder="1" applyAlignment="1">
      <alignment horizontal="center" vertical="center"/>
    </xf>
    <xf numFmtId="0" fontId="45" fillId="13" borderId="2" xfId="0" applyFont="1" applyFill="1" applyBorder="1" applyAlignment="1">
      <alignment horizontal="center" vertical="center"/>
    </xf>
    <xf numFmtId="0" fontId="39" fillId="4" borderId="9" xfId="0" applyFont="1" applyFill="1" applyBorder="1" applyAlignment="1">
      <alignment horizontal="center" vertical="center"/>
    </xf>
    <xf numFmtId="0" fontId="39" fillId="10" borderId="11" xfId="0" applyFont="1" applyFill="1" applyBorder="1" applyAlignment="1">
      <alignment horizontal="center" vertical="center"/>
    </xf>
    <xf numFmtId="0" fontId="46" fillId="3" borderId="11" xfId="0" applyFont="1" applyFill="1" applyBorder="1" applyAlignment="1">
      <alignment horizontal="center" vertical="center"/>
    </xf>
    <xf numFmtId="0" fontId="40" fillId="0" borderId="23" xfId="0" applyFont="1" applyBorder="1" applyAlignment="1">
      <alignment horizontal="center" vertical="center"/>
    </xf>
    <xf numFmtId="0" fontId="47" fillId="0" borderId="1" xfId="0" applyFont="1" applyBorder="1" applyAlignment="1">
      <alignment horizontal="center" vertical="center"/>
    </xf>
    <xf numFmtId="0" fontId="39" fillId="0" borderId="0" xfId="0" applyFont="1" applyAlignment="1">
      <alignment horizontal="center" vertical="center"/>
    </xf>
    <xf numFmtId="0" fontId="48" fillId="0" borderId="0" xfId="0" applyFont="1" applyAlignment="1">
      <alignment horizontal="center" vertical="center"/>
    </xf>
    <xf numFmtId="0" fontId="49" fillId="5" borderId="15" xfId="0" applyFont="1" applyFill="1" applyBorder="1" applyAlignment="1">
      <alignment horizontal="center"/>
    </xf>
    <xf numFmtId="0" fontId="49" fillId="5" borderId="12" xfId="0" applyFont="1" applyFill="1" applyBorder="1" applyAlignment="1">
      <alignment horizontal="center"/>
    </xf>
    <xf numFmtId="0" fontId="49" fillId="5" borderId="7" xfId="0" applyFont="1" applyFill="1" applyBorder="1" applyAlignment="1">
      <alignment horizontal="center" vertical="center"/>
    </xf>
    <xf numFmtId="0" fontId="49" fillId="5" borderId="12" xfId="0" applyFont="1" applyFill="1" applyBorder="1" applyAlignment="1">
      <alignment horizontal="center" vertical="center"/>
    </xf>
    <xf numFmtId="0" fontId="40" fillId="0" borderId="0" xfId="0" applyFont="1" applyAlignment="1">
      <alignment horizontal="center" vertical="center"/>
    </xf>
    <xf numFmtId="0" fontId="39" fillId="0" borderId="0" xfId="0" applyFont="1" applyAlignment="1">
      <alignment vertical="center"/>
    </xf>
    <xf numFmtId="0" fontId="39" fillId="0" borderId="12" xfId="0" applyFont="1" applyBorder="1" applyAlignment="1">
      <alignment horizontal="center"/>
    </xf>
    <xf numFmtId="0" fontId="50" fillId="0" borderId="12" xfId="0" applyFont="1" applyBorder="1" applyAlignment="1">
      <alignment horizontal="left"/>
    </xf>
    <xf numFmtId="0" fontId="39" fillId="5" borderId="12" xfId="0" applyFont="1" applyFill="1" applyBorder="1" applyAlignment="1">
      <alignment horizontal="center"/>
    </xf>
    <xf numFmtId="0" fontId="40" fillId="0" borderId="0" xfId="0" applyFont="1" applyAlignment="1">
      <alignment horizontal="center"/>
    </xf>
    <xf numFmtId="0" fontId="39" fillId="0" borderId="5" xfId="0" applyFont="1" applyBorder="1" applyAlignment="1">
      <alignment horizontal="center" vertical="center"/>
    </xf>
    <xf numFmtId="0" fontId="39" fillId="0" borderId="5" xfId="0" applyFont="1" applyBorder="1" applyAlignment="1">
      <alignment horizontal="left" vertical="center"/>
    </xf>
    <xf numFmtId="0" fontId="39" fillId="5" borderId="13" xfId="0" applyFont="1" applyFill="1" applyBorder="1" applyAlignment="1">
      <alignment horizontal="center"/>
    </xf>
    <xf numFmtId="49" fontId="39" fillId="5" borderId="0" xfId="0" applyNumberFormat="1" applyFont="1" applyFill="1" applyAlignment="1">
      <alignment horizontal="center"/>
    </xf>
    <xf numFmtId="0" fontId="40" fillId="0" borderId="6" xfId="0" applyFont="1" applyBorder="1" applyAlignment="1">
      <alignment horizontal="center" vertical="center"/>
    </xf>
    <xf numFmtId="0" fontId="39" fillId="0" borderId="17" xfId="0" applyFont="1" applyBorder="1" applyAlignment="1">
      <alignment horizontal="center"/>
    </xf>
    <xf numFmtId="0" fontId="40" fillId="0" borderId="17" xfId="0" applyFont="1" applyBorder="1" applyAlignment="1">
      <alignment horizontal="center"/>
    </xf>
    <xf numFmtId="1" fontId="39" fillId="0" borderId="0" xfId="0" applyNumberFormat="1" applyFont="1" applyAlignment="1">
      <alignment horizontal="center"/>
    </xf>
    <xf numFmtId="166" fontId="39" fillId="0" borderId="0" xfId="0" applyNumberFormat="1" applyFont="1" applyAlignment="1">
      <alignment horizontal="center"/>
    </xf>
    <xf numFmtId="49" fontId="0" fillId="5" borderId="16" xfId="0" applyNumberFormat="1" applyFill="1" applyBorder="1" applyAlignment="1">
      <alignment horizontal="center"/>
    </xf>
    <xf numFmtId="0" fontId="0" fillId="5" borderId="2" xfId="0" applyFill="1" applyBorder="1" applyAlignment="1">
      <alignment horizontal="center"/>
    </xf>
    <xf numFmtId="0" fontId="0" fillId="5" borderId="4" xfId="0" applyFill="1" applyBorder="1" applyAlignment="1">
      <alignment horizontal="center"/>
    </xf>
    <xf numFmtId="164" fontId="51" fillId="0" borderId="1" xfId="2" applyNumberFormat="1" applyFont="1">
      <alignment horizontal="center" vertical="center"/>
    </xf>
    <xf numFmtId="0" fontId="39" fillId="5" borderId="0" xfId="0" applyFont="1" applyFill="1"/>
    <xf numFmtId="0" fontId="39" fillId="0" borderId="16" xfId="0" applyFont="1" applyBorder="1"/>
    <xf numFmtId="0" fontId="39" fillId="5" borderId="16" xfId="0" applyFont="1" applyFill="1" applyBorder="1" applyAlignment="1">
      <alignment horizontal="center"/>
    </xf>
    <xf numFmtId="0" fontId="39" fillId="4" borderId="1" xfId="0" applyFont="1" applyFill="1" applyBorder="1" applyAlignment="1">
      <alignment horizontal="center" vertical="center"/>
    </xf>
    <xf numFmtId="0" fontId="39" fillId="13" borderId="7" xfId="0" applyFont="1" applyFill="1" applyBorder="1" applyAlignment="1">
      <alignment horizontal="center" vertical="center"/>
    </xf>
    <xf numFmtId="0" fontId="46" fillId="3" borderId="7" xfId="0" applyFont="1" applyFill="1" applyBorder="1" applyAlignment="1">
      <alignment horizontal="center" vertical="center"/>
    </xf>
    <xf numFmtId="0" fontId="40" fillId="0" borderId="7" xfId="0" applyFont="1" applyBorder="1" applyAlignment="1">
      <alignment horizontal="center" vertical="center"/>
    </xf>
    <xf numFmtId="14" fontId="39" fillId="0" borderId="0" xfId="0" applyNumberFormat="1" applyFont="1" applyAlignment="1">
      <alignment horizontal="center" vertical="center"/>
    </xf>
    <xf numFmtId="0" fontId="52" fillId="14" borderId="0" xfId="0" applyFont="1" applyFill="1" applyAlignment="1">
      <alignment horizontal="center" vertical="center"/>
    </xf>
    <xf numFmtId="0" fontId="52" fillId="14" borderId="2" xfId="0" applyFont="1" applyFill="1" applyBorder="1" applyAlignment="1">
      <alignment horizontal="center" vertical="center"/>
    </xf>
    <xf numFmtId="0" fontId="53" fillId="14" borderId="0" xfId="0" applyFont="1" applyFill="1" applyAlignment="1">
      <alignment horizontal="center" vertical="center"/>
    </xf>
    <xf numFmtId="0" fontId="19" fillId="0" borderId="0" xfId="0" applyFont="1" applyAlignment="1">
      <alignment horizontal="right" vertical="center" textRotation="90"/>
    </xf>
    <xf numFmtId="0" fontId="54" fillId="14" borderId="0" xfId="0" applyFont="1" applyFill="1" applyAlignment="1">
      <alignment horizontal="center" vertical="center"/>
    </xf>
    <xf numFmtId="0" fontId="53" fillId="14" borderId="2" xfId="0" applyFont="1" applyFill="1" applyBorder="1" applyAlignment="1">
      <alignment horizontal="center" vertical="center"/>
    </xf>
    <xf numFmtId="0" fontId="13" fillId="14" borderId="0" xfId="0" applyFont="1" applyFill="1" applyAlignment="1">
      <alignment horizontal="center" vertical="center"/>
    </xf>
    <xf numFmtId="0" fontId="13" fillId="14" borderId="2" xfId="0" applyFont="1" applyFill="1" applyBorder="1" applyAlignment="1">
      <alignment horizontal="center" vertical="center"/>
    </xf>
    <xf numFmtId="0" fontId="24" fillId="2" borderId="11" xfId="0" applyFont="1" applyFill="1" applyBorder="1" applyAlignment="1">
      <alignment horizontal="center" vertical="center"/>
    </xf>
    <xf numFmtId="0" fontId="25" fillId="3" borderId="11" xfId="0" applyFont="1" applyFill="1" applyBorder="1" applyAlignment="1">
      <alignment horizontal="center" vertical="center"/>
    </xf>
    <xf numFmtId="165" fontId="14" fillId="5" borderId="12" xfId="0" applyNumberFormat="1" applyFont="1" applyFill="1" applyBorder="1"/>
    <xf numFmtId="0" fontId="12" fillId="0" borderId="17" xfId="0" applyFont="1" applyBorder="1" applyAlignment="1">
      <alignment horizontal="center"/>
    </xf>
    <xf numFmtId="0" fontId="5" fillId="0" borderId="5" xfId="0" applyFont="1" applyBorder="1" applyAlignment="1">
      <alignment horizontal="center"/>
    </xf>
    <xf numFmtId="0" fontId="5" fillId="0" borderId="5" xfId="0" applyFont="1" applyBorder="1"/>
    <xf numFmtId="0" fontId="13" fillId="0" borderId="16" xfId="0" applyFont="1" applyBorder="1" applyAlignment="1">
      <alignment horizontal="center" vertical="center"/>
    </xf>
    <xf numFmtId="0" fontId="13" fillId="5" borderId="16" xfId="0" applyFont="1" applyFill="1" applyBorder="1" applyAlignment="1">
      <alignment horizontal="center" vertical="center"/>
    </xf>
    <xf numFmtId="0" fontId="5" fillId="0" borderId="0" xfId="0" applyFont="1" applyAlignment="1">
      <alignment vertical="center"/>
    </xf>
    <xf numFmtId="165" fontId="14" fillId="5" borderId="17" xfId="0" applyNumberFormat="1" applyFont="1" applyFill="1" applyBorder="1"/>
    <xf numFmtId="0" fontId="14" fillId="5" borderId="17" xfId="0" applyFont="1" applyFill="1" applyBorder="1"/>
    <xf numFmtId="49" fontId="3" fillId="5" borderId="2" xfId="0" applyNumberFormat="1" applyFont="1" applyFill="1" applyBorder="1" applyAlignment="1">
      <alignment horizontal="center"/>
    </xf>
    <xf numFmtId="0" fontId="5" fillId="0" borderId="9" xfId="0" applyFont="1" applyBorder="1" applyAlignment="1">
      <alignment horizontal="center"/>
    </xf>
    <xf numFmtId="0" fontId="5" fillId="0" borderId="9" xfId="0" applyFont="1" applyBorder="1"/>
    <xf numFmtId="0" fontId="12" fillId="0" borderId="0" xfId="0" applyFont="1" applyAlignment="1">
      <alignment horizontal="center"/>
    </xf>
    <xf numFmtId="0" fontId="55" fillId="5" borderId="24" xfId="0" applyFont="1" applyFill="1" applyBorder="1" applyAlignment="1">
      <alignment horizontal="center" vertical="center"/>
    </xf>
    <xf numFmtId="0" fontId="55" fillId="5" borderId="25" xfId="0" applyFont="1" applyFill="1" applyBorder="1" applyAlignment="1">
      <alignment horizontal="center" vertical="center"/>
    </xf>
    <xf numFmtId="0" fontId="55" fillId="5" borderId="26" xfId="0" applyFont="1" applyFill="1" applyBorder="1" applyAlignment="1">
      <alignment horizontal="center" vertical="center"/>
    </xf>
    <xf numFmtId="0" fontId="3" fillId="5" borderId="27" xfId="0" applyFont="1" applyFill="1" applyBorder="1"/>
    <xf numFmtId="0" fontId="8" fillId="5" borderId="28" xfId="0" applyFont="1" applyFill="1" applyBorder="1" applyAlignment="1">
      <alignment horizontal="center"/>
    </xf>
    <xf numFmtId="0" fontId="8" fillId="5" borderId="27" xfId="0" applyFont="1" applyFill="1" applyBorder="1" applyAlignment="1">
      <alignment horizontal="center"/>
    </xf>
    <xf numFmtId="0" fontId="8" fillId="5" borderId="29" xfId="0" applyFont="1" applyFill="1" applyBorder="1" applyAlignment="1">
      <alignment horizontal="center"/>
    </xf>
    <xf numFmtId="0" fontId="8" fillId="5" borderId="20" xfId="0" applyFont="1" applyFill="1" applyBorder="1" applyAlignment="1">
      <alignment horizontal="center"/>
    </xf>
    <xf numFmtId="0" fontId="8" fillId="5" borderId="30" xfId="0" applyFont="1" applyFill="1" applyBorder="1" applyAlignment="1">
      <alignment vertical="center" wrapText="1"/>
    </xf>
    <xf numFmtId="0" fontId="8" fillId="5" borderId="2" xfId="0" applyFont="1" applyFill="1" applyBorder="1" applyAlignment="1">
      <alignment horizontal="center" vertical="center"/>
    </xf>
    <xf numFmtId="0" fontId="0" fillId="5" borderId="31" xfId="0" applyFill="1" applyBorder="1" applyAlignment="1">
      <alignment vertical="center"/>
    </xf>
    <xf numFmtId="0" fontId="8" fillId="5" borderId="5" xfId="0" applyFont="1" applyFill="1" applyBorder="1" applyAlignment="1">
      <alignment horizontal="center" vertical="center"/>
    </xf>
    <xf numFmtId="0" fontId="0" fillId="5" borderId="32" xfId="0" applyFill="1" applyBorder="1" applyAlignment="1">
      <alignment horizontal="center" vertical="center"/>
    </xf>
    <xf numFmtId="0" fontId="0" fillId="5" borderId="32" xfId="0" applyFill="1" applyBorder="1" applyAlignment="1">
      <alignment horizontal="center"/>
    </xf>
    <xf numFmtId="0" fontId="0" fillId="15" borderId="31" xfId="0" applyFill="1" applyBorder="1" applyAlignment="1">
      <alignment vertical="center"/>
    </xf>
    <xf numFmtId="0" fontId="0" fillId="5" borderId="19" xfId="0" applyFill="1" applyBorder="1" applyAlignment="1">
      <alignment vertical="center"/>
    </xf>
    <xf numFmtId="0" fontId="8" fillId="5" borderId="31" xfId="0" applyFont="1" applyFill="1" applyBorder="1" applyAlignment="1">
      <alignment horizontal="center" vertical="center" wrapText="1"/>
    </xf>
    <xf numFmtId="0" fontId="8" fillId="5" borderId="27" xfId="0" applyFont="1" applyFill="1" applyBorder="1" applyAlignment="1">
      <alignment horizontal="center" vertical="center" wrapText="1"/>
    </xf>
    <xf numFmtId="0" fontId="0" fillId="5" borderId="33" xfId="0" applyFill="1" applyBorder="1" applyAlignment="1">
      <alignment horizontal="center" vertical="center"/>
    </xf>
    <xf numFmtId="0" fontId="0" fillId="5" borderId="27" xfId="0" applyFill="1" applyBorder="1" applyAlignment="1">
      <alignment vertical="center"/>
    </xf>
    <xf numFmtId="0" fontId="0" fillId="5" borderId="34" xfId="0" applyFill="1" applyBorder="1" applyAlignment="1">
      <alignment horizontal="center" vertical="center"/>
    </xf>
    <xf numFmtId="0" fontId="5" fillId="5" borderId="33" xfId="0" applyFont="1" applyFill="1" applyBorder="1" applyAlignment="1">
      <alignment horizontal="center" vertical="center"/>
    </xf>
    <xf numFmtId="14" fontId="0" fillId="5" borderId="33" xfId="0" applyNumberFormat="1" applyFill="1" applyBorder="1" applyAlignment="1">
      <alignment horizontal="center" vertical="center"/>
    </xf>
    <xf numFmtId="0" fontId="0" fillId="15" borderId="27" xfId="0" applyFill="1" applyBorder="1" applyAlignment="1">
      <alignment vertical="center"/>
    </xf>
    <xf numFmtId="0" fontId="0" fillId="5" borderId="28" xfId="0" applyFill="1" applyBorder="1" applyAlignment="1">
      <alignment vertical="center"/>
    </xf>
    <xf numFmtId="0" fontId="8" fillId="5" borderId="35" xfId="0" applyFont="1" applyFill="1" applyBorder="1" applyAlignment="1">
      <alignment horizontal="center" vertical="center"/>
    </xf>
    <xf numFmtId="0" fontId="8" fillId="5" borderId="36" xfId="0" applyFont="1" applyFill="1" applyBorder="1" applyAlignment="1">
      <alignment horizontal="center" vertical="center"/>
    </xf>
    <xf numFmtId="0" fontId="8" fillId="5" borderId="32" xfId="0" applyFont="1" applyFill="1" applyBorder="1" applyAlignment="1">
      <alignment horizontal="center" vertical="center"/>
    </xf>
    <xf numFmtId="0" fontId="0" fillId="5" borderId="37" xfId="0" applyFill="1" applyBorder="1" applyAlignment="1">
      <alignment vertical="center"/>
    </xf>
    <xf numFmtId="0" fontId="8" fillId="5" borderId="30" xfId="0" applyFont="1" applyFill="1" applyBorder="1" applyAlignment="1">
      <alignment horizontal="center" vertical="center"/>
    </xf>
    <xf numFmtId="0" fontId="0" fillId="5" borderId="38" xfId="0" applyFill="1" applyBorder="1" applyAlignment="1">
      <alignment vertical="center"/>
    </xf>
    <xf numFmtId="0" fontId="0" fillId="5" borderId="30" xfId="0" applyFill="1" applyBorder="1" applyAlignment="1">
      <alignment vertical="center"/>
    </xf>
    <xf numFmtId="0" fontId="56" fillId="5" borderId="2" xfId="0" applyFont="1" applyFill="1" applyBorder="1" applyAlignment="1">
      <alignment horizontal="center" vertical="center"/>
    </xf>
    <xf numFmtId="0" fontId="0" fillId="5" borderId="0" xfId="0" applyFill="1" applyAlignment="1">
      <alignment vertical="center"/>
    </xf>
    <xf numFmtId="0" fontId="0" fillId="5" borderId="31" xfId="0" applyFill="1" applyBorder="1" applyAlignment="1">
      <alignment horizontal="center" vertical="center"/>
    </xf>
    <xf numFmtId="0" fontId="0" fillId="5" borderId="39" xfId="0" applyFill="1" applyBorder="1" applyAlignment="1">
      <alignment horizontal="center" vertical="center"/>
    </xf>
    <xf numFmtId="14" fontId="0" fillId="5" borderId="34" xfId="0" applyNumberFormat="1" applyFill="1" applyBorder="1" applyAlignment="1">
      <alignment horizontal="center" vertical="center"/>
    </xf>
    <xf numFmtId="0" fontId="0" fillId="5" borderId="29" xfId="0" applyFill="1" applyBorder="1" applyAlignment="1">
      <alignment vertical="center"/>
    </xf>
    <xf numFmtId="14" fontId="0" fillId="5" borderId="27" xfId="0" applyNumberFormat="1" applyFill="1" applyBorder="1" applyAlignment="1">
      <alignment horizontal="center" vertical="center"/>
    </xf>
    <xf numFmtId="0" fontId="8" fillId="5" borderId="37" xfId="0" applyFont="1" applyFill="1" applyBorder="1" applyAlignment="1">
      <alignment horizontal="center" vertical="center"/>
    </xf>
    <xf numFmtId="0" fontId="8" fillId="5" borderId="38" xfId="0" applyFont="1" applyFill="1" applyBorder="1" applyAlignment="1">
      <alignment horizontal="center" vertical="center"/>
    </xf>
    <xf numFmtId="0" fontId="5" fillId="5" borderId="40" xfId="0" applyFont="1" applyFill="1" applyBorder="1" applyAlignment="1">
      <alignment horizontal="center" vertical="center"/>
    </xf>
    <xf numFmtId="0" fontId="57" fillId="5" borderId="2" xfId="0" applyFont="1" applyFill="1" applyBorder="1" applyAlignment="1">
      <alignment horizontal="center" vertical="center"/>
    </xf>
    <xf numFmtId="0" fontId="57" fillId="5" borderId="5"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19" xfId="0" applyFont="1" applyFill="1" applyBorder="1" applyAlignment="1">
      <alignment horizontal="center" vertical="center"/>
    </xf>
    <xf numFmtId="0" fontId="0" fillId="5" borderId="29"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8" fillId="5" borderId="31" xfId="0" applyFont="1" applyFill="1" applyBorder="1" applyAlignment="1">
      <alignment horizontal="center" vertical="center"/>
    </xf>
    <xf numFmtId="167" fontId="0" fillId="5" borderId="34" xfId="0" applyNumberFormat="1" applyFill="1" applyBorder="1" applyAlignment="1">
      <alignment horizontal="center" vertical="center"/>
    </xf>
    <xf numFmtId="0" fontId="8" fillId="5" borderId="30" xfId="0" applyFont="1" applyFill="1" applyBorder="1"/>
    <xf numFmtId="0" fontId="0" fillId="5" borderId="41" xfId="0" applyFill="1" applyBorder="1" applyAlignment="1">
      <alignment horizontal="center"/>
    </xf>
    <xf numFmtId="0" fontId="0" fillId="5" borderId="37" xfId="0" applyFill="1" applyBorder="1"/>
    <xf numFmtId="0" fontId="0" fillId="5" borderId="37" xfId="0" applyFill="1" applyBorder="1" applyAlignment="1">
      <alignment horizontal="center"/>
    </xf>
    <xf numFmtId="0" fontId="0" fillId="5" borderId="38" xfId="0" applyFill="1" applyBorder="1"/>
    <xf numFmtId="0" fontId="8" fillId="5" borderId="31" xfId="0" applyFont="1" applyFill="1" applyBorder="1"/>
    <xf numFmtId="0" fontId="0" fillId="5" borderId="19" xfId="0" applyFill="1" applyBorder="1"/>
    <xf numFmtId="0" fontId="0" fillId="5" borderId="21" xfId="0" applyFill="1" applyBorder="1" applyAlignment="1">
      <alignment horizontal="center"/>
    </xf>
    <xf numFmtId="0" fontId="58" fillId="5" borderId="0" xfId="0" applyFont="1" applyFill="1"/>
    <xf numFmtId="14" fontId="0" fillId="5" borderId="0" xfId="0" applyNumberFormat="1" applyFill="1" applyAlignment="1">
      <alignment horizontal="center"/>
    </xf>
    <xf numFmtId="0" fontId="5" fillId="5" borderId="19" xfId="0" applyFont="1" applyFill="1" applyBorder="1"/>
    <xf numFmtId="0" fontId="8" fillId="5" borderId="28" xfId="0" applyFont="1" applyFill="1" applyBorder="1"/>
    <xf numFmtId="14" fontId="8" fillId="5" borderId="29" xfId="0" applyNumberFormat="1" applyFont="1" applyFill="1" applyBorder="1" applyAlignment="1">
      <alignment horizontal="center"/>
    </xf>
    <xf numFmtId="0" fontId="8" fillId="5" borderId="29" xfId="0" applyFont="1" applyFill="1" applyBorder="1"/>
    <xf numFmtId="0" fontId="0" fillId="5" borderId="29" xfId="0" applyFill="1" applyBorder="1"/>
    <xf numFmtId="0" fontId="5" fillId="5" borderId="29" xfId="0" applyFont="1" applyFill="1" applyBorder="1"/>
    <xf numFmtId="0" fontId="5" fillId="5" borderId="28" xfId="0" applyFont="1" applyFill="1" applyBorder="1"/>
    <xf numFmtId="0" fontId="8" fillId="5" borderId="30" xfId="0" applyFont="1" applyFill="1" applyBorder="1" applyAlignment="1">
      <alignment horizontal="center"/>
    </xf>
    <xf numFmtId="0" fontId="8" fillId="5" borderId="25" xfId="0" applyFont="1" applyFill="1" applyBorder="1" applyAlignment="1">
      <alignment horizontal="center"/>
    </xf>
    <xf numFmtId="0" fontId="33" fillId="5" borderId="30" xfId="0" applyFont="1" applyFill="1" applyBorder="1" applyAlignment="1">
      <alignment horizontal="center" vertical="center"/>
    </xf>
    <xf numFmtId="0" fontId="0" fillId="5" borderId="19" xfId="0" applyFill="1" applyBorder="1" applyAlignment="1">
      <alignment horizontal="center" vertical="center"/>
    </xf>
    <xf numFmtId="14" fontId="0" fillId="5" borderId="0" xfId="0" applyNumberFormat="1" applyFill="1"/>
    <xf numFmtId="14" fontId="0" fillId="5" borderId="29" xfId="0" applyNumberFormat="1" applyFill="1" applyBorder="1" applyAlignment="1">
      <alignment horizontal="center" vertical="center"/>
    </xf>
    <xf numFmtId="14" fontId="29" fillId="5" borderId="27" xfId="0" applyNumberFormat="1" applyFont="1" applyFill="1" applyBorder="1" applyAlignment="1">
      <alignment horizontal="center" vertical="center"/>
    </xf>
    <xf numFmtId="14" fontId="0" fillId="5" borderId="28" xfId="0" applyNumberFormat="1" applyFill="1" applyBorder="1" applyAlignment="1">
      <alignment horizontal="center" vertical="center"/>
    </xf>
    <xf numFmtId="0" fontId="8" fillId="5" borderId="25" xfId="0" applyFont="1" applyFill="1" applyBorder="1"/>
    <xf numFmtId="0" fontId="8" fillId="5" borderId="20" xfId="0" applyFont="1" applyFill="1" applyBorder="1"/>
    <xf numFmtId="0" fontId="8" fillId="5" borderId="26" xfId="0" applyFont="1" applyFill="1" applyBorder="1"/>
    <xf numFmtId="0" fontId="33" fillId="5" borderId="38" xfId="0" applyFont="1" applyFill="1" applyBorder="1" applyAlignment="1">
      <alignment horizontal="center" vertical="center"/>
    </xf>
    <xf numFmtId="0" fontId="2" fillId="5" borderId="31" xfId="0" applyFont="1" applyFill="1" applyBorder="1" applyAlignment="1">
      <alignment horizontal="center" vertical="center"/>
    </xf>
    <xf numFmtId="0" fontId="2" fillId="5" borderId="19" xfId="0" applyFont="1" applyFill="1" applyBorder="1" applyAlignment="1">
      <alignment horizontal="center" vertical="center"/>
    </xf>
    <xf numFmtId="0" fontId="29" fillId="5" borderId="27" xfId="0" applyFont="1" applyFill="1" applyBorder="1" applyAlignment="1">
      <alignment horizontal="center" vertical="center"/>
    </xf>
    <xf numFmtId="0" fontId="29" fillId="5" borderId="28" xfId="0" applyFont="1" applyFill="1" applyBorder="1" applyAlignment="1">
      <alignment horizontal="center" vertical="center"/>
    </xf>
    <xf numFmtId="0" fontId="59" fillId="5" borderId="24" xfId="0" applyFont="1" applyFill="1" applyBorder="1" applyAlignment="1">
      <alignment horizontal="center" vertical="center"/>
    </xf>
    <xf numFmtId="0" fontId="59" fillId="5" borderId="25" xfId="0" applyFont="1" applyFill="1" applyBorder="1" applyAlignment="1">
      <alignment horizontal="center" vertical="center"/>
    </xf>
    <xf numFmtId="0" fontId="60" fillId="5" borderId="25" xfId="0" applyFont="1" applyFill="1" applyBorder="1" applyAlignment="1">
      <alignment horizontal="center" vertical="center"/>
    </xf>
    <xf numFmtId="0" fontId="59" fillId="5" borderId="26" xfId="0" applyFont="1" applyFill="1" applyBorder="1" applyAlignment="1">
      <alignment horizontal="center" vertical="center"/>
    </xf>
    <xf numFmtId="0" fontId="3" fillId="5" borderId="27" xfId="0" applyFont="1" applyFill="1" applyBorder="1" applyAlignment="1">
      <alignment horizontal="center"/>
    </xf>
    <xf numFmtId="0" fontId="8" fillId="5" borderId="5" xfId="0" applyFont="1" applyFill="1" applyBorder="1" applyAlignment="1">
      <alignment vertical="center"/>
    </xf>
    <xf numFmtId="0" fontId="8" fillId="5" borderId="2" xfId="0" applyFont="1" applyFill="1" applyBorder="1" applyAlignment="1">
      <alignment vertical="center"/>
    </xf>
    <xf numFmtId="0" fontId="0" fillId="5" borderId="5" xfId="0" applyFill="1" applyBorder="1" applyAlignment="1">
      <alignment vertical="center"/>
    </xf>
    <xf numFmtId="0" fontId="0" fillId="5" borderId="2" xfId="0" applyFill="1" applyBorder="1" applyAlignment="1">
      <alignment vertical="center"/>
    </xf>
    <xf numFmtId="0" fontId="0" fillId="5" borderId="34" xfId="0" applyFill="1" applyBorder="1" applyAlignment="1">
      <alignment vertical="center"/>
    </xf>
    <xf numFmtId="0" fontId="0" fillId="5" borderId="33" xfId="0" applyFill="1" applyBorder="1" applyAlignment="1">
      <alignment vertical="center"/>
    </xf>
    <xf numFmtId="14" fontId="0" fillId="5" borderId="2" xfId="0" applyNumberFormat="1" applyFill="1" applyBorder="1" applyAlignment="1">
      <alignment horizontal="center" vertical="center"/>
    </xf>
    <xf numFmtId="14" fontId="0" fillId="5" borderId="5" xfId="0" applyNumberFormat="1" applyFill="1" applyBorder="1" applyAlignment="1">
      <alignment horizontal="center" vertical="center"/>
    </xf>
    <xf numFmtId="0" fontId="8" fillId="5" borderId="30" xfId="0" applyFont="1" applyFill="1" applyBorder="1" applyAlignment="1">
      <alignment vertical="center"/>
    </xf>
    <xf numFmtId="0" fontId="8" fillId="5" borderId="27" xfId="0" applyFont="1" applyFill="1" applyBorder="1" applyAlignment="1">
      <alignment vertical="center"/>
    </xf>
    <xf numFmtId="0" fontId="8" fillId="5" borderId="19" xfId="0" applyFont="1" applyFill="1" applyBorder="1" applyAlignment="1">
      <alignment horizontal="center" vertical="center"/>
    </xf>
    <xf numFmtId="0" fontId="8" fillId="5" borderId="31" xfId="0" applyFont="1" applyFill="1" applyBorder="1" applyAlignment="1">
      <alignment vertical="center"/>
    </xf>
    <xf numFmtId="0" fontId="5" fillId="5" borderId="37" xfId="0" applyFont="1" applyFill="1" applyBorder="1"/>
    <xf numFmtId="0" fontId="5" fillId="5" borderId="38" xfId="0" applyFont="1" applyFill="1" applyBorder="1"/>
    <xf numFmtId="0" fontId="8" fillId="5" borderId="27" xfId="0" applyFont="1" applyFill="1" applyBorder="1"/>
    <xf numFmtId="0" fontId="0" fillId="5" borderId="29" xfId="0" applyFill="1" applyBorder="1" applyAlignment="1">
      <alignment horizontal="center"/>
    </xf>
    <xf numFmtId="0" fontId="0" fillId="5" borderId="28" xfId="0" applyFill="1" applyBorder="1"/>
    <xf numFmtId="0" fontId="3" fillId="5" borderId="43" xfId="0" applyFont="1" applyFill="1" applyBorder="1"/>
    <xf numFmtId="0" fontId="8" fillId="5" borderId="43" xfId="0" applyFont="1" applyFill="1" applyBorder="1" applyAlignment="1">
      <alignment horizontal="center"/>
    </xf>
    <xf numFmtId="0" fontId="8" fillId="5" borderId="43" xfId="0" applyFont="1" applyFill="1" applyBorder="1"/>
    <xf numFmtId="0" fontId="8" fillId="5" borderId="44" xfId="0" applyFont="1" applyFill="1" applyBorder="1"/>
    <xf numFmtId="0" fontId="0" fillId="5" borderId="35" xfId="0" applyFill="1" applyBorder="1" applyAlignment="1">
      <alignment horizontal="center" vertical="center"/>
    </xf>
    <xf numFmtId="0" fontId="0" fillId="5" borderId="36" xfId="0" applyFill="1" applyBorder="1" applyAlignment="1">
      <alignment horizontal="center" vertical="center"/>
    </xf>
    <xf numFmtId="0" fontId="0" fillId="5" borderId="40" xfId="0" applyFill="1" applyBorder="1" applyAlignment="1">
      <alignment horizontal="center" vertical="center"/>
    </xf>
    <xf numFmtId="0" fontId="0" fillId="5" borderId="45" xfId="0" applyFill="1" applyBorder="1" applyAlignment="1">
      <alignment vertical="center"/>
    </xf>
    <xf numFmtId="0" fontId="24" fillId="0" borderId="0" xfId="0" applyFont="1"/>
    <xf numFmtId="0" fontId="62" fillId="0" borderId="0" xfId="0" applyFont="1"/>
    <xf numFmtId="0" fontId="63" fillId="0" borderId="0" xfId="0" applyFont="1"/>
    <xf numFmtId="0" fontId="63" fillId="0" borderId="0" xfId="0" applyFont="1" applyAlignment="1">
      <alignment horizontal="center"/>
    </xf>
    <xf numFmtId="0" fontId="64" fillId="0" borderId="0" xfId="0" applyFont="1"/>
    <xf numFmtId="0" fontId="65" fillId="0" borderId="0" xfId="0" applyFont="1"/>
    <xf numFmtId="0" fontId="65" fillId="0" borderId="0" xfId="0" applyFont="1" applyAlignment="1">
      <alignment horizontal="center"/>
    </xf>
    <xf numFmtId="0" fontId="55" fillId="0" borderId="0" xfId="0" applyFont="1"/>
    <xf numFmtId="0" fontId="65" fillId="0" borderId="46" xfId="0" applyFont="1" applyBorder="1" applyAlignment="1">
      <alignment horizontal="center"/>
    </xf>
    <xf numFmtId="0" fontId="66" fillId="0" borderId="47" xfId="0" applyFont="1" applyBorder="1" applyAlignment="1">
      <alignment horizontal="center"/>
    </xf>
    <xf numFmtId="0" fontId="65" fillId="0" borderId="47" xfId="0" applyFont="1" applyBorder="1" applyAlignment="1">
      <alignment horizontal="center"/>
    </xf>
    <xf numFmtId="0" fontId="55" fillId="0" borderId="46" xfId="0" applyFont="1" applyBorder="1" applyAlignment="1">
      <alignment horizontal="center"/>
    </xf>
    <xf numFmtId="0" fontId="65" fillId="0" borderId="48" xfId="0" applyFont="1" applyBorder="1" applyAlignment="1">
      <alignment horizontal="center"/>
    </xf>
    <xf numFmtId="0" fontId="66" fillId="0" borderId="46" xfId="0" applyFont="1" applyBorder="1" applyAlignment="1">
      <alignment horizontal="center"/>
    </xf>
    <xf numFmtId="0" fontId="65" fillId="0" borderId="49" xfId="0" applyFont="1" applyBorder="1" applyAlignment="1">
      <alignment horizontal="center"/>
    </xf>
    <xf numFmtId="0" fontId="55" fillId="0" borderId="47" xfId="0" applyFont="1" applyBorder="1" applyAlignment="1">
      <alignment horizontal="center"/>
    </xf>
    <xf numFmtId="0" fontId="55" fillId="0" borderId="49" xfId="0" applyFont="1" applyBorder="1" applyAlignment="1">
      <alignment horizontal="center"/>
    </xf>
    <xf numFmtId="0" fontId="67" fillId="0" borderId="47" xfId="0" applyFont="1" applyBorder="1" applyAlignment="1">
      <alignment horizontal="center"/>
    </xf>
    <xf numFmtId="0" fontId="67" fillId="0" borderId="49" xfId="0" applyFont="1" applyBorder="1" applyAlignment="1">
      <alignment horizontal="center"/>
    </xf>
    <xf numFmtId="0" fontId="68" fillId="0" borderId="47" xfId="0" applyFont="1" applyBorder="1" applyAlignment="1">
      <alignment horizontal="center"/>
    </xf>
    <xf numFmtId="0" fontId="68" fillId="0" borderId="48" xfId="0" applyFont="1" applyBorder="1" applyAlignment="1">
      <alignment horizontal="center"/>
    </xf>
    <xf numFmtId="0" fontId="68" fillId="0" borderId="0" xfId="0" applyFont="1" applyAlignment="1">
      <alignment horizontal="center"/>
    </xf>
    <xf numFmtId="0" fontId="69" fillId="0" borderId="47" xfId="0" applyFont="1" applyBorder="1" applyAlignment="1">
      <alignment horizontal="center"/>
    </xf>
    <xf numFmtId="0" fontId="70" fillId="0" borderId="47" xfId="0" applyFont="1" applyBorder="1" applyAlignment="1">
      <alignment horizontal="center"/>
    </xf>
    <xf numFmtId="0" fontId="65" fillId="0" borderId="50" xfId="0" applyFont="1" applyBorder="1" applyAlignment="1">
      <alignment horizontal="center"/>
    </xf>
    <xf numFmtId="0" fontId="65" fillId="0" borderId="51" xfId="0" applyFont="1" applyBorder="1" applyAlignment="1">
      <alignment horizontal="center"/>
    </xf>
    <xf numFmtId="0" fontId="64" fillId="0" borderId="0" xfId="0" applyFont="1" applyAlignment="1">
      <alignment horizontal="center"/>
    </xf>
    <xf numFmtId="0" fontId="24" fillId="0" borderId="0" xfId="0" applyFont="1" applyAlignment="1">
      <alignment horizontal="center"/>
    </xf>
    <xf numFmtId="0" fontId="71" fillId="0" borderId="0" xfId="0" applyFont="1"/>
    <xf numFmtId="0" fontId="72" fillId="0" borderId="0" xfId="0" applyFont="1" applyAlignment="1">
      <alignment horizontal="center"/>
    </xf>
    <xf numFmtId="0" fontId="71" fillId="0" borderId="0" xfId="0" applyFont="1" applyAlignment="1">
      <alignment horizontal="center"/>
    </xf>
    <xf numFmtId="0" fontId="73" fillId="6" borderId="0" xfId="0" applyFont="1" applyFill="1" applyAlignment="1">
      <alignment horizontal="center"/>
    </xf>
    <xf numFmtId="0" fontId="55" fillId="0" borderId="0" xfId="0" applyFont="1" applyAlignment="1">
      <alignment horizontal="center"/>
    </xf>
    <xf numFmtId="0" fontId="65" fillId="7" borderId="0" xfId="0" applyFont="1" applyFill="1" applyAlignment="1">
      <alignment horizontal="center"/>
    </xf>
    <xf numFmtId="0" fontId="72" fillId="0" borderId="0" xfId="0" applyFont="1"/>
    <xf numFmtId="0" fontId="74" fillId="6" borderId="0" xfId="0" applyFont="1" applyFill="1" applyAlignment="1">
      <alignment horizontal="center"/>
    </xf>
    <xf numFmtId="0" fontId="73" fillId="7" borderId="0" xfId="0" applyFont="1" applyFill="1" applyAlignment="1">
      <alignment horizontal="center"/>
    </xf>
    <xf numFmtId="0" fontId="75" fillId="0" borderId="0" xfId="0" applyFont="1"/>
    <xf numFmtId="0" fontId="76" fillId="0" borderId="0" xfId="0" applyFont="1"/>
    <xf numFmtId="0" fontId="8" fillId="0" borderId="0" xfId="0" applyFont="1"/>
    <xf numFmtId="0" fontId="51" fillId="0" borderId="0" xfId="0" applyFont="1"/>
    <xf numFmtId="49" fontId="0" fillId="4" borderId="0" xfId="0" applyNumberFormat="1" applyFill="1"/>
    <xf numFmtId="49" fontId="0" fillId="16" borderId="0" xfId="0" applyNumberFormat="1" applyFill="1"/>
    <xf numFmtId="49" fontId="0" fillId="17" borderId="0" xfId="0" applyNumberFormat="1" applyFill="1"/>
    <xf numFmtId="49" fontId="0" fillId="0" borderId="0" xfId="0" applyNumberFormat="1"/>
    <xf numFmtId="0" fontId="77" fillId="0" borderId="0" xfId="0" applyFont="1" applyAlignment="1">
      <alignment horizontal="center"/>
    </xf>
    <xf numFmtId="0" fontId="0" fillId="4" borderId="9" xfId="0" applyFill="1" applyBorder="1" applyAlignment="1">
      <alignment horizontal="center" vertical="center"/>
    </xf>
    <xf numFmtId="0" fontId="0" fillId="2" borderId="11" xfId="0" applyFill="1" applyBorder="1" applyAlignment="1">
      <alignment horizontal="center" vertical="center"/>
    </xf>
    <xf numFmtId="0" fontId="34" fillId="3" borderId="11" xfId="0" applyFont="1" applyFill="1" applyBorder="1" applyAlignment="1">
      <alignment horizontal="center" vertical="center"/>
    </xf>
    <xf numFmtId="0" fontId="8" fillId="0" borderId="23" xfId="0" applyFont="1" applyBorder="1" applyAlignment="1">
      <alignment horizontal="center" vertical="center"/>
    </xf>
    <xf numFmtId="0" fontId="28" fillId="5" borderId="12" xfId="0" applyFont="1" applyFill="1" applyBorder="1"/>
    <xf numFmtId="49" fontId="28" fillId="5" borderId="12" xfId="0" applyNumberFormat="1" applyFont="1" applyFill="1" applyBorder="1"/>
    <xf numFmtId="0" fontId="28" fillId="5" borderId="12" xfId="0" applyFont="1" applyFill="1" applyBorder="1" applyAlignment="1">
      <alignment horizontal="center"/>
    </xf>
    <xf numFmtId="49" fontId="28" fillId="5" borderId="12" xfId="0" applyNumberFormat="1" applyFont="1" applyFill="1" applyBorder="1" applyAlignment="1">
      <alignment horizontal="center"/>
    </xf>
    <xf numFmtId="0" fontId="0" fillId="0" borderId="5" xfId="0" applyBorder="1"/>
    <xf numFmtId="0" fontId="0" fillId="0" borderId="13" xfId="0" applyBorder="1" applyAlignment="1">
      <alignment horizontal="center"/>
    </xf>
    <xf numFmtId="49" fontId="0" fillId="5" borderId="4" xfId="0" applyNumberFormat="1" applyFill="1" applyBorder="1"/>
    <xf numFmtId="49" fontId="0" fillId="5" borderId="11" xfId="0" applyNumberFormat="1" applyFill="1" applyBorder="1"/>
    <xf numFmtId="49" fontId="0" fillId="5" borderId="0" xfId="0" applyNumberFormat="1" applyFill="1"/>
    <xf numFmtId="0" fontId="0" fillId="4" borderId="1" xfId="0" applyFill="1" applyBorder="1" applyAlignment="1">
      <alignment horizontal="center" vertical="center"/>
    </xf>
    <xf numFmtId="0" fontId="0" fillId="2" borderId="1" xfId="0" applyFill="1" applyBorder="1" applyAlignment="1">
      <alignment horizontal="center" vertical="center"/>
    </xf>
    <xf numFmtId="164" fontId="29" fillId="18" borderId="1" xfId="2" applyNumberFormat="1" applyFont="1" applyFill="1">
      <alignment horizontal="center" vertical="center"/>
    </xf>
    <xf numFmtId="0" fontId="39" fillId="18" borderId="0" xfId="0" applyFont="1" applyFill="1"/>
    <xf numFmtId="0" fontId="40" fillId="18" borderId="17" xfId="0" applyFont="1" applyFill="1" applyBorder="1" applyAlignment="1">
      <alignment horizontal="center"/>
    </xf>
    <xf numFmtId="0" fontId="39" fillId="18" borderId="17" xfId="0" applyFont="1" applyFill="1" applyBorder="1" applyAlignment="1">
      <alignment horizontal="center"/>
    </xf>
    <xf numFmtId="0" fontId="40" fillId="18" borderId="0" xfId="0" applyFont="1" applyFill="1" applyAlignment="1">
      <alignment horizontal="center"/>
    </xf>
    <xf numFmtId="0" fontId="39" fillId="18" borderId="0" xfId="0" applyFont="1" applyFill="1" applyAlignment="1">
      <alignment horizontal="center"/>
    </xf>
    <xf numFmtId="49" fontId="0" fillId="5" borderId="0" xfId="0" quotePrefix="1" applyNumberFormat="1" applyFill="1" applyAlignment="1">
      <alignment horizontal="center"/>
    </xf>
    <xf numFmtId="0" fontId="39" fillId="20" borderId="12" xfId="0" applyFont="1" applyFill="1" applyBorder="1" applyAlignment="1">
      <alignment horizontal="center"/>
    </xf>
    <xf numFmtId="49" fontId="0" fillId="5" borderId="2" xfId="0" quotePrefix="1" applyNumberFormat="1" applyFill="1" applyBorder="1" applyAlignment="1">
      <alignment horizontal="center"/>
    </xf>
    <xf numFmtId="164" fontId="2" fillId="21" borderId="1" xfId="2" applyNumberFormat="1" applyFill="1">
      <alignment horizontal="center" vertical="center"/>
    </xf>
    <xf numFmtId="0" fontId="8" fillId="22" borderId="2" xfId="0" applyFont="1" applyFill="1" applyBorder="1" applyAlignment="1">
      <alignment horizontal="center" vertical="center"/>
    </xf>
    <xf numFmtId="0" fontId="0" fillId="22" borderId="2" xfId="0" applyFill="1" applyBorder="1" applyAlignment="1">
      <alignment horizontal="center" vertical="center"/>
    </xf>
    <xf numFmtId="0" fontId="0" fillId="22" borderId="33" xfId="0" applyFill="1" applyBorder="1" applyAlignment="1">
      <alignment horizontal="center" vertical="center"/>
    </xf>
    <xf numFmtId="0" fontId="8" fillId="20" borderId="32" xfId="0" applyFont="1" applyFill="1" applyBorder="1" applyAlignment="1">
      <alignment horizontal="center" vertical="center"/>
    </xf>
    <xf numFmtId="0" fontId="5" fillId="20" borderId="5" xfId="0" applyFont="1" applyFill="1" applyBorder="1" applyAlignment="1">
      <alignment horizontal="center" vertical="center"/>
    </xf>
    <xf numFmtId="0" fontId="0" fillId="20" borderId="34" xfId="0" applyFill="1" applyBorder="1" applyAlignment="1">
      <alignment horizontal="center" vertical="center"/>
    </xf>
    <xf numFmtId="0" fontId="8" fillId="22" borderId="5" xfId="0" applyFont="1" applyFill="1" applyBorder="1" applyAlignment="1">
      <alignment horizontal="center" vertical="center"/>
    </xf>
    <xf numFmtId="0" fontId="0" fillId="22" borderId="5" xfId="0" applyFill="1" applyBorder="1" applyAlignment="1">
      <alignment horizontal="center" vertical="center"/>
    </xf>
    <xf numFmtId="14" fontId="0" fillId="22" borderId="5" xfId="0" applyNumberFormat="1" applyFill="1" applyBorder="1" applyAlignment="1">
      <alignment horizontal="center" vertical="center"/>
    </xf>
    <xf numFmtId="0" fontId="0" fillId="22" borderId="36" xfId="0" applyFill="1" applyBorder="1" applyAlignment="1">
      <alignment horizontal="center" vertical="center"/>
    </xf>
    <xf numFmtId="14" fontId="0" fillId="22" borderId="33" xfId="0" applyNumberFormat="1" applyFill="1" applyBorder="1" applyAlignment="1">
      <alignment horizontal="center" vertical="center"/>
    </xf>
    <xf numFmtId="0" fontId="8" fillId="22" borderId="32" xfId="0" applyFont="1" applyFill="1" applyBorder="1" applyAlignment="1">
      <alignment horizontal="center" vertical="center"/>
    </xf>
    <xf numFmtId="0" fontId="5" fillId="22" borderId="5" xfId="0" applyFont="1" applyFill="1" applyBorder="1" applyAlignment="1">
      <alignment horizontal="center" vertical="center"/>
    </xf>
    <xf numFmtId="0" fontId="0" fillId="22" borderId="34" xfId="0" applyFill="1" applyBorder="1" applyAlignment="1">
      <alignment horizontal="center" vertical="center"/>
    </xf>
    <xf numFmtId="0" fontId="8" fillId="22" borderId="30" xfId="0" applyFont="1" applyFill="1" applyBorder="1" applyAlignment="1">
      <alignment horizontal="center" vertical="center"/>
    </xf>
    <xf numFmtId="0" fontId="5" fillId="22" borderId="31" xfId="0" applyFont="1" applyFill="1" applyBorder="1" applyAlignment="1">
      <alignment horizontal="center" vertical="center"/>
    </xf>
    <xf numFmtId="14" fontId="0" fillId="22" borderId="27" xfId="0" applyNumberFormat="1" applyFill="1" applyBorder="1" applyAlignment="1">
      <alignment horizontal="center" vertical="center"/>
    </xf>
    <xf numFmtId="49" fontId="0" fillId="20" borderId="0" xfId="0" quotePrefix="1" applyNumberFormat="1" applyFill="1" applyAlignment="1">
      <alignment horizontal="center"/>
    </xf>
    <xf numFmtId="0" fontId="5" fillId="20" borderId="10" xfId="0" applyFont="1" applyFill="1" applyBorder="1" applyAlignment="1">
      <alignment vertical="center"/>
    </xf>
    <xf numFmtId="0" fontId="5" fillId="20" borderId="11" xfId="0" applyFont="1" applyFill="1" applyBorder="1" applyAlignment="1">
      <alignment vertical="center"/>
    </xf>
    <xf numFmtId="49" fontId="5" fillId="5" borderId="2" xfId="0" quotePrefix="1" applyNumberFormat="1" applyFont="1" applyFill="1" applyBorder="1" applyAlignment="1">
      <alignment horizontal="center"/>
    </xf>
    <xf numFmtId="0" fontId="5" fillId="19" borderId="2" xfId="0" quotePrefix="1" applyFont="1" applyFill="1" applyBorder="1" applyAlignment="1">
      <alignment horizontal="center"/>
    </xf>
    <xf numFmtId="0" fontId="5" fillId="5" borderId="3" xfId="0" applyFont="1" applyFill="1" applyBorder="1" applyAlignment="1">
      <alignment horizontal="center" vertical="center"/>
    </xf>
    <xf numFmtId="16" fontId="5" fillId="5" borderId="5" xfId="0" quotePrefix="1" applyNumberFormat="1" applyFont="1" applyFill="1" applyBorder="1" applyAlignment="1">
      <alignment horizontal="center" vertical="center"/>
    </xf>
    <xf numFmtId="16" fontId="5" fillId="5" borderId="5" xfId="0" applyNumberFormat="1" applyFont="1" applyFill="1" applyBorder="1" applyAlignment="1">
      <alignment horizontal="center" vertical="center"/>
    </xf>
    <xf numFmtId="0" fontId="5" fillId="5" borderId="5" xfId="0" applyFont="1" applyFill="1" applyBorder="1" applyAlignment="1">
      <alignment horizontal="center" vertical="center"/>
    </xf>
    <xf numFmtId="0" fontId="8" fillId="5" borderId="1" xfId="0" applyFont="1" applyFill="1" applyBorder="1" applyAlignment="1">
      <alignment horizont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3" fillId="5" borderId="9" xfId="0" applyFont="1" applyFill="1" applyBorder="1" applyAlignment="1">
      <alignment horizontal="center" vertical="center"/>
    </xf>
    <xf numFmtId="0" fontId="9" fillId="5" borderId="9" xfId="0" applyFont="1" applyFill="1" applyBorder="1" applyAlignment="1">
      <alignment horizontal="center"/>
    </xf>
    <xf numFmtId="0" fontId="5" fillId="5" borderId="9" xfId="0" applyFont="1" applyFill="1" applyBorder="1" applyAlignment="1">
      <alignment horizontal="center"/>
    </xf>
    <xf numFmtId="0" fontId="9" fillId="5" borderId="10" xfId="0" applyFont="1" applyFill="1" applyBorder="1" applyAlignment="1">
      <alignment horizontal="center"/>
    </xf>
    <xf numFmtId="0" fontId="5" fillId="20" borderId="3" xfId="0" applyFont="1" applyFill="1" applyBorder="1" applyAlignment="1">
      <alignment horizontal="center" vertical="center"/>
    </xf>
    <xf numFmtId="0" fontId="5" fillId="20" borderId="3" xfId="0" applyFont="1" applyFill="1" applyBorder="1" applyAlignment="1">
      <alignment horizontal="center"/>
    </xf>
    <xf numFmtId="0" fontId="9" fillId="23" borderId="3" xfId="0" applyFont="1" applyFill="1" applyBorder="1" applyAlignment="1">
      <alignment horizontal="center"/>
    </xf>
    <xf numFmtId="0" fontId="9" fillId="5" borderId="4" xfId="0" applyFont="1" applyFill="1" applyBorder="1" applyAlignment="1">
      <alignment horizontal="center" vertical="center"/>
    </xf>
    <xf numFmtId="0" fontId="5" fillId="20" borderId="5" xfId="0" applyFont="1" applyFill="1" applyBorder="1" applyAlignment="1">
      <alignment horizontal="center" vertical="center"/>
    </xf>
    <xf numFmtId="0" fontId="5" fillId="20" borderId="5" xfId="0" applyFont="1" applyFill="1" applyBorder="1" applyAlignment="1">
      <alignment horizontal="center"/>
    </xf>
    <xf numFmtId="14" fontId="5" fillId="5" borderId="2" xfId="0" applyNumberFormat="1" applyFont="1" applyFill="1" applyBorder="1" applyAlignment="1">
      <alignment horizontal="center" vertical="center"/>
    </xf>
    <xf numFmtId="16" fontId="5" fillId="20" borderId="5" xfId="0" applyNumberFormat="1" applyFont="1" applyFill="1" applyBorder="1" applyAlignment="1">
      <alignment horizontal="center" vertical="center"/>
    </xf>
    <xf numFmtId="0" fontId="9" fillId="23" borderId="5" xfId="0" applyFont="1" applyFill="1" applyBorder="1" applyAlignment="1">
      <alignment horizontal="center"/>
    </xf>
    <xf numFmtId="0" fontId="3" fillId="5" borderId="2" xfId="0" applyFont="1" applyFill="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20" borderId="9" xfId="0" applyFont="1" applyFill="1" applyBorder="1" applyAlignment="1">
      <alignment horizontal="center" vertical="center"/>
    </xf>
    <xf numFmtId="0" fontId="3" fillId="20" borderId="9" xfId="0" applyFont="1" applyFill="1" applyBorder="1" applyAlignment="1">
      <alignment horizontal="center" vertical="center"/>
    </xf>
    <xf numFmtId="2" fontId="5" fillId="20" borderId="9" xfId="0" applyNumberFormat="1" applyFont="1" applyFill="1" applyBorder="1" applyAlignment="1">
      <alignment horizontal="center" vertical="center"/>
    </xf>
    <xf numFmtId="0" fontId="9" fillId="20" borderId="9" xfId="0" applyFont="1" applyFill="1" applyBorder="1" applyAlignment="1">
      <alignment horizontal="center" vertical="center"/>
    </xf>
    <xf numFmtId="0" fontId="9" fillId="23" borderId="9" xfId="0" applyFont="1" applyFill="1" applyBorder="1" applyAlignment="1">
      <alignment horizontal="center" vertical="center"/>
    </xf>
    <xf numFmtId="0" fontId="9" fillId="5" borderId="11" xfId="0" applyFont="1" applyFill="1" applyBorder="1" applyAlignment="1">
      <alignment horizontal="center" vertical="center"/>
    </xf>
    <xf numFmtId="0" fontId="5" fillId="5" borderId="2" xfId="0" applyFont="1" applyFill="1" applyBorder="1" applyAlignment="1">
      <alignment horizontal="center"/>
    </xf>
    <xf numFmtId="2" fontId="3" fillId="20" borderId="9" xfId="0" applyNumberFormat="1" applyFont="1" applyFill="1" applyBorder="1" applyAlignment="1">
      <alignment horizontal="center" vertical="center"/>
    </xf>
    <xf numFmtId="0" fontId="5" fillId="5" borderId="4" xfId="0" applyFont="1" applyFill="1" applyBorder="1" applyAlignment="1">
      <alignment horizontal="center" vertical="center"/>
    </xf>
    <xf numFmtId="0" fontId="5" fillId="5" borderId="0" xfId="0" applyFont="1" applyFill="1" applyAlignment="1">
      <alignment horizontal="center"/>
    </xf>
    <xf numFmtId="0" fontId="5" fillId="5" borderId="2" xfId="0" applyFont="1" applyFill="1" applyBorder="1" applyAlignment="1">
      <alignment horizontal="center" vertical="center"/>
    </xf>
    <xf numFmtId="0" fontId="3" fillId="22" borderId="5" xfId="0" applyFont="1" applyFill="1" applyBorder="1" applyAlignment="1">
      <alignment horizontal="center" vertical="center"/>
    </xf>
    <xf numFmtId="0" fontId="3" fillId="20" borderId="5" xfId="0" applyFont="1" applyFill="1" applyBorder="1" applyAlignment="1">
      <alignment horizontal="center" vertical="center"/>
    </xf>
    <xf numFmtId="0" fontId="23" fillId="8" borderId="20" xfId="0" applyFont="1" applyFill="1" applyBorder="1" applyAlignment="1">
      <alignment horizontal="center" vertical="center"/>
    </xf>
    <xf numFmtId="0" fontId="5" fillId="5" borderId="1" xfId="0" applyFont="1" applyFill="1" applyBorder="1" applyAlignment="1">
      <alignment horizontal="center"/>
    </xf>
    <xf numFmtId="0" fontId="20" fillId="22" borderId="5" xfId="0" applyFont="1" applyFill="1" applyBorder="1" applyAlignment="1">
      <alignment horizontal="center" vertical="center"/>
    </xf>
    <xf numFmtId="0" fontId="9" fillId="20" borderId="5" xfId="0" applyFont="1" applyFill="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14" fontId="5" fillId="0" borderId="0" xfId="0" applyNumberFormat="1" applyFont="1" applyAlignment="1">
      <alignment horizontal="center" vertical="center"/>
    </xf>
    <xf numFmtId="0" fontId="35" fillId="9" borderId="0" xfId="0" applyFont="1" applyFill="1" applyAlignment="1">
      <alignment horizontal="center" vertical="center"/>
    </xf>
    <xf numFmtId="0" fontId="0" fillId="5" borderId="14" xfId="0" applyFill="1" applyBorder="1" applyAlignment="1">
      <alignment horizontal="center" vertical="center"/>
    </xf>
    <xf numFmtId="0" fontId="0" fillId="5" borderId="3" xfId="0" applyFill="1" applyBorder="1" applyAlignment="1">
      <alignment horizontal="center" vertical="center"/>
    </xf>
    <xf numFmtId="0" fontId="8" fillId="5" borderId="9" xfId="0" applyFont="1" applyFill="1" applyBorder="1" applyAlignment="1">
      <alignment horizontal="center" vertical="center"/>
    </xf>
    <xf numFmtId="0" fontId="0" fillId="5" borderId="3" xfId="0" applyFill="1" applyBorder="1" applyAlignment="1">
      <alignment horizontal="center"/>
    </xf>
    <xf numFmtId="0" fontId="36" fillId="24" borderId="3" xfId="0" applyFont="1" applyFill="1" applyBorder="1" applyAlignment="1">
      <alignment horizontal="center"/>
    </xf>
    <xf numFmtId="0" fontId="0" fillId="5" borderId="13" xfId="0" applyFill="1" applyBorder="1" applyAlignment="1">
      <alignment horizontal="center" vertical="center"/>
    </xf>
    <xf numFmtId="0" fontId="0" fillId="5" borderId="5" xfId="0" applyFill="1" applyBorder="1" applyAlignment="1">
      <alignment horizontal="center" vertical="center"/>
    </xf>
    <xf numFmtId="0" fontId="0" fillId="5" borderId="5" xfId="0" applyFill="1" applyBorder="1" applyAlignment="1">
      <alignment horizontal="center"/>
    </xf>
    <xf numFmtId="17" fontId="0" fillId="20" borderId="5" xfId="0" applyNumberFormat="1" applyFill="1" applyBorder="1" applyAlignment="1">
      <alignment horizontal="center"/>
    </xf>
    <xf numFmtId="17" fontId="0" fillId="5" borderId="5" xfId="0" applyNumberFormat="1" applyFill="1" applyBorder="1" applyAlignment="1">
      <alignment horizontal="center"/>
    </xf>
    <xf numFmtId="0" fontId="0" fillId="21" borderId="5" xfId="0" applyFill="1" applyBorder="1" applyAlignment="1">
      <alignment horizontal="center"/>
    </xf>
    <xf numFmtId="0" fontId="0" fillId="5" borderId="9" xfId="0" applyFill="1" applyBorder="1" applyAlignment="1">
      <alignment horizontal="center" vertical="center"/>
    </xf>
    <xf numFmtId="0" fontId="31" fillId="24" borderId="9" xfId="0" applyFont="1" applyFill="1" applyBorder="1" applyAlignment="1">
      <alignment horizontal="center" vertical="center"/>
    </xf>
    <xf numFmtId="0" fontId="31" fillId="5" borderId="9" xfId="0" applyFont="1" applyFill="1" applyBorder="1" applyAlignment="1">
      <alignment horizontal="center"/>
    </xf>
    <xf numFmtId="0" fontId="8" fillId="5" borderId="0" xfId="0" applyFont="1" applyFill="1" applyAlignment="1">
      <alignment horizontal="center"/>
    </xf>
    <xf numFmtId="0" fontId="0" fillId="20" borderId="5" xfId="0" applyFill="1" applyBorder="1" applyAlignment="1">
      <alignment horizontal="center" vertical="center"/>
    </xf>
    <xf numFmtId="0" fontId="31" fillId="23" borderId="9" xfId="0" applyFont="1" applyFill="1" applyBorder="1" applyAlignment="1">
      <alignment horizontal="center" vertical="center"/>
    </xf>
    <xf numFmtId="0" fontId="31" fillId="5" borderId="9" xfId="0" applyFont="1" applyFill="1" applyBorder="1" applyAlignment="1">
      <alignment horizontal="center" vertical="center"/>
    </xf>
    <xf numFmtId="0" fontId="0" fillId="5" borderId="2" xfId="0" applyFill="1" applyBorder="1" applyAlignment="1">
      <alignment horizontal="center" vertical="center"/>
    </xf>
    <xf numFmtId="0" fontId="36" fillId="5" borderId="14" xfId="0" applyFont="1" applyFill="1" applyBorder="1" applyAlignment="1">
      <alignment horizontal="center" vertical="center"/>
    </xf>
    <xf numFmtId="0" fontId="35" fillId="9" borderId="2" xfId="0" applyFont="1" applyFill="1" applyBorder="1" applyAlignment="1">
      <alignment horizontal="center" vertical="center"/>
    </xf>
    <xf numFmtId="0" fontId="8" fillId="5" borderId="10" xfId="0" applyFont="1" applyFill="1" applyBorder="1" applyAlignment="1">
      <alignment horizontal="center" vertical="center"/>
    </xf>
    <xf numFmtId="0" fontId="36" fillId="5" borderId="4" xfId="0" applyFont="1" applyFill="1" applyBorder="1" applyAlignment="1">
      <alignment horizontal="center" vertical="center"/>
    </xf>
    <xf numFmtId="0" fontId="3" fillId="5" borderId="1" xfId="0" applyFont="1" applyFill="1" applyBorder="1" applyAlignment="1">
      <alignment horizontal="center"/>
    </xf>
    <xf numFmtId="0" fontId="23" fillId="5" borderId="0" xfId="0" applyFont="1" applyFill="1" applyAlignment="1">
      <alignment horizontal="center"/>
    </xf>
    <xf numFmtId="14" fontId="0" fillId="0" borderId="0" xfId="0" applyNumberFormat="1" applyAlignment="1">
      <alignment horizontal="center" vertical="center"/>
    </xf>
    <xf numFmtId="0" fontId="43" fillId="5" borderId="3" xfId="0" applyFont="1" applyFill="1" applyBorder="1" applyAlignment="1">
      <alignment horizontal="center" vertical="center"/>
    </xf>
    <xf numFmtId="16" fontId="39" fillId="5" borderId="13" xfId="0" applyNumberFormat="1" applyFont="1" applyFill="1" applyBorder="1" applyAlignment="1">
      <alignment horizontal="center" vertical="center"/>
    </xf>
    <xf numFmtId="16" fontId="39" fillId="5" borderId="5" xfId="0" applyNumberFormat="1" applyFont="1" applyFill="1" applyBorder="1" applyAlignment="1">
      <alignment horizontal="center" vertical="center"/>
    </xf>
    <xf numFmtId="16" fontId="40" fillId="5" borderId="5" xfId="0" applyNumberFormat="1" applyFont="1" applyFill="1" applyBorder="1" applyAlignment="1">
      <alignment horizontal="center" vertical="center"/>
    </xf>
    <xf numFmtId="0" fontId="39" fillId="5" borderId="14" xfId="0" applyFont="1" applyFill="1" applyBorder="1" applyAlignment="1">
      <alignment horizontal="center" vertical="center"/>
    </xf>
    <xf numFmtId="0" fontId="39" fillId="5" borderId="3" xfId="0" applyFont="1" applyFill="1" applyBorder="1" applyAlignment="1">
      <alignment horizontal="center" vertical="center"/>
    </xf>
    <xf numFmtId="0" fontId="39" fillId="5" borderId="4" xfId="0" applyFont="1" applyFill="1" applyBorder="1" applyAlignment="1">
      <alignment horizontal="center" vertical="center"/>
    </xf>
    <xf numFmtId="0" fontId="42" fillId="5" borderId="3" xfId="0" applyFont="1" applyFill="1" applyBorder="1" applyAlignment="1">
      <alignment horizontal="center" vertical="center"/>
    </xf>
    <xf numFmtId="0" fontId="39" fillId="0" borderId="6" xfId="0" applyFont="1" applyBorder="1" applyAlignment="1">
      <alignment horizontal="center" vertical="center"/>
    </xf>
    <xf numFmtId="0" fontId="39" fillId="0" borderId="1" xfId="0" applyFont="1" applyBorder="1" applyAlignment="1">
      <alignment horizontal="center" vertical="center"/>
    </xf>
    <xf numFmtId="0" fontId="39" fillId="5" borderId="13" xfId="0" applyFont="1" applyFill="1" applyBorder="1" applyAlignment="1">
      <alignment horizontal="center" vertical="center"/>
    </xf>
    <xf numFmtId="0" fontId="39" fillId="5" borderId="5" xfId="0" applyFont="1" applyFill="1" applyBorder="1" applyAlignment="1">
      <alignment horizontal="center" vertical="center"/>
    </xf>
    <xf numFmtId="0" fontId="39" fillId="5" borderId="2" xfId="0" applyFont="1" applyFill="1" applyBorder="1" applyAlignment="1">
      <alignment horizontal="center" vertical="center"/>
    </xf>
    <xf numFmtId="16" fontId="39" fillId="5" borderId="2" xfId="0" applyNumberFormat="1" applyFont="1" applyFill="1" applyBorder="1" applyAlignment="1">
      <alignment horizontal="center" vertical="center"/>
    </xf>
    <xf numFmtId="0" fontId="43" fillId="5" borderId="9" xfId="0" applyFont="1" applyFill="1" applyBorder="1" applyAlignment="1">
      <alignment horizontal="center"/>
    </xf>
    <xf numFmtId="0" fontId="40" fillId="5" borderId="1" xfId="0" applyFont="1" applyFill="1" applyBorder="1" applyAlignment="1">
      <alignment horizontal="center"/>
    </xf>
    <xf numFmtId="0" fontId="40" fillId="0" borderId="1" xfId="0" applyFont="1" applyBorder="1" applyAlignment="1">
      <alignment horizontal="center"/>
    </xf>
    <xf numFmtId="0" fontId="43" fillId="23" borderId="9" xfId="0" applyFont="1" applyFill="1" applyBorder="1" applyAlignment="1">
      <alignment horizontal="center"/>
    </xf>
    <xf numFmtId="0" fontId="43" fillId="20" borderId="9" xfId="0" applyFont="1" applyFill="1" applyBorder="1" applyAlignment="1">
      <alignment horizontal="center"/>
    </xf>
    <xf numFmtId="0" fontId="8" fillId="5" borderId="29" xfId="0" applyFont="1" applyFill="1" applyBorder="1" applyAlignment="1">
      <alignment horizontal="center"/>
    </xf>
    <xf numFmtId="0" fontId="8" fillId="5" borderId="20" xfId="0" applyFont="1" applyFill="1" applyBorder="1" applyAlignment="1">
      <alignment horizontal="center" vertical="center"/>
    </xf>
    <xf numFmtId="0" fontId="8" fillId="5" borderId="21" xfId="0" applyFont="1" applyFill="1" applyBorder="1" applyAlignment="1">
      <alignment horizontal="center"/>
    </xf>
    <xf numFmtId="0" fontId="8" fillId="5" borderId="42" xfId="0" applyFont="1" applyFill="1" applyBorder="1" applyAlignment="1">
      <alignment horizontal="left"/>
    </xf>
    <xf numFmtId="0" fontId="8" fillId="5" borderId="20" xfId="0" applyFont="1" applyFill="1" applyBorder="1" applyAlignment="1">
      <alignment horizontal="center" vertical="center" wrapText="1"/>
    </xf>
    <xf numFmtId="0" fontId="61" fillId="7" borderId="0" xfId="0" applyFont="1" applyFill="1" applyAlignment="1">
      <alignment horizontal="center" vertical="center"/>
    </xf>
  </cellXfs>
  <cellStyles count="6">
    <cellStyle name="Ecusson" xfId="1" xr:uid="{00000000-0005-0000-0000-000006000000}"/>
    <cellStyle name="NC" xfId="2" xr:uid="{00000000-0005-0000-0000-000007000000}"/>
    <cellStyle name="Normal" xfId="0" builtinId="0"/>
    <cellStyle name="PodiumArgent" xfId="3" xr:uid="{00000000-0005-0000-0000-000008000000}"/>
    <cellStyle name="PodiumBronze" xfId="4" xr:uid="{00000000-0005-0000-0000-000009000000}"/>
    <cellStyle name="PodiumOr" xfId="5" xr:uid="{00000000-0005-0000-0000-00000A000000}"/>
  </cellStyles>
  <dxfs count="280">
    <dxf>
      <font>
        <name val="Arial"/>
        <family val="2"/>
        <charset val="1"/>
      </font>
    </dxf>
    <dxf>
      <font>
        <name val="Arial"/>
        <family val="2"/>
        <charset val="1"/>
      </font>
    </dxf>
    <dxf>
      <font>
        <name val="Arial"/>
        <family val="2"/>
        <charset val="1"/>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name val="Arial"/>
        <family val="2"/>
        <charset val="1"/>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name val="Arial"/>
        <family val="2"/>
        <charset val="1"/>
      </font>
    </dxf>
    <dxf>
      <font>
        <name val="Arial"/>
        <family val="2"/>
        <charset val="1"/>
      </font>
    </dxf>
    <dxf>
      <font>
        <name val="Arial"/>
        <family val="2"/>
        <charset val="1"/>
      </font>
    </dxf>
    <dxf>
      <font>
        <name val="Arial"/>
        <family val="2"/>
        <charset val="1"/>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color rgb="FFFF3333"/>
      </font>
    </dxf>
    <dxf>
      <font>
        <b/>
        <i val="0"/>
        <color rgb="FFFF3333"/>
      </font>
    </dxf>
    <dxf>
      <font>
        <b/>
        <i val="0"/>
        <strike val="0"/>
        <u val="none"/>
        <sz val="8"/>
        <color rgb="FF000000"/>
      </font>
      <fill>
        <patternFill>
          <bgColor rgb="FFCCCCCC"/>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color rgb="FFFF3333"/>
      </font>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color rgb="FFFF3333"/>
      </font>
    </dxf>
    <dxf>
      <font>
        <b/>
        <i val="0"/>
        <color rgb="FFFF3333"/>
      </font>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name val="Arial"/>
        <family val="2"/>
        <charset val="1"/>
      </font>
    </dxf>
    <dxf>
      <font>
        <name val="Arial"/>
        <family val="2"/>
        <charset val="1"/>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name val="Arial"/>
        <family val="2"/>
        <charset val="1"/>
      </font>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name val="Arial"/>
        <family val="2"/>
        <charset val="1"/>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strike val="0"/>
        <u val="none"/>
        <sz val="8"/>
        <color rgb="FF000000"/>
      </font>
      <fill>
        <patternFill>
          <bgColor rgb="FFFFFF00"/>
        </patternFill>
      </fill>
      <border diagonalUp="0" diagonalDown="0">
        <left/>
        <right style="thin">
          <color auto="1"/>
        </right>
        <top/>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name val="Arial"/>
        <family val="2"/>
        <charset val="1"/>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strike val="0"/>
        <u val="none"/>
        <sz val="8"/>
        <color rgb="FF000000"/>
      </font>
      <fill>
        <patternFill>
          <bgColor rgb="FFFFFF00"/>
        </patternFill>
      </fill>
      <border diagonalUp="0" diagonalDown="0">
        <left/>
        <right style="thin">
          <color auto="1"/>
        </right>
        <top/>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b/>
        <i val="0"/>
        <color rgb="FFFF3333"/>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color rgb="FFFF3333"/>
      </font>
    </dxf>
    <dxf>
      <font>
        <name val="Arial"/>
        <family val="2"/>
        <charset val="1"/>
      </font>
    </dxf>
    <dxf>
      <font>
        <name val="Arial"/>
        <family val="2"/>
        <charset val="1"/>
      </font>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i val="0"/>
        <strike val="0"/>
        <u val="none"/>
        <sz val="8"/>
        <color rgb="FF000000"/>
      </font>
      <fill>
        <patternFill>
          <bgColor rgb="FFFFFF00"/>
        </patternFill>
      </fill>
      <border diagonalUp="0" diagonalDown="0">
        <left/>
        <right style="thin">
          <color auto="1"/>
        </right>
        <top/>
        <bottom/>
      </border>
    </dxf>
    <dxf>
      <font>
        <b/>
        <i val="0"/>
        <strike val="0"/>
        <u val="none"/>
        <sz val="8"/>
        <color rgb="FF000000"/>
      </font>
      <fill>
        <patternFill>
          <bgColor rgb="FFCCCCCC"/>
        </patternFill>
      </fill>
      <border diagonalUp="0" diagonalDown="0">
        <left/>
        <right style="thin">
          <color auto="1"/>
        </right>
        <top/>
        <bottom/>
      </border>
    </dxf>
    <dxf>
      <font>
        <b/>
        <i val="0"/>
        <strike val="0"/>
        <u val="none"/>
        <sz val="8"/>
        <color rgb="FFFFFFFF"/>
      </font>
      <fill>
        <patternFill>
          <bgColor rgb="FF996666"/>
        </patternFill>
      </fill>
      <border diagonalUp="0" diagonalDown="0">
        <left/>
        <right style="thin">
          <color auto="1"/>
        </right>
        <top/>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
      <font>
        <b val="0"/>
        <i val="0"/>
        <strike val="0"/>
        <u val="none"/>
        <sz val="8"/>
        <color rgb="FF000000"/>
      </font>
      <border diagonalUp="0" diagonalDown="0">
        <left style="thin">
          <color auto="1"/>
        </left>
        <right style="thin">
          <color auto="1"/>
        </right>
        <top style="thin">
          <color auto="1"/>
        </top>
        <bottom style="thin">
          <color auto="1"/>
        </bottom>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90033"/>
      <rgbColor rgb="FF008000"/>
      <rgbColor rgb="FF000080"/>
      <rgbColor rgb="FF808000"/>
      <rgbColor rgb="FF800080"/>
      <rgbColor rgb="FF008080"/>
      <rgbColor rgb="FFC0C0C0"/>
      <rgbColor rgb="FF996666"/>
      <rgbColor rgb="FF9999FF"/>
      <rgbColor rgb="FF993366"/>
      <rgbColor rgb="FFFDEADA"/>
      <rgbColor rgb="FFDDDDDD"/>
      <rgbColor rgb="FF660066"/>
      <rgbColor rgb="FFCC6633"/>
      <rgbColor rgb="FF0047FF"/>
      <rgbColor rgb="FFCCCCCC"/>
      <rgbColor rgb="FF000080"/>
      <rgbColor rgb="FFFF3333"/>
      <rgbColor rgb="FFFFFF00"/>
      <rgbColor rgb="FF00FFFF"/>
      <rgbColor rgb="FF800080"/>
      <rgbColor rgb="FFC00000"/>
      <rgbColor rgb="FF008080"/>
      <rgbColor rgb="FF0000FF"/>
      <rgbColor rgb="FF00CCFF"/>
      <rgbColor rgb="FFCCFFFF"/>
      <rgbColor rgb="FFE3E3E3"/>
      <rgbColor rgb="FFFFFF99"/>
      <rgbColor rgb="FF99CCFF"/>
      <rgbColor rgb="FFFF99CC"/>
      <rgbColor rgb="FFCC99FF"/>
      <rgbColor rgb="FFC4BD97"/>
      <rgbColor rgb="FF3366FF"/>
      <rgbColor rgb="FF33CCCC"/>
      <rgbColor rgb="FF99CC00"/>
      <rgbColor rgb="FFFFCC00"/>
      <rgbColor rgb="FFFF9900"/>
      <rgbColor rgb="FFE46C0A"/>
      <rgbColor rgb="FF666699"/>
      <rgbColor rgb="FFB3B3B3"/>
      <rgbColor rgb="FF002060"/>
      <rgbColor rgb="FF00B050"/>
      <rgbColor rgb="FF003300"/>
      <rgbColor rgb="FF663300"/>
      <rgbColor rgb="FFB84747"/>
      <rgbColor rgb="FF99284C"/>
      <rgbColor rgb="FF333399"/>
      <rgbColor rgb="FF383D3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0</xdr:col>
      <xdr:colOff>54720</xdr:colOff>
      <xdr:row>0</xdr:row>
      <xdr:rowOff>28440</xdr:rowOff>
    </xdr:from>
    <xdr:to>
      <xdr:col>2</xdr:col>
      <xdr:colOff>238320</xdr:colOff>
      <xdr:row>4</xdr:row>
      <xdr:rowOff>91080</xdr:rowOff>
    </xdr:to>
    <xdr:pic>
      <xdr:nvPicPr>
        <xdr:cNvPr id="2" name="Picture 1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4720" y="28440"/>
          <a:ext cx="525960" cy="651960"/>
        </a:xfrm>
        <a:prstGeom prst="rect">
          <a:avLst/>
        </a:prstGeom>
        <a:noFill/>
        <a:ln w="0">
          <a:noFill/>
        </a:ln>
      </xdr:spPr>
    </xdr:pic>
    <xdr:clientData/>
  </xdr:twoCellAnchor>
  <xdr:twoCellAnchor>
    <xdr:from>
      <xdr:col>2</xdr:col>
      <xdr:colOff>250200</xdr:colOff>
      <xdr:row>0</xdr:row>
      <xdr:rowOff>0</xdr:rowOff>
    </xdr:from>
    <xdr:to>
      <xdr:col>2</xdr:col>
      <xdr:colOff>1276920</xdr:colOff>
      <xdr:row>5</xdr:row>
      <xdr:rowOff>31320</xdr:rowOff>
    </xdr:to>
    <xdr:sp macro="" textlink="" fLocksText="0">
      <xdr:nvSpPr>
        <xdr:cNvPr id="3" name="WordArt 9">
          <a:extLst>
            <a:ext uri="{FF2B5EF4-FFF2-40B4-BE49-F238E27FC236}">
              <a16:creationId xmlns:a16="http://schemas.microsoft.com/office/drawing/2014/main" id="{00000000-0008-0000-0000-000003000000}"/>
            </a:ext>
          </a:extLst>
        </xdr:cNvPr>
        <xdr:cNvSpPr/>
      </xdr:nvSpPr>
      <xdr:spPr>
        <a:xfrm>
          <a:off x="592560" y="0"/>
          <a:ext cx="1026720" cy="76356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1000" b="1" u="none" strike="noStrike">
              <a:solidFill>
                <a:srgbClr val="FFFF00"/>
              </a:solidFill>
              <a:effectLst/>
              <a:uFillTx/>
              <a:latin typeface="Arial Black"/>
            </a:rPr>
            <a:t>Cie d'Arc</a:t>
          </a:r>
          <a:endParaRPr lang="fr-FR" sz="1000" b="0" u="none" strike="noStrike">
            <a:effectLst/>
            <a:uFillTx/>
            <a:latin typeface="Times New Roman"/>
          </a:endParaRPr>
        </a:p>
        <a:p>
          <a:pPr algn="ctr">
            <a:lnSpc>
              <a:spcPct val="100000"/>
            </a:lnSpc>
          </a:pPr>
          <a:r>
            <a:rPr lang="fr-FR" sz="1000" b="1" u="none" strike="noStrike">
              <a:solidFill>
                <a:srgbClr val="FFFF00"/>
              </a:solidFill>
              <a:effectLst/>
              <a:uFillTx/>
              <a:latin typeface="Arial Black"/>
            </a:rPr>
            <a:t>de Reims</a:t>
          </a:r>
          <a:endParaRPr lang="fr-FR" sz="1000" b="0" u="none" strike="noStrike">
            <a:effectLst/>
            <a:uFillTx/>
            <a:latin typeface="Times New Roman"/>
          </a:endParaRPr>
        </a:p>
      </xdr:txBody>
    </xdr:sp>
    <xdr:clientData/>
  </xdr:twoCellAnchor>
  <xdr:twoCellAnchor>
    <xdr:from>
      <xdr:col>2</xdr:col>
      <xdr:colOff>219240</xdr:colOff>
      <xdr:row>2</xdr:row>
      <xdr:rowOff>73800</xdr:rowOff>
    </xdr:from>
    <xdr:to>
      <xdr:col>2</xdr:col>
      <xdr:colOff>1229040</xdr:colOff>
      <xdr:row>4</xdr:row>
      <xdr:rowOff>59760</xdr:rowOff>
    </xdr:to>
    <xdr:sp macro="" textlink="" fLocksText="0">
      <xdr:nvSpPr>
        <xdr:cNvPr id="4" name="WordArt 10">
          <a:extLst>
            <a:ext uri="{FF2B5EF4-FFF2-40B4-BE49-F238E27FC236}">
              <a16:creationId xmlns:a16="http://schemas.microsoft.com/office/drawing/2014/main" id="{00000000-0008-0000-0000-000004000000}"/>
            </a:ext>
          </a:extLst>
        </xdr:cNvPr>
        <xdr:cNvSpPr/>
      </xdr:nvSpPr>
      <xdr:spPr>
        <a:xfrm>
          <a:off x="561600" y="377280"/>
          <a:ext cx="1009800" cy="2718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1000" b="0" u="none" strike="noStrike">
              <a:solidFill>
                <a:srgbClr val="FFFF00"/>
              </a:solidFill>
              <a:effectLst/>
              <a:uFillTx/>
              <a:latin typeface="Arial Black"/>
            </a:rPr>
            <a:t>Salle 2027 </a:t>
          </a:r>
          <a:endParaRPr lang="fr-FR" sz="1000" b="0" u="none" strike="noStrike">
            <a:effectLst/>
            <a:uFillTx/>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106920</xdr:colOff>
      <xdr:row>0</xdr:row>
      <xdr:rowOff>28080</xdr:rowOff>
    </xdr:from>
    <xdr:to>
      <xdr:col>2</xdr:col>
      <xdr:colOff>370440</xdr:colOff>
      <xdr:row>5</xdr:row>
      <xdr:rowOff>158760</xdr:rowOff>
    </xdr:to>
    <xdr:pic>
      <xdr:nvPicPr>
        <xdr:cNvPr id="4" name="Picture 5">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tretch/>
      </xdr:blipFill>
      <xdr:spPr>
        <a:xfrm>
          <a:off x="106920" y="28080"/>
          <a:ext cx="605880" cy="949680"/>
        </a:xfrm>
        <a:prstGeom prst="rect">
          <a:avLst/>
        </a:prstGeom>
        <a:noFill/>
        <a:ln w="0">
          <a:noFill/>
        </a:ln>
      </xdr:spPr>
    </xdr:pic>
    <xdr:clientData/>
  </xdr:twoCellAnchor>
  <xdr:twoCellAnchor>
    <xdr:from>
      <xdr:col>2</xdr:col>
      <xdr:colOff>369720</xdr:colOff>
      <xdr:row>0</xdr:row>
      <xdr:rowOff>89640</xdr:rowOff>
    </xdr:from>
    <xdr:to>
      <xdr:col>3</xdr:col>
      <xdr:colOff>42480</xdr:colOff>
      <xdr:row>5</xdr:row>
      <xdr:rowOff>158760</xdr:rowOff>
    </xdr:to>
    <xdr:sp macro="" textlink="" fLocksText="0">
      <xdr:nvSpPr>
        <xdr:cNvPr id="5" name="WordArt 7">
          <a:extLst>
            <a:ext uri="{FF2B5EF4-FFF2-40B4-BE49-F238E27FC236}">
              <a16:creationId xmlns:a16="http://schemas.microsoft.com/office/drawing/2014/main" id="{00000000-0008-0000-0100-000005000000}"/>
            </a:ext>
          </a:extLst>
        </xdr:cNvPr>
        <xdr:cNvSpPr/>
      </xdr:nvSpPr>
      <xdr:spPr>
        <a:xfrm>
          <a:off x="712080" y="89640"/>
          <a:ext cx="1545120" cy="88812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ts val="1701"/>
            </a:lnSpc>
          </a:pPr>
          <a:r>
            <a:rPr lang="fr-FR" sz="1300" b="0" u="none" strike="noStrike">
              <a:solidFill>
                <a:srgbClr val="FFFF00"/>
              </a:solidFill>
              <a:effectLst/>
              <a:uFillTx/>
              <a:latin typeface="Arial Black"/>
            </a:rPr>
            <a:t>EXTERIEUR </a:t>
          </a:r>
          <a:endParaRPr lang="fr-FR" sz="1300" b="0" u="none" strike="noStrike">
            <a:effectLst/>
            <a:uFillTx/>
            <a:latin typeface="Times New Roman"/>
          </a:endParaRPr>
        </a:p>
        <a:p>
          <a:pPr algn="ctr">
            <a:lnSpc>
              <a:spcPct val="100000"/>
            </a:lnSpc>
          </a:pPr>
          <a:r>
            <a:rPr lang="fr-FR" sz="2000" b="0" u="none" strike="noStrike">
              <a:solidFill>
                <a:srgbClr val="FFFF00"/>
              </a:solidFill>
              <a:effectLst/>
              <a:uFillTx/>
              <a:latin typeface="Arial Black"/>
            </a:rPr>
            <a:t>2027</a:t>
          </a:r>
          <a:endParaRPr lang="fr-FR" sz="2000" b="0" u="none" strike="noStrike">
            <a:effectLst/>
            <a:uFillTx/>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104760</xdr:colOff>
      <xdr:row>1</xdr:row>
      <xdr:rowOff>76320</xdr:rowOff>
    </xdr:from>
    <xdr:to>
      <xdr:col>2</xdr:col>
      <xdr:colOff>407520</xdr:colOff>
      <xdr:row>5</xdr:row>
      <xdr:rowOff>112320</xdr:rowOff>
    </xdr:to>
    <xdr:pic>
      <xdr:nvPicPr>
        <xdr:cNvPr id="6" name="Picture 6">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1"/>
        <a:stretch/>
      </xdr:blipFill>
      <xdr:spPr>
        <a:xfrm>
          <a:off x="245880" y="190800"/>
          <a:ext cx="504000" cy="835920"/>
        </a:xfrm>
        <a:prstGeom prst="rect">
          <a:avLst/>
        </a:prstGeom>
        <a:noFill/>
        <a:ln w="0">
          <a:noFill/>
        </a:ln>
      </xdr:spPr>
    </xdr:pic>
    <xdr:clientData/>
  </xdr:twoCellAnchor>
  <xdr:twoCellAnchor>
    <xdr:from>
      <xdr:col>2</xdr:col>
      <xdr:colOff>438120</xdr:colOff>
      <xdr:row>1</xdr:row>
      <xdr:rowOff>28440</xdr:rowOff>
    </xdr:from>
    <xdr:to>
      <xdr:col>2</xdr:col>
      <xdr:colOff>1502640</xdr:colOff>
      <xdr:row>6</xdr:row>
      <xdr:rowOff>9000</xdr:rowOff>
    </xdr:to>
    <xdr:sp macro="" textlink="" fLocksText="0">
      <xdr:nvSpPr>
        <xdr:cNvPr id="7" name="WordArt 7">
          <a:extLst>
            <a:ext uri="{FF2B5EF4-FFF2-40B4-BE49-F238E27FC236}">
              <a16:creationId xmlns:a16="http://schemas.microsoft.com/office/drawing/2014/main" id="{00000000-0008-0000-0200-000007000000}"/>
            </a:ext>
          </a:extLst>
        </xdr:cNvPr>
        <xdr:cNvSpPr/>
      </xdr:nvSpPr>
      <xdr:spPr>
        <a:xfrm>
          <a:off x="780480" y="142920"/>
          <a:ext cx="1064520" cy="9900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2200" b="1" u="none" strike="noStrike">
              <a:solidFill>
                <a:srgbClr val="FFFF00"/>
              </a:solidFill>
              <a:effectLst/>
              <a:uFillTx/>
              <a:latin typeface="Deutsch Gothic"/>
            </a:rPr>
            <a:t>3D</a:t>
          </a:r>
          <a:endParaRPr lang="fr-FR" sz="2200" b="0" u="none" strike="noStrike">
            <a:effectLst/>
            <a:uFillTx/>
            <a:latin typeface="Times New Roman"/>
          </a:endParaRPr>
        </a:p>
        <a:p>
          <a:pPr algn="ctr">
            <a:lnSpc>
              <a:spcPct val="100000"/>
            </a:lnSpc>
          </a:pPr>
          <a:r>
            <a:rPr lang="fr-FR" sz="2200" b="1" u="none" strike="noStrike">
              <a:solidFill>
                <a:srgbClr val="FFFF00"/>
              </a:solidFill>
              <a:effectLst/>
              <a:uFillTx/>
              <a:latin typeface="Deutsch Gothic"/>
            </a:rPr>
            <a:t>2027</a:t>
          </a:r>
          <a:endParaRPr lang="fr-FR" sz="2200" b="0" u="none" strike="noStrike">
            <a:effectLst/>
            <a:uFillTx/>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438120</xdr:colOff>
      <xdr:row>0</xdr:row>
      <xdr:rowOff>134640</xdr:rowOff>
    </xdr:from>
    <xdr:to>
      <xdr:col>2</xdr:col>
      <xdr:colOff>1589040</xdr:colOff>
      <xdr:row>5</xdr:row>
      <xdr:rowOff>132480</xdr:rowOff>
    </xdr:to>
    <xdr:sp macro="" textlink="" fLocksText="0">
      <xdr:nvSpPr>
        <xdr:cNvPr id="8" name="WordArt 7">
          <a:extLst>
            <a:ext uri="{FF2B5EF4-FFF2-40B4-BE49-F238E27FC236}">
              <a16:creationId xmlns:a16="http://schemas.microsoft.com/office/drawing/2014/main" id="{00000000-0008-0000-0300-000008000000}"/>
            </a:ext>
          </a:extLst>
        </xdr:cNvPr>
        <xdr:cNvSpPr/>
      </xdr:nvSpPr>
      <xdr:spPr>
        <a:xfrm>
          <a:off x="730080" y="134640"/>
          <a:ext cx="1150920" cy="80748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2000" b="1" u="none" strike="noStrike">
              <a:solidFill>
                <a:srgbClr val="FFFF00"/>
              </a:solidFill>
              <a:effectLst/>
              <a:uFillTx/>
              <a:latin typeface="Deutsch Gothic"/>
            </a:rPr>
            <a:t>Nature</a:t>
          </a:r>
          <a:endParaRPr lang="fr-FR" sz="2000" b="0" u="none" strike="noStrike">
            <a:effectLst/>
            <a:uFillTx/>
            <a:latin typeface="Times New Roman"/>
          </a:endParaRPr>
        </a:p>
        <a:p>
          <a:pPr algn="ctr">
            <a:lnSpc>
              <a:spcPct val="100000"/>
            </a:lnSpc>
          </a:pPr>
          <a:r>
            <a:rPr lang="fr-FR" sz="2000" b="1" u="none" strike="noStrike">
              <a:solidFill>
                <a:srgbClr val="FFFF00"/>
              </a:solidFill>
              <a:effectLst/>
              <a:uFillTx/>
              <a:latin typeface="Deutsch Gothic"/>
            </a:rPr>
            <a:t>2027</a:t>
          </a:r>
          <a:endParaRPr lang="fr-FR" sz="2000" b="0" u="none" strike="noStrike">
            <a:effectLst/>
            <a:uFillTx/>
            <a:latin typeface="Times New Roman"/>
          </a:endParaRPr>
        </a:p>
      </xdr:txBody>
    </xdr:sp>
    <xdr:clientData/>
  </xdr:twoCellAnchor>
  <xdr:twoCellAnchor>
    <xdr:from>
      <xdr:col>1</xdr:col>
      <xdr:colOff>19080</xdr:colOff>
      <xdr:row>1</xdr:row>
      <xdr:rowOff>9360</xdr:rowOff>
    </xdr:from>
    <xdr:to>
      <xdr:col>2</xdr:col>
      <xdr:colOff>369360</xdr:colOff>
      <xdr:row>5</xdr:row>
      <xdr:rowOff>102600</xdr:rowOff>
    </xdr:to>
    <xdr:pic>
      <xdr:nvPicPr>
        <xdr:cNvPr id="9" name="Picture 6">
          <a:extLst>
            <a:ext uri="{FF2B5EF4-FFF2-40B4-BE49-F238E27FC236}">
              <a16:creationId xmlns:a16="http://schemas.microsoft.com/office/drawing/2014/main" id="{00000000-0008-0000-0300-000009000000}"/>
            </a:ext>
          </a:extLst>
        </xdr:cNvPr>
        <xdr:cNvPicPr/>
      </xdr:nvPicPr>
      <xdr:blipFill>
        <a:blip xmlns:r="http://schemas.openxmlformats.org/officeDocument/2006/relationships" r:embed="rId1"/>
        <a:stretch/>
      </xdr:blipFill>
      <xdr:spPr>
        <a:xfrm>
          <a:off x="99720" y="171360"/>
          <a:ext cx="561600" cy="74088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22320</xdr:colOff>
      <xdr:row>0</xdr:row>
      <xdr:rowOff>126000</xdr:rowOff>
    </xdr:from>
    <xdr:to>
      <xdr:col>2</xdr:col>
      <xdr:colOff>1839960</xdr:colOff>
      <xdr:row>3</xdr:row>
      <xdr:rowOff>20160</xdr:rowOff>
    </xdr:to>
    <xdr:sp macro="" textlink="" fLocksText="0">
      <xdr:nvSpPr>
        <xdr:cNvPr id="10" name="WordArt 2">
          <a:extLst>
            <a:ext uri="{FF2B5EF4-FFF2-40B4-BE49-F238E27FC236}">
              <a16:creationId xmlns:a16="http://schemas.microsoft.com/office/drawing/2014/main" id="{00000000-0008-0000-0400-00000A000000}"/>
            </a:ext>
          </a:extLst>
        </xdr:cNvPr>
        <xdr:cNvSpPr/>
      </xdr:nvSpPr>
      <xdr:spPr>
        <a:xfrm>
          <a:off x="163440" y="126000"/>
          <a:ext cx="2018880" cy="3798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1000" b="0" u="none" strike="noStrike">
              <a:solidFill>
                <a:srgbClr val="000000"/>
              </a:solidFill>
              <a:effectLst/>
              <a:uFillTx/>
              <a:latin typeface="Arial Black"/>
            </a:rPr>
            <a:t>Cie d'Arc de Reims</a:t>
          </a:r>
          <a:endParaRPr lang="fr-FR" sz="1000" b="0" u="none" strike="noStrike">
            <a:effectLst/>
            <a:uFillTx/>
            <a:latin typeface="Times New Roman"/>
          </a:endParaRPr>
        </a:p>
      </xdr:txBody>
    </xdr:sp>
    <xdr:clientData/>
  </xdr:twoCellAnchor>
  <xdr:twoCellAnchor>
    <xdr:from>
      <xdr:col>1</xdr:col>
      <xdr:colOff>22320</xdr:colOff>
      <xdr:row>2</xdr:row>
      <xdr:rowOff>67320</xdr:rowOff>
    </xdr:from>
    <xdr:to>
      <xdr:col>2</xdr:col>
      <xdr:colOff>1723320</xdr:colOff>
      <xdr:row>6</xdr:row>
      <xdr:rowOff>110160</xdr:rowOff>
    </xdr:to>
    <xdr:sp macro="" textlink="" fLocksText="0">
      <xdr:nvSpPr>
        <xdr:cNvPr id="11" name="WordArt 3">
          <a:extLst>
            <a:ext uri="{FF2B5EF4-FFF2-40B4-BE49-F238E27FC236}">
              <a16:creationId xmlns:a16="http://schemas.microsoft.com/office/drawing/2014/main" id="{00000000-0008-0000-0400-00000B000000}"/>
            </a:ext>
          </a:extLst>
        </xdr:cNvPr>
        <xdr:cNvSpPr/>
      </xdr:nvSpPr>
      <xdr:spPr>
        <a:xfrm>
          <a:off x="163440" y="391320"/>
          <a:ext cx="1902240" cy="69048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1500" b="0" u="none" strike="noStrike">
              <a:solidFill>
                <a:srgbClr val="000000"/>
              </a:solidFill>
              <a:effectLst/>
              <a:uFillTx/>
              <a:latin typeface="Arial Black"/>
            </a:rPr>
            <a:t>BEURSAULT 2027</a:t>
          </a:r>
          <a:endParaRPr lang="fr-FR" sz="1500" b="0" u="none" strike="noStrike">
            <a:effectLst/>
            <a:uFillTx/>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9360</xdr:colOff>
      <xdr:row>0</xdr:row>
      <xdr:rowOff>47520</xdr:rowOff>
    </xdr:from>
    <xdr:to>
      <xdr:col>2</xdr:col>
      <xdr:colOff>264240</xdr:colOff>
      <xdr:row>4</xdr:row>
      <xdr:rowOff>73800</xdr:rowOff>
    </xdr:to>
    <xdr:pic>
      <xdr:nvPicPr>
        <xdr:cNvPr id="12" name="Picture 15">
          <a:extLst>
            <a:ext uri="{FF2B5EF4-FFF2-40B4-BE49-F238E27FC236}">
              <a16:creationId xmlns:a16="http://schemas.microsoft.com/office/drawing/2014/main" id="{00000000-0008-0000-0500-00000C000000}"/>
            </a:ext>
          </a:extLst>
        </xdr:cNvPr>
        <xdr:cNvPicPr/>
      </xdr:nvPicPr>
      <xdr:blipFill>
        <a:blip xmlns:r="http://schemas.openxmlformats.org/officeDocument/2006/relationships" r:embed="rId1"/>
        <a:stretch/>
      </xdr:blipFill>
      <xdr:spPr>
        <a:xfrm>
          <a:off x="190440" y="47520"/>
          <a:ext cx="435600" cy="673920"/>
        </a:xfrm>
        <a:prstGeom prst="rect">
          <a:avLst/>
        </a:prstGeom>
        <a:noFill/>
        <a:ln w="0">
          <a:noFill/>
        </a:ln>
      </xdr:spPr>
    </xdr:pic>
    <xdr:clientData/>
  </xdr:twoCellAnchor>
  <xdr:twoCellAnchor>
    <xdr:from>
      <xdr:col>2</xdr:col>
      <xdr:colOff>266760</xdr:colOff>
      <xdr:row>0</xdr:row>
      <xdr:rowOff>0</xdr:rowOff>
    </xdr:from>
    <xdr:to>
      <xdr:col>2</xdr:col>
      <xdr:colOff>1826640</xdr:colOff>
      <xdr:row>4</xdr:row>
      <xdr:rowOff>158760</xdr:rowOff>
    </xdr:to>
    <xdr:sp macro="" textlink="" fLocksText="0">
      <xdr:nvSpPr>
        <xdr:cNvPr id="13" name="WordArt 9">
          <a:extLst>
            <a:ext uri="{FF2B5EF4-FFF2-40B4-BE49-F238E27FC236}">
              <a16:creationId xmlns:a16="http://schemas.microsoft.com/office/drawing/2014/main" id="{00000000-0008-0000-0500-00000D000000}"/>
            </a:ext>
          </a:extLst>
        </xdr:cNvPr>
        <xdr:cNvSpPr/>
      </xdr:nvSpPr>
      <xdr:spPr>
        <a:xfrm>
          <a:off x="628560" y="0"/>
          <a:ext cx="1559880" cy="8064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1800" b="0" u="none" strike="noStrike">
              <a:solidFill>
                <a:srgbClr val="FFFF00"/>
              </a:solidFill>
              <a:effectLst/>
              <a:uFillTx/>
              <a:latin typeface="Arial Black"/>
            </a:rPr>
            <a:t>FIELD</a:t>
          </a:r>
          <a:endParaRPr lang="fr-FR" sz="1800" b="0" u="none" strike="noStrike">
            <a:effectLst/>
            <a:uFillTx/>
            <a:latin typeface="Times New Roman"/>
          </a:endParaRPr>
        </a:p>
        <a:p>
          <a:pPr algn="ctr">
            <a:lnSpc>
              <a:spcPct val="100000"/>
            </a:lnSpc>
          </a:pPr>
          <a:r>
            <a:rPr lang="fr-FR" sz="1800" b="0" u="none" strike="noStrike">
              <a:solidFill>
                <a:srgbClr val="FFFF00"/>
              </a:solidFill>
              <a:effectLst/>
              <a:uFillTx/>
              <a:latin typeface="Arial Black"/>
            </a:rPr>
            <a:t>2027</a:t>
          </a:r>
          <a:endParaRPr lang="fr-FR" sz="1800" b="0" u="none" strike="noStrike">
            <a:effectLst/>
            <a:uFillTx/>
            <a:latin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276120</xdr:colOff>
      <xdr:row>0</xdr:row>
      <xdr:rowOff>133200</xdr:rowOff>
    </xdr:from>
    <xdr:to>
      <xdr:col>14</xdr:col>
      <xdr:colOff>397800</xdr:colOff>
      <xdr:row>0</xdr:row>
      <xdr:rowOff>778680</xdr:rowOff>
    </xdr:to>
    <xdr:sp macro="" textlink="" fLocksText="0">
      <xdr:nvSpPr>
        <xdr:cNvPr id="14" name="WordArt 122">
          <a:extLst>
            <a:ext uri="{FF2B5EF4-FFF2-40B4-BE49-F238E27FC236}">
              <a16:creationId xmlns:a16="http://schemas.microsoft.com/office/drawing/2014/main" id="{00000000-0008-0000-0600-00000E000000}"/>
            </a:ext>
          </a:extLst>
        </xdr:cNvPr>
        <xdr:cNvSpPr/>
      </xdr:nvSpPr>
      <xdr:spPr>
        <a:xfrm>
          <a:off x="1353600" y="133200"/>
          <a:ext cx="12553920" cy="64548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nSpc>
              <a:spcPct val="100000"/>
            </a:lnSpc>
          </a:pPr>
          <a:r>
            <a:rPr lang="fr-FR" sz="3600" b="0" u="none" strike="noStrike">
              <a:solidFill>
                <a:srgbClr val="99CCFF"/>
              </a:solidFill>
              <a:effectLst/>
              <a:uFillTx/>
              <a:latin typeface="Impact"/>
            </a:rPr>
            <a:t>Meilleurs Performances HOMMES</a:t>
          </a:r>
          <a:endParaRPr lang="fr-FR" sz="3600" b="0" u="none" strike="noStrike">
            <a:effectLst/>
            <a:uFillTx/>
            <a:latin typeface="Times New Roman"/>
          </a:endParaRPr>
        </a:p>
      </xdr:txBody>
    </xdr:sp>
    <xdr:clientData/>
  </xdr:twoCellAnchor>
  <xdr:twoCellAnchor>
    <xdr:from>
      <xdr:col>0</xdr:col>
      <xdr:colOff>171360</xdr:colOff>
      <xdr:row>0</xdr:row>
      <xdr:rowOff>200160</xdr:rowOff>
    </xdr:from>
    <xdr:to>
      <xdr:col>0</xdr:col>
      <xdr:colOff>635760</xdr:colOff>
      <xdr:row>0</xdr:row>
      <xdr:rowOff>874440</xdr:rowOff>
    </xdr:to>
    <xdr:pic>
      <xdr:nvPicPr>
        <xdr:cNvPr id="15" name="Picture 123">
          <a:extLst>
            <a:ext uri="{FF2B5EF4-FFF2-40B4-BE49-F238E27FC236}">
              <a16:creationId xmlns:a16="http://schemas.microsoft.com/office/drawing/2014/main" id="{00000000-0008-0000-0600-00000F000000}"/>
            </a:ext>
          </a:extLst>
        </xdr:cNvPr>
        <xdr:cNvPicPr/>
      </xdr:nvPicPr>
      <xdr:blipFill>
        <a:blip xmlns:r="http://schemas.openxmlformats.org/officeDocument/2006/relationships" r:embed="rId1"/>
        <a:stretch/>
      </xdr:blipFill>
      <xdr:spPr>
        <a:xfrm>
          <a:off x="171360" y="200160"/>
          <a:ext cx="464400" cy="674280"/>
        </a:xfrm>
        <a:prstGeom prst="rect">
          <a:avLst/>
        </a:prstGeom>
        <a:noFill/>
        <a:ln w="0">
          <a:noFill/>
        </a:ln>
      </xdr:spPr>
    </xdr:pic>
    <xdr:clientData/>
  </xdr:twoCellAnchor>
  <xdr:twoCellAnchor>
    <xdr:from>
      <xdr:col>14</xdr:col>
      <xdr:colOff>600120</xdr:colOff>
      <xdr:row>0</xdr:row>
      <xdr:rowOff>162000</xdr:rowOff>
    </xdr:from>
    <xdr:to>
      <xdr:col>15</xdr:col>
      <xdr:colOff>502560</xdr:colOff>
      <xdr:row>0</xdr:row>
      <xdr:rowOff>769320</xdr:rowOff>
    </xdr:to>
    <xdr:pic>
      <xdr:nvPicPr>
        <xdr:cNvPr id="16" name="Picture 121">
          <a:extLst>
            <a:ext uri="{FF2B5EF4-FFF2-40B4-BE49-F238E27FC236}">
              <a16:creationId xmlns:a16="http://schemas.microsoft.com/office/drawing/2014/main" id="{00000000-0008-0000-0600-000010000000}"/>
            </a:ext>
          </a:extLst>
        </xdr:cNvPr>
        <xdr:cNvPicPr/>
      </xdr:nvPicPr>
      <xdr:blipFill>
        <a:blip xmlns:r="http://schemas.openxmlformats.org/officeDocument/2006/relationships" r:embed="rId2"/>
        <a:stretch/>
      </xdr:blipFill>
      <xdr:spPr>
        <a:xfrm>
          <a:off x="14109840" y="162000"/>
          <a:ext cx="858600" cy="607320"/>
        </a:xfrm>
        <a:prstGeom prst="rect">
          <a:avLst/>
        </a:prstGeom>
        <a:noFill/>
        <a:ln w="0">
          <a:noFill/>
        </a:ln>
      </xdr:spPr>
    </xdr:pic>
    <xdr:clientData/>
  </xdr:twoCellAnchor>
  <xdr:twoCellAnchor>
    <xdr:from>
      <xdr:col>0</xdr:col>
      <xdr:colOff>171360</xdr:colOff>
      <xdr:row>0</xdr:row>
      <xdr:rowOff>200160</xdr:rowOff>
    </xdr:from>
    <xdr:to>
      <xdr:col>0</xdr:col>
      <xdr:colOff>635760</xdr:colOff>
      <xdr:row>0</xdr:row>
      <xdr:rowOff>874440</xdr:rowOff>
    </xdr:to>
    <xdr:pic>
      <xdr:nvPicPr>
        <xdr:cNvPr id="17" name="Picture 123">
          <a:extLst>
            <a:ext uri="{FF2B5EF4-FFF2-40B4-BE49-F238E27FC236}">
              <a16:creationId xmlns:a16="http://schemas.microsoft.com/office/drawing/2014/main" id="{00000000-0008-0000-0600-000011000000}"/>
            </a:ext>
          </a:extLst>
        </xdr:cNvPr>
        <xdr:cNvPicPr/>
      </xdr:nvPicPr>
      <xdr:blipFill>
        <a:blip xmlns:r="http://schemas.openxmlformats.org/officeDocument/2006/relationships" r:embed="rId1"/>
        <a:stretch/>
      </xdr:blipFill>
      <xdr:spPr>
        <a:xfrm>
          <a:off x="171360" y="200160"/>
          <a:ext cx="464400" cy="674280"/>
        </a:xfrm>
        <a:prstGeom prst="rect">
          <a:avLst/>
        </a:prstGeom>
        <a:noFill/>
        <a:ln w="0">
          <a:noFill/>
        </a:ln>
      </xdr:spPr>
    </xdr:pic>
    <xdr:clientData/>
  </xdr:twoCellAnchor>
  <xdr:twoCellAnchor>
    <xdr:from>
      <xdr:col>1</xdr:col>
      <xdr:colOff>276120</xdr:colOff>
      <xdr:row>0</xdr:row>
      <xdr:rowOff>133200</xdr:rowOff>
    </xdr:from>
    <xdr:to>
      <xdr:col>14</xdr:col>
      <xdr:colOff>397800</xdr:colOff>
      <xdr:row>0</xdr:row>
      <xdr:rowOff>778680</xdr:rowOff>
    </xdr:to>
    <xdr:sp macro="" textlink="" fLocksText="0">
      <xdr:nvSpPr>
        <xdr:cNvPr id="18" name="WordArt 122">
          <a:extLst>
            <a:ext uri="{FF2B5EF4-FFF2-40B4-BE49-F238E27FC236}">
              <a16:creationId xmlns:a16="http://schemas.microsoft.com/office/drawing/2014/main" id="{00000000-0008-0000-0600-000012000000}"/>
            </a:ext>
          </a:extLst>
        </xdr:cNvPr>
        <xdr:cNvSpPr/>
      </xdr:nvSpPr>
      <xdr:spPr>
        <a:xfrm>
          <a:off x="1353600" y="133200"/>
          <a:ext cx="12553920" cy="64548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nSpc>
              <a:spcPct val="100000"/>
            </a:lnSpc>
          </a:pPr>
          <a:r>
            <a:rPr lang="fr-FR" sz="3600" b="0" u="none" strike="noStrike">
              <a:solidFill>
                <a:srgbClr val="99CCFF"/>
              </a:solidFill>
              <a:effectLst/>
              <a:uFillTx/>
              <a:latin typeface="Impact"/>
            </a:rPr>
            <a:t>Meilleurs Performances HOMMES</a:t>
          </a:r>
          <a:endParaRPr lang="fr-FR" sz="3600" b="0" u="none" strike="noStrike">
            <a:effectLst/>
            <a:uFillTx/>
            <a:latin typeface="Times New Roman"/>
          </a:endParaRPr>
        </a:p>
      </xdr:txBody>
    </xdr:sp>
    <xdr:clientData/>
  </xdr:twoCellAnchor>
  <xdr:twoCellAnchor>
    <xdr:from>
      <xdr:col>14</xdr:col>
      <xdr:colOff>600120</xdr:colOff>
      <xdr:row>0</xdr:row>
      <xdr:rowOff>162000</xdr:rowOff>
    </xdr:from>
    <xdr:to>
      <xdr:col>15</xdr:col>
      <xdr:colOff>502560</xdr:colOff>
      <xdr:row>0</xdr:row>
      <xdr:rowOff>769320</xdr:rowOff>
    </xdr:to>
    <xdr:pic>
      <xdr:nvPicPr>
        <xdr:cNvPr id="19" name="Picture 121">
          <a:extLst>
            <a:ext uri="{FF2B5EF4-FFF2-40B4-BE49-F238E27FC236}">
              <a16:creationId xmlns:a16="http://schemas.microsoft.com/office/drawing/2014/main" id="{00000000-0008-0000-0600-000013000000}"/>
            </a:ext>
          </a:extLst>
        </xdr:cNvPr>
        <xdr:cNvPicPr/>
      </xdr:nvPicPr>
      <xdr:blipFill>
        <a:blip xmlns:r="http://schemas.openxmlformats.org/officeDocument/2006/relationships" r:embed="rId2"/>
        <a:stretch/>
      </xdr:blipFill>
      <xdr:spPr>
        <a:xfrm>
          <a:off x="14109840" y="162000"/>
          <a:ext cx="858600" cy="60732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647640</xdr:colOff>
      <xdr:row>0</xdr:row>
      <xdr:rowOff>152280</xdr:rowOff>
    </xdr:from>
    <xdr:to>
      <xdr:col>12</xdr:col>
      <xdr:colOff>531360</xdr:colOff>
      <xdr:row>0</xdr:row>
      <xdr:rowOff>721800</xdr:rowOff>
    </xdr:to>
    <xdr:pic>
      <xdr:nvPicPr>
        <xdr:cNvPr id="20" name="Picture 64">
          <a:extLst>
            <a:ext uri="{FF2B5EF4-FFF2-40B4-BE49-F238E27FC236}">
              <a16:creationId xmlns:a16="http://schemas.microsoft.com/office/drawing/2014/main" id="{00000000-0008-0000-0700-000014000000}"/>
            </a:ext>
          </a:extLst>
        </xdr:cNvPr>
        <xdr:cNvPicPr/>
      </xdr:nvPicPr>
      <xdr:blipFill>
        <a:blip xmlns:r="http://schemas.openxmlformats.org/officeDocument/2006/relationships" r:embed="rId1"/>
        <a:stretch/>
      </xdr:blipFill>
      <xdr:spPr>
        <a:xfrm>
          <a:off x="9923760" y="152280"/>
          <a:ext cx="689400" cy="569520"/>
        </a:xfrm>
        <a:prstGeom prst="rect">
          <a:avLst/>
        </a:prstGeom>
        <a:noFill/>
        <a:ln w="0">
          <a:noFill/>
        </a:ln>
      </xdr:spPr>
    </xdr:pic>
    <xdr:clientData/>
  </xdr:twoCellAnchor>
  <xdr:twoCellAnchor>
    <xdr:from>
      <xdr:col>1</xdr:col>
      <xdr:colOff>38160</xdr:colOff>
      <xdr:row>0</xdr:row>
      <xdr:rowOff>114480</xdr:rowOff>
    </xdr:from>
    <xdr:to>
      <xdr:col>11</xdr:col>
      <xdr:colOff>407520</xdr:colOff>
      <xdr:row>0</xdr:row>
      <xdr:rowOff>864720</xdr:rowOff>
    </xdr:to>
    <xdr:sp macro="" textlink="" fLocksText="0">
      <xdr:nvSpPr>
        <xdr:cNvPr id="21" name="WordArt 67">
          <a:extLst>
            <a:ext uri="{FF2B5EF4-FFF2-40B4-BE49-F238E27FC236}">
              <a16:creationId xmlns:a16="http://schemas.microsoft.com/office/drawing/2014/main" id="{00000000-0008-0000-0700-000015000000}"/>
            </a:ext>
          </a:extLst>
        </xdr:cNvPr>
        <xdr:cNvSpPr/>
      </xdr:nvSpPr>
      <xdr:spPr>
        <a:xfrm>
          <a:off x="1035000" y="114480"/>
          <a:ext cx="8648640" cy="75024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nSpc>
              <a:spcPct val="100000"/>
            </a:lnSpc>
          </a:pPr>
          <a:r>
            <a:rPr lang="fr-FR" sz="3600" b="0" u="none" strike="noStrike">
              <a:solidFill>
                <a:srgbClr val="CC99FF"/>
              </a:solidFill>
              <a:effectLst/>
              <a:uFillTx/>
              <a:latin typeface="Impact"/>
            </a:rPr>
            <a:t>Meilleurs Performances FEMMES</a:t>
          </a:r>
          <a:endParaRPr lang="fr-FR" sz="3600" b="0" u="none" strike="noStrike">
            <a:effectLst/>
            <a:uFillTx/>
            <a:latin typeface="Times New Roman"/>
          </a:endParaRPr>
        </a:p>
      </xdr:txBody>
    </xdr:sp>
    <xdr:clientData/>
  </xdr:twoCellAnchor>
  <xdr:twoCellAnchor>
    <xdr:from>
      <xdr:col>0</xdr:col>
      <xdr:colOff>76320</xdr:colOff>
      <xdr:row>0</xdr:row>
      <xdr:rowOff>9360</xdr:rowOff>
    </xdr:from>
    <xdr:to>
      <xdr:col>0</xdr:col>
      <xdr:colOff>550440</xdr:colOff>
      <xdr:row>0</xdr:row>
      <xdr:rowOff>693000</xdr:rowOff>
    </xdr:to>
    <xdr:pic>
      <xdr:nvPicPr>
        <xdr:cNvPr id="22" name="Picture 69">
          <a:extLst>
            <a:ext uri="{FF2B5EF4-FFF2-40B4-BE49-F238E27FC236}">
              <a16:creationId xmlns:a16="http://schemas.microsoft.com/office/drawing/2014/main" id="{00000000-0008-0000-0700-000016000000}"/>
            </a:ext>
          </a:extLst>
        </xdr:cNvPr>
        <xdr:cNvPicPr/>
      </xdr:nvPicPr>
      <xdr:blipFill>
        <a:blip xmlns:r="http://schemas.openxmlformats.org/officeDocument/2006/relationships" r:embed="rId2"/>
        <a:stretch/>
      </xdr:blipFill>
      <xdr:spPr>
        <a:xfrm>
          <a:off x="76320" y="9360"/>
          <a:ext cx="474120" cy="683640"/>
        </a:xfrm>
        <a:prstGeom prst="rect">
          <a:avLst/>
        </a:prstGeom>
        <a:noFill/>
        <a:ln w="0">
          <a:noFill/>
        </a:ln>
      </xdr:spPr>
    </xdr:pic>
    <xdr:clientData/>
  </xdr:twoCellAnchor>
  <xdr:twoCellAnchor>
    <xdr:from>
      <xdr:col>11</xdr:col>
      <xdr:colOff>647640</xdr:colOff>
      <xdr:row>0</xdr:row>
      <xdr:rowOff>152280</xdr:rowOff>
    </xdr:from>
    <xdr:to>
      <xdr:col>12</xdr:col>
      <xdr:colOff>531360</xdr:colOff>
      <xdr:row>0</xdr:row>
      <xdr:rowOff>721800</xdr:rowOff>
    </xdr:to>
    <xdr:pic>
      <xdr:nvPicPr>
        <xdr:cNvPr id="23" name="Picture 64">
          <a:extLst>
            <a:ext uri="{FF2B5EF4-FFF2-40B4-BE49-F238E27FC236}">
              <a16:creationId xmlns:a16="http://schemas.microsoft.com/office/drawing/2014/main" id="{00000000-0008-0000-0700-000017000000}"/>
            </a:ext>
          </a:extLst>
        </xdr:cNvPr>
        <xdr:cNvPicPr/>
      </xdr:nvPicPr>
      <xdr:blipFill>
        <a:blip xmlns:r="http://schemas.openxmlformats.org/officeDocument/2006/relationships" r:embed="rId1"/>
        <a:stretch/>
      </xdr:blipFill>
      <xdr:spPr>
        <a:xfrm>
          <a:off x="9923760" y="152280"/>
          <a:ext cx="689400" cy="569520"/>
        </a:xfrm>
        <a:prstGeom prst="rect">
          <a:avLst/>
        </a:prstGeom>
        <a:noFill/>
        <a:ln w="0">
          <a:noFill/>
        </a:ln>
      </xdr:spPr>
    </xdr:pic>
    <xdr:clientData/>
  </xdr:twoCellAnchor>
  <xdr:twoCellAnchor>
    <xdr:from>
      <xdr:col>1</xdr:col>
      <xdr:colOff>38160</xdr:colOff>
      <xdr:row>0</xdr:row>
      <xdr:rowOff>114480</xdr:rowOff>
    </xdr:from>
    <xdr:to>
      <xdr:col>11</xdr:col>
      <xdr:colOff>407520</xdr:colOff>
      <xdr:row>0</xdr:row>
      <xdr:rowOff>864720</xdr:rowOff>
    </xdr:to>
    <xdr:sp macro="" textlink="" fLocksText="0">
      <xdr:nvSpPr>
        <xdr:cNvPr id="24" name="WordArt 67">
          <a:extLst>
            <a:ext uri="{FF2B5EF4-FFF2-40B4-BE49-F238E27FC236}">
              <a16:creationId xmlns:a16="http://schemas.microsoft.com/office/drawing/2014/main" id="{00000000-0008-0000-0700-000018000000}"/>
            </a:ext>
          </a:extLst>
        </xdr:cNvPr>
        <xdr:cNvSpPr/>
      </xdr:nvSpPr>
      <xdr:spPr>
        <a:xfrm>
          <a:off x="1035000" y="114480"/>
          <a:ext cx="8648640" cy="75024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nSpc>
              <a:spcPct val="100000"/>
            </a:lnSpc>
          </a:pPr>
          <a:r>
            <a:rPr lang="fr-FR" sz="3600" b="0" u="none" strike="noStrike">
              <a:solidFill>
                <a:srgbClr val="CC99FF"/>
              </a:solidFill>
              <a:effectLst/>
              <a:uFillTx/>
              <a:latin typeface="Impact"/>
            </a:rPr>
            <a:t>Meilleurs Performances FEMMES</a:t>
          </a:r>
          <a:endParaRPr lang="fr-FR" sz="3600" b="0" u="none" strike="noStrike">
            <a:effectLst/>
            <a:uFillTx/>
            <a:latin typeface="Times New Roman"/>
          </a:endParaRPr>
        </a:p>
      </xdr:txBody>
    </xdr:sp>
    <xdr:clientData/>
  </xdr:twoCellAnchor>
  <xdr:twoCellAnchor>
    <xdr:from>
      <xdr:col>0</xdr:col>
      <xdr:colOff>76320</xdr:colOff>
      <xdr:row>0</xdr:row>
      <xdr:rowOff>9360</xdr:rowOff>
    </xdr:from>
    <xdr:to>
      <xdr:col>0</xdr:col>
      <xdr:colOff>550440</xdr:colOff>
      <xdr:row>0</xdr:row>
      <xdr:rowOff>693000</xdr:rowOff>
    </xdr:to>
    <xdr:pic>
      <xdr:nvPicPr>
        <xdr:cNvPr id="25" name="Picture 69">
          <a:extLst>
            <a:ext uri="{FF2B5EF4-FFF2-40B4-BE49-F238E27FC236}">
              <a16:creationId xmlns:a16="http://schemas.microsoft.com/office/drawing/2014/main" id="{00000000-0008-0000-0700-000019000000}"/>
            </a:ext>
          </a:extLst>
        </xdr:cNvPr>
        <xdr:cNvPicPr/>
      </xdr:nvPicPr>
      <xdr:blipFill>
        <a:blip xmlns:r="http://schemas.openxmlformats.org/officeDocument/2006/relationships" r:embed="rId2"/>
        <a:stretch/>
      </xdr:blipFill>
      <xdr:spPr>
        <a:xfrm>
          <a:off x="76320" y="9360"/>
          <a:ext cx="474120" cy="683640"/>
        </a:xfrm>
        <a:prstGeom prst="rect">
          <a:avLst/>
        </a:prstGeom>
        <a:noFill/>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781200</xdr:colOff>
      <xdr:row>17</xdr:row>
      <xdr:rowOff>0</xdr:rowOff>
    </xdr:from>
    <xdr:to>
      <xdr:col>5</xdr:col>
      <xdr:colOff>1226880</xdr:colOff>
      <xdr:row>18</xdr:row>
      <xdr:rowOff>311040</xdr:rowOff>
    </xdr:to>
    <xdr:sp macro="" textlink="" fLocksText="0">
      <xdr:nvSpPr>
        <xdr:cNvPr id="26" name="WordArt 6">
          <a:extLst>
            <a:ext uri="{FF2B5EF4-FFF2-40B4-BE49-F238E27FC236}">
              <a16:creationId xmlns:a16="http://schemas.microsoft.com/office/drawing/2014/main" id="{00000000-0008-0000-0800-00001A000000}"/>
            </a:ext>
          </a:extLst>
        </xdr:cNvPr>
        <xdr:cNvSpPr/>
      </xdr:nvSpPr>
      <xdr:spPr>
        <a:xfrm>
          <a:off x="15197040" y="3443760"/>
          <a:ext cx="445680" cy="51264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nSpc>
              <a:spcPct val="100000"/>
            </a:lnSpc>
          </a:pPr>
          <a:endParaRPr lang="fr-FR" sz="3600" b="0" u="none" strike="noStrike">
            <a:effectLst/>
            <a:uFillTx/>
            <a:latin typeface="Times New Roman"/>
          </a:endParaRPr>
        </a:p>
      </xdr:txBody>
    </xdr:sp>
    <xdr:clientData/>
  </xdr:twoCellAnchor>
  <xdr:twoCellAnchor>
    <xdr:from>
      <xdr:col>1</xdr:col>
      <xdr:colOff>723960</xdr:colOff>
      <xdr:row>16</xdr:row>
      <xdr:rowOff>123840</xdr:rowOff>
    </xdr:from>
    <xdr:to>
      <xdr:col>1</xdr:col>
      <xdr:colOff>1074240</xdr:colOff>
      <xdr:row>18</xdr:row>
      <xdr:rowOff>311040</xdr:rowOff>
    </xdr:to>
    <xdr:sp macro="" textlink="" fLocksText="0">
      <xdr:nvSpPr>
        <xdr:cNvPr id="27" name="WordArt 10">
          <a:extLst>
            <a:ext uri="{FF2B5EF4-FFF2-40B4-BE49-F238E27FC236}">
              <a16:creationId xmlns:a16="http://schemas.microsoft.com/office/drawing/2014/main" id="{00000000-0008-0000-0800-00001B000000}"/>
            </a:ext>
          </a:extLst>
        </xdr:cNvPr>
        <xdr:cNvSpPr/>
      </xdr:nvSpPr>
      <xdr:spPr>
        <a:xfrm>
          <a:off x="1529640" y="3441240"/>
          <a:ext cx="350280" cy="51516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nSpc>
              <a:spcPct val="100000"/>
            </a:lnSpc>
          </a:pPr>
          <a:endParaRPr lang="fr-FR" sz="3600" b="0" u="none" strike="noStrike">
            <a:effectLst/>
            <a:uFillTx/>
            <a:latin typeface="Times New Roman"/>
          </a:endParaRPr>
        </a:p>
      </xdr:txBody>
    </xdr:sp>
    <xdr:clientData/>
  </xdr:twoCellAnchor>
  <xdr:twoCellAnchor>
    <xdr:from>
      <xdr:col>1</xdr:col>
      <xdr:colOff>19080</xdr:colOff>
      <xdr:row>49</xdr:row>
      <xdr:rowOff>45000</xdr:rowOff>
    </xdr:from>
    <xdr:to>
      <xdr:col>3</xdr:col>
      <xdr:colOff>3704040</xdr:colOff>
      <xdr:row>59</xdr:row>
      <xdr:rowOff>192240</xdr:rowOff>
    </xdr:to>
    <xdr:sp macro="" textlink="" fLocksText="0">
      <xdr:nvSpPr>
        <xdr:cNvPr id="28" name="WordArt 15">
          <a:extLst>
            <a:ext uri="{FF2B5EF4-FFF2-40B4-BE49-F238E27FC236}">
              <a16:creationId xmlns:a16="http://schemas.microsoft.com/office/drawing/2014/main" id="{00000000-0008-0000-0800-00001C000000}"/>
            </a:ext>
          </a:extLst>
        </xdr:cNvPr>
        <xdr:cNvSpPr/>
      </xdr:nvSpPr>
      <xdr:spPr>
        <a:xfrm>
          <a:off x="824760" y="11651040"/>
          <a:ext cx="11941200" cy="176184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4000" b="1" u="none" strike="noStrike">
              <a:solidFill>
                <a:srgbClr val="CC6633"/>
              </a:solidFill>
              <a:effectLst/>
              <a:uFillTx/>
              <a:latin typeface="Times New Roman"/>
            </a:rPr>
            <a:t>Championnats et Coupes</a:t>
          </a:r>
          <a:endParaRPr lang="fr-FR" sz="4000" b="0" u="none" strike="noStrike">
            <a:effectLst/>
            <a:uFillTx/>
            <a:latin typeface="Times New Roman"/>
          </a:endParaRPr>
        </a:p>
        <a:p>
          <a:pPr algn="ctr">
            <a:lnSpc>
              <a:spcPct val="100000"/>
            </a:lnSpc>
          </a:pPr>
          <a:r>
            <a:rPr lang="fr-FR" sz="4000" b="1" u="none" strike="noStrike">
              <a:solidFill>
                <a:srgbClr val="CC6633"/>
              </a:solidFill>
              <a:effectLst/>
              <a:uFillTx/>
              <a:latin typeface="Times New Roman"/>
            </a:rPr>
            <a:t>de France</a:t>
          </a:r>
          <a:endParaRPr lang="fr-FR" sz="4000" b="0" u="none" strike="noStrike">
            <a:effectLst/>
            <a:uFillTx/>
            <a:latin typeface="Times New Roman"/>
          </a:endParaRPr>
        </a:p>
      </xdr:txBody>
    </xdr:sp>
    <xdr:clientData/>
  </xdr:twoCellAnchor>
  <xdr:twoCellAnchor>
    <xdr:from>
      <xdr:col>1</xdr:col>
      <xdr:colOff>9360</xdr:colOff>
      <xdr:row>1</xdr:row>
      <xdr:rowOff>28440</xdr:rowOff>
    </xdr:from>
    <xdr:to>
      <xdr:col>3</xdr:col>
      <xdr:colOff>2169360</xdr:colOff>
      <xdr:row>13</xdr:row>
      <xdr:rowOff>0</xdr:rowOff>
    </xdr:to>
    <xdr:sp macro="" textlink="" fLocksText="0">
      <xdr:nvSpPr>
        <xdr:cNvPr id="29" name="WordArt 17">
          <a:extLst>
            <a:ext uri="{FF2B5EF4-FFF2-40B4-BE49-F238E27FC236}">
              <a16:creationId xmlns:a16="http://schemas.microsoft.com/office/drawing/2014/main" id="{00000000-0008-0000-0800-00001D000000}"/>
            </a:ext>
          </a:extLst>
        </xdr:cNvPr>
        <xdr:cNvSpPr/>
      </xdr:nvSpPr>
      <xdr:spPr>
        <a:xfrm>
          <a:off x="771360" y="695190"/>
          <a:ext cx="9970500" cy="187656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5400" b="1" u="none" strike="noStrike">
              <a:solidFill>
                <a:srgbClr val="CC6633"/>
              </a:solidFill>
              <a:effectLst/>
              <a:uFillTx/>
              <a:latin typeface="Times New Roman"/>
            </a:rPr>
            <a:t>Championnats</a:t>
          </a:r>
          <a:endParaRPr lang="fr-FR" sz="5400" b="0" u="none" strike="noStrike">
            <a:effectLst/>
            <a:uFillTx/>
            <a:latin typeface="Times New Roman"/>
          </a:endParaRPr>
        </a:p>
        <a:p>
          <a:pPr algn="ctr">
            <a:lnSpc>
              <a:spcPct val="100000"/>
            </a:lnSpc>
          </a:pPr>
          <a:r>
            <a:rPr lang="fr-FR" sz="5400" b="1" u="none" strike="noStrike">
              <a:solidFill>
                <a:srgbClr val="CC6633"/>
              </a:solidFill>
              <a:effectLst/>
              <a:uFillTx/>
              <a:latin typeface="Times New Roman"/>
            </a:rPr>
            <a:t>de la MARNE</a:t>
          </a:r>
          <a:endParaRPr lang="fr-FR" sz="5400" b="0" u="none" strike="noStrike">
            <a:effectLst/>
            <a:uFillTx/>
            <a:latin typeface="Times New Roman"/>
          </a:endParaRPr>
        </a:p>
      </xdr:txBody>
    </xdr:sp>
    <xdr:clientData/>
  </xdr:twoCellAnchor>
  <xdr:twoCellAnchor>
    <xdr:from>
      <xdr:col>5</xdr:col>
      <xdr:colOff>114480</xdr:colOff>
      <xdr:row>1</xdr:row>
      <xdr:rowOff>0</xdr:rowOff>
    </xdr:from>
    <xdr:to>
      <xdr:col>8</xdr:col>
      <xdr:colOff>112320</xdr:colOff>
      <xdr:row>13</xdr:row>
      <xdr:rowOff>38100</xdr:rowOff>
    </xdr:to>
    <xdr:sp macro="" textlink="" fLocksText="0">
      <xdr:nvSpPr>
        <xdr:cNvPr id="30" name="WordArt 18">
          <a:extLst>
            <a:ext uri="{FF2B5EF4-FFF2-40B4-BE49-F238E27FC236}">
              <a16:creationId xmlns:a16="http://schemas.microsoft.com/office/drawing/2014/main" id="{00000000-0008-0000-0800-00001E000000}"/>
            </a:ext>
          </a:extLst>
        </xdr:cNvPr>
        <xdr:cNvSpPr/>
      </xdr:nvSpPr>
      <xdr:spPr>
        <a:xfrm>
          <a:off x="13754280" y="666750"/>
          <a:ext cx="10608690" cy="19431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45000" rIns="90000" bIns="45000" anchor="t">
          <a:noAutofit/>
        </a:bodyPr>
        <a:lstStyle/>
        <a:p>
          <a:pPr algn="ctr">
            <a:lnSpc>
              <a:spcPct val="100000"/>
            </a:lnSpc>
          </a:pPr>
          <a:r>
            <a:rPr lang="fr-FR" sz="5400" b="1" u="none" strike="noStrike">
              <a:solidFill>
                <a:srgbClr val="CC6633"/>
              </a:solidFill>
              <a:effectLst/>
              <a:uFillTx/>
              <a:latin typeface="Times New Roman"/>
            </a:rPr>
            <a:t>Championnats</a:t>
          </a:r>
          <a:endParaRPr lang="fr-FR" sz="5400" b="0" u="none" strike="noStrike">
            <a:effectLst/>
            <a:uFillTx/>
            <a:latin typeface="Times New Roman"/>
          </a:endParaRPr>
        </a:p>
        <a:p>
          <a:pPr algn="ctr">
            <a:lnSpc>
              <a:spcPct val="100000"/>
            </a:lnSpc>
          </a:pPr>
          <a:r>
            <a:rPr lang="fr-FR" sz="5400" b="1" u="none" strike="noStrike">
              <a:solidFill>
                <a:srgbClr val="CC6633"/>
              </a:solidFill>
              <a:effectLst/>
              <a:uFillTx/>
              <a:latin typeface="Times New Roman"/>
            </a:rPr>
            <a:t>CRTA - GE</a:t>
          </a:r>
          <a:endParaRPr lang="fr-FR" sz="5400" b="0" u="none" strike="noStrike">
            <a:effectLst/>
            <a:uFillTx/>
            <a:latin typeface="Times New Roman"/>
          </a:endParaRPr>
        </a:p>
      </xdr:txBody>
    </xdr:sp>
    <xdr:clientData/>
  </xdr:twoCellAnchor>
  <xdr:twoCellAnchor>
    <xdr:from>
      <xdr:col>3</xdr:col>
      <xdr:colOff>647640</xdr:colOff>
      <xdr:row>53</xdr:row>
      <xdr:rowOff>9360</xdr:rowOff>
    </xdr:from>
    <xdr:to>
      <xdr:col>3</xdr:col>
      <xdr:colOff>1958760</xdr:colOff>
      <xdr:row>60</xdr:row>
      <xdr:rowOff>40320</xdr:rowOff>
    </xdr:to>
    <xdr:pic>
      <xdr:nvPicPr>
        <xdr:cNvPr id="31" name="Picture 10">
          <a:extLst>
            <a:ext uri="{FF2B5EF4-FFF2-40B4-BE49-F238E27FC236}">
              <a16:creationId xmlns:a16="http://schemas.microsoft.com/office/drawing/2014/main" id="{00000000-0008-0000-0800-00001F000000}"/>
            </a:ext>
          </a:extLst>
        </xdr:cNvPr>
        <xdr:cNvPicPr/>
      </xdr:nvPicPr>
      <xdr:blipFill>
        <a:blip xmlns:r="http://schemas.openxmlformats.org/officeDocument/2006/relationships" r:embed="rId1"/>
        <a:stretch/>
      </xdr:blipFill>
      <xdr:spPr>
        <a:xfrm>
          <a:off x="9709560" y="12247560"/>
          <a:ext cx="1311120" cy="1263600"/>
        </a:xfrm>
        <a:prstGeom prst="rect">
          <a:avLst/>
        </a:prstGeom>
        <a:noFill/>
        <a:ln w="0">
          <a:noFill/>
        </a:ln>
      </xdr:spPr>
    </xdr:pic>
    <xdr:clientData/>
  </xdr:twoCellAnchor>
</xdr:wsDr>
</file>

<file path=xl/theme/theme1.xml><?xml version="1.0" encoding="utf-8"?>
<a:theme xmlns:a="http://schemas.openxmlformats.org/drawingml/2006/main" name="Thèm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172"/>
  <sheetViews>
    <sheetView topLeftCell="B1" zoomScaleNormal="100" workbookViewId="0">
      <pane ySplit="6" topLeftCell="A7" activePane="bottomLeft" state="frozen"/>
      <selection pane="bottomLeft" activeCell="AO83" sqref="AO83:AO84"/>
    </sheetView>
  </sheetViews>
  <sheetFormatPr baseColWidth="10" defaultColWidth="11.42578125" defaultRowHeight="11.25" x14ac:dyDescent="0.2"/>
  <cols>
    <col min="1" max="1" width="2" style="5" customWidth="1"/>
    <col min="2" max="2" width="2.85546875" style="6" customWidth="1"/>
    <col min="3" max="3" width="24.140625" style="5" customWidth="1"/>
    <col min="4" max="4" width="4.5703125" style="6" customWidth="1"/>
    <col min="5" max="5" width="3.5703125" style="6" customWidth="1"/>
    <col min="6" max="6" width="4.5703125" style="6" customWidth="1"/>
    <col min="7" max="7" width="3.5703125" style="6" customWidth="1"/>
    <col min="8" max="8" width="6.140625" style="6" customWidth="1"/>
    <col min="9" max="9" width="4.42578125" style="6" customWidth="1"/>
    <col min="10" max="10" width="5.85546875" style="6" customWidth="1"/>
    <col min="11" max="11" width="3.5703125" style="6" customWidth="1"/>
    <col min="12" max="12" width="4.85546875" style="6" customWidth="1"/>
    <col min="13" max="13" width="3.5703125" style="6" customWidth="1"/>
    <col min="14" max="14" width="4.5703125" style="7" customWidth="1"/>
    <col min="15" max="15" width="3.5703125" style="6" customWidth="1"/>
    <col min="16" max="16" width="4.5703125" style="6" customWidth="1"/>
    <col min="17" max="17" width="3.5703125" style="6" customWidth="1"/>
    <col min="18" max="18" width="4.5703125" style="6" customWidth="1"/>
    <col min="19" max="19" width="3.5703125" style="6" customWidth="1"/>
    <col min="20" max="20" width="4.5703125" style="6" customWidth="1"/>
    <col min="21" max="21" width="3.5703125" style="6" customWidth="1"/>
    <col min="22" max="22" width="4.5703125" style="6" customWidth="1"/>
    <col min="23" max="23" width="3.5703125" style="6" customWidth="1"/>
    <col min="24" max="24" width="5" style="6" customWidth="1"/>
    <col min="25" max="25" width="3.5703125" style="6" customWidth="1"/>
    <col min="26" max="26" width="4.5703125" style="6" customWidth="1"/>
    <col min="27" max="27" width="3.5703125" style="6" customWidth="1"/>
    <col min="28" max="28" width="4.5703125" style="6" customWidth="1"/>
    <col min="29" max="29" width="3.5703125" style="6" customWidth="1"/>
    <col min="30" max="30" width="4.5703125" style="6" customWidth="1"/>
    <col min="31" max="35" width="3.5703125" style="6" customWidth="1"/>
    <col min="36" max="36" width="5.5703125" style="6" customWidth="1"/>
    <col min="37" max="37" width="3.5703125" style="6" customWidth="1"/>
    <col min="38" max="38" width="5.28515625" style="5" customWidth="1"/>
    <col min="39" max="39" width="3.5703125" style="5" customWidth="1"/>
    <col min="40" max="40" width="2.7109375" style="5" customWidth="1"/>
    <col min="41" max="41" width="4.7109375" style="5" customWidth="1"/>
    <col min="42" max="42" width="6.85546875" style="8" customWidth="1"/>
    <col min="43" max="44" width="3.28515625" style="5" customWidth="1"/>
    <col min="45" max="45" width="2.85546875" style="5" customWidth="1"/>
    <col min="46" max="46" width="5.7109375" style="5" customWidth="1"/>
    <col min="47" max="48" width="4.7109375" style="5" customWidth="1"/>
    <col min="49" max="49" width="6.5703125" style="9" customWidth="1"/>
    <col min="50" max="52" width="6.5703125" style="5" customWidth="1"/>
    <col min="53" max="53" width="6.5703125" style="9" customWidth="1"/>
    <col min="54" max="55" width="6.5703125" style="5" customWidth="1"/>
    <col min="56" max="16384" width="11.42578125" style="5"/>
  </cols>
  <sheetData>
    <row r="1" spans="1:55" x14ac:dyDescent="0.2">
      <c r="B1" s="10"/>
      <c r="C1" s="11"/>
    </row>
    <row r="2" spans="1:55" ht="12.75" x14ac:dyDescent="0.2">
      <c r="A2" s="12"/>
      <c r="B2" s="13"/>
      <c r="C2" s="10"/>
      <c r="D2" s="533"/>
      <c r="E2" s="533"/>
      <c r="F2" s="533"/>
      <c r="G2" s="533"/>
      <c r="H2" s="533"/>
      <c r="I2" s="533"/>
      <c r="J2" s="533"/>
      <c r="K2" s="533"/>
      <c r="L2" s="533"/>
      <c r="M2" s="533"/>
      <c r="N2" s="533"/>
      <c r="O2" s="533"/>
      <c r="P2" s="533"/>
      <c r="Q2" s="533"/>
      <c r="R2" s="533"/>
      <c r="S2" s="533"/>
      <c r="T2" s="533"/>
      <c r="U2" s="533"/>
      <c r="V2" s="533"/>
      <c r="W2" s="533"/>
      <c r="X2" s="533"/>
      <c r="Y2" s="533"/>
      <c r="Z2" s="533"/>
      <c r="AA2" s="533"/>
      <c r="AB2" s="534"/>
      <c r="AC2" s="534"/>
      <c r="AD2" s="533"/>
      <c r="AE2" s="533"/>
      <c r="AF2" s="533"/>
      <c r="AG2" s="533"/>
      <c r="AH2" s="533"/>
      <c r="AI2" s="533"/>
      <c r="AJ2" s="535"/>
      <c r="AK2" s="535"/>
      <c r="AL2" s="536"/>
      <c r="AM2" s="536"/>
      <c r="AN2" s="14"/>
      <c r="AO2" s="15"/>
      <c r="AP2" s="16"/>
      <c r="AQ2" s="14"/>
      <c r="AR2" s="14"/>
      <c r="AS2" s="14"/>
      <c r="AT2" s="14"/>
      <c r="AU2" s="14"/>
      <c r="AV2" s="14"/>
      <c r="AW2" s="17"/>
      <c r="AX2" s="14"/>
      <c r="AY2" s="14"/>
      <c r="AZ2" s="14"/>
      <c r="BA2" s="17"/>
      <c r="BB2" s="14"/>
      <c r="BC2" s="14"/>
    </row>
    <row r="3" spans="1:55" x14ac:dyDescent="0.2">
      <c r="A3" s="14"/>
      <c r="B3" s="18"/>
      <c r="C3" s="10"/>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8"/>
      <c r="AK3" s="538"/>
      <c r="AL3" s="539"/>
      <c r="AM3" s="539"/>
      <c r="AN3" s="14"/>
      <c r="AO3" s="15"/>
      <c r="AP3" s="16"/>
      <c r="AQ3" s="14"/>
      <c r="AR3" s="14"/>
      <c r="AS3" s="14"/>
      <c r="AT3" s="14"/>
      <c r="AU3" s="14"/>
      <c r="AV3" s="14"/>
      <c r="AW3" s="17"/>
      <c r="AX3" s="14"/>
      <c r="AY3" s="14"/>
      <c r="AZ3" s="14"/>
      <c r="BA3" s="17"/>
      <c r="BB3" s="14"/>
      <c r="BC3" s="14"/>
    </row>
    <row r="4" spans="1:55" x14ac:dyDescent="0.2">
      <c r="A4" s="14"/>
      <c r="B4" s="19"/>
      <c r="C4" s="20"/>
      <c r="D4" s="537"/>
      <c r="E4" s="537"/>
      <c r="F4" s="537"/>
      <c r="G4" s="537"/>
      <c r="H4" s="537"/>
      <c r="I4" s="537"/>
      <c r="J4" s="537"/>
      <c r="K4" s="537"/>
      <c r="L4" s="537"/>
      <c r="M4" s="537"/>
      <c r="N4" s="537"/>
      <c r="O4" s="537"/>
      <c r="P4" s="537"/>
      <c r="Q4" s="537"/>
      <c r="R4" s="537"/>
      <c r="S4" s="537"/>
      <c r="T4" s="537"/>
      <c r="U4" s="537"/>
      <c r="V4" s="537"/>
      <c r="W4" s="537"/>
      <c r="X4" s="537"/>
      <c r="Y4" s="537"/>
      <c r="Z4" s="540"/>
      <c r="AA4" s="540"/>
      <c r="AB4" s="537"/>
      <c r="AC4" s="537"/>
      <c r="AD4" s="537"/>
      <c r="AE4" s="537"/>
      <c r="AF4" s="537"/>
      <c r="AG4" s="537"/>
      <c r="AH4" s="537"/>
      <c r="AI4" s="537"/>
      <c r="AJ4" s="541"/>
      <c r="AK4" s="541"/>
      <c r="AL4" s="542"/>
      <c r="AM4" s="542"/>
      <c r="AN4" s="14"/>
      <c r="AO4" s="21" t="s">
        <v>0</v>
      </c>
      <c r="AP4" s="22" t="s">
        <v>1</v>
      </c>
      <c r="AQ4" s="543" t="s">
        <v>2</v>
      </c>
      <c r="AR4" s="543"/>
      <c r="AS4" s="543"/>
      <c r="AT4" s="543"/>
      <c r="AU4" s="544" t="s">
        <v>3</v>
      </c>
      <c r="AV4" s="544"/>
      <c r="AW4" s="544"/>
      <c r="AX4" s="544"/>
      <c r="AY4" s="544"/>
      <c r="AZ4" s="544"/>
      <c r="BA4" s="544"/>
      <c r="BB4" s="544"/>
      <c r="BC4" s="544"/>
    </row>
    <row r="5" spans="1:55" x14ac:dyDescent="0.2">
      <c r="A5" s="14"/>
      <c r="B5" s="20"/>
      <c r="C5" s="20"/>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c r="AI5" s="537"/>
      <c r="AJ5" s="538"/>
      <c r="AK5" s="538"/>
      <c r="AL5" s="551"/>
      <c r="AM5" s="551"/>
      <c r="AN5" s="14"/>
      <c r="AO5" s="21"/>
      <c r="AP5" s="22" t="s">
        <v>4</v>
      </c>
      <c r="AQ5" s="23" t="s">
        <v>5</v>
      </c>
      <c r="AR5" s="24" t="s">
        <v>6</v>
      </c>
      <c r="AS5" s="25" t="s">
        <v>7</v>
      </c>
      <c r="AT5" s="26" t="s">
        <v>8</v>
      </c>
      <c r="AU5" s="27">
        <v>455</v>
      </c>
      <c r="AV5" s="28">
        <v>480</v>
      </c>
      <c r="AW5" s="28">
        <v>500</v>
      </c>
      <c r="AX5" s="28">
        <v>515</v>
      </c>
      <c r="AY5" s="28">
        <v>530</v>
      </c>
      <c r="AZ5" s="28">
        <v>545</v>
      </c>
      <c r="BA5" s="28">
        <v>555</v>
      </c>
      <c r="BB5" s="28">
        <v>565</v>
      </c>
      <c r="BC5" s="28">
        <v>575</v>
      </c>
    </row>
    <row r="6" spans="1:55" ht="12.75" customHeight="1" x14ac:dyDescent="0.2">
      <c r="A6" s="14"/>
      <c r="B6" s="29"/>
      <c r="C6" s="29"/>
      <c r="D6" s="545"/>
      <c r="E6" s="545"/>
      <c r="F6" s="546"/>
      <c r="G6" s="546"/>
      <c r="H6" s="545"/>
      <c r="I6" s="545"/>
      <c r="J6" s="546"/>
      <c r="K6" s="546"/>
      <c r="L6" s="547"/>
      <c r="M6" s="547"/>
      <c r="N6" s="552"/>
      <c r="O6" s="552"/>
      <c r="P6" s="546"/>
      <c r="Q6" s="546"/>
      <c r="R6" s="546"/>
      <c r="S6" s="546"/>
      <c r="T6" s="547"/>
      <c r="U6" s="547"/>
      <c r="V6" s="546"/>
      <c r="W6" s="546"/>
      <c r="X6" s="546"/>
      <c r="Y6" s="546"/>
      <c r="Z6" s="548"/>
      <c r="AA6" s="548"/>
      <c r="AB6" s="548"/>
      <c r="AC6" s="548"/>
      <c r="AD6" s="548"/>
      <c r="AE6" s="548"/>
      <c r="AF6" s="518"/>
      <c r="AG6" s="519"/>
      <c r="AH6" s="518"/>
      <c r="AI6" s="519"/>
      <c r="AJ6" s="549"/>
      <c r="AK6" s="549"/>
      <c r="AL6" s="550"/>
      <c r="AM6" s="550"/>
      <c r="AN6" s="14"/>
      <c r="AO6" s="21"/>
      <c r="AP6" s="22"/>
      <c r="AQ6" s="21"/>
      <c r="AR6" s="21"/>
      <c r="AS6" s="21"/>
      <c r="AT6" s="31"/>
      <c r="AU6" s="21"/>
      <c r="AV6" s="21"/>
      <c r="AW6" s="21"/>
      <c r="AX6" s="21"/>
      <c r="AY6" s="21"/>
      <c r="AZ6" s="21"/>
      <c r="BA6" s="21"/>
      <c r="BB6" s="21"/>
      <c r="BC6" s="21"/>
    </row>
    <row r="7" spans="1:55" ht="22.5" customHeight="1" x14ac:dyDescent="0.2">
      <c r="A7" s="14"/>
      <c r="B7" s="32"/>
      <c r="C7" s="33" t="s">
        <v>9</v>
      </c>
      <c r="D7" s="34"/>
      <c r="E7" s="34"/>
      <c r="F7" s="34"/>
      <c r="G7" s="34"/>
      <c r="H7" s="34"/>
      <c r="I7" s="34"/>
      <c r="J7" s="34"/>
      <c r="K7" s="34"/>
      <c r="L7" s="34"/>
      <c r="M7" s="34"/>
      <c r="N7" s="35"/>
      <c r="O7" s="34"/>
      <c r="P7" s="34"/>
      <c r="Q7" s="34"/>
      <c r="R7" s="34"/>
      <c r="S7" s="34"/>
      <c r="T7" s="34"/>
      <c r="U7" s="34"/>
      <c r="V7" s="34"/>
      <c r="W7" s="34"/>
      <c r="X7" s="34"/>
      <c r="Y7" s="34"/>
      <c r="Z7" s="34"/>
      <c r="AA7" s="34"/>
      <c r="AB7" s="36"/>
      <c r="AC7" s="34"/>
      <c r="AD7" s="37"/>
      <c r="AE7" s="37"/>
      <c r="AF7" s="37"/>
      <c r="AG7" s="37"/>
      <c r="AH7" s="37"/>
      <c r="AI7" s="37"/>
      <c r="AJ7" s="34"/>
      <c r="AK7" s="37"/>
      <c r="AL7" s="38"/>
      <c r="AM7" s="38"/>
      <c r="AN7" s="14"/>
      <c r="AO7" s="21"/>
      <c r="AP7" s="22"/>
      <c r="AQ7" s="21"/>
      <c r="AR7" s="21"/>
      <c r="AS7" s="21"/>
      <c r="AT7" s="31"/>
      <c r="AU7" s="21"/>
      <c r="AV7" s="21"/>
      <c r="AW7" s="31"/>
      <c r="AX7" s="21"/>
      <c r="AY7" s="21"/>
      <c r="AZ7" s="21"/>
      <c r="BA7" s="31"/>
      <c r="BB7" s="21"/>
      <c r="BC7" s="21"/>
    </row>
    <row r="8" spans="1:55" x14ac:dyDescent="0.2">
      <c r="A8" s="14"/>
      <c r="B8" s="2"/>
      <c r="C8" s="39"/>
      <c r="D8" s="40"/>
      <c r="E8" s="41"/>
      <c r="F8" s="40"/>
      <c r="G8" s="41"/>
      <c r="H8" s="40"/>
      <c r="I8" s="41"/>
      <c r="J8" s="40"/>
      <c r="K8" s="41"/>
      <c r="M8" s="7"/>
      <c r="N8" s="40"/>
      <c r="O8" s="41"/>
      <c r="P8" s="40"/>
      <c r="Q8" s="41"/>
      <c r="R8" s="40"/>
      <c r="S8" s="41"/>
      <c r="T8" s="40"/>
      <c r="U8" s="41"/>
      <c r="V8" s="40"/>
      <c r="W8" s="41"/>
      <c r="X8" s="40"/>
      <c r="Y8" s="41"/>
      <c r="Z8" s="40"/>
      <c r="AA8" s="41"/>
      <c r="AB8" s="40"/>
      <c r="AC8" s="41"/>
      <c r="AD8" s="40"/>
      <c r="AE8" s="41"/>
      <c r="AF8" s="7"/>
      <c r="AG8" s="7"/>
      <c r="AH8" s="42"/>
      <c r="AI8" s="43"/>
      <c r="AJ8" s="40"/>
      <c r="AK8" s="41"/>
      <c r="AL8" s="40"/>
      <c r="AM8" s="41"/>
      <c r="AN8" s="14"/>
      <c r="AO8" s="21">
        <f>COUNT(D8:AM8)</f>
        <v>0</v>
      </c>
      <c r="AP8" s="22" t="str">
        <f>IF(AO8&lt;3," ",(LARGE(D8:AM8,1)+LARGE(D8:AM8,2)+LARGE(D8:AM8,3))/3)</f>
        <v xml:space="preserve"> </v>
      </c>
      <c r="AQ8" s="44" t="str">
        <f t="shared" ref="AQ8:AQ39" si="0">IF(COUNTIF(D8:AM8,"(1)")=0," ",COUNTIF(D8:AM8,"(1)"))</f>
        <v xml:space="preserve"> </v>
      </c>
      <c r="AR8" s="44" t="str">
        <f t="shared" ref="AR8:AR39" si="1">IF(COUNTIF(D8:AM8,"(2)")=0," ",COUNTIF(D8:AM8,"(2)"))</f>
        <v xml:space="preserve"> </v>
      </c>
      <c r="AS8" s="44" t="str">
        <f t="shared" ref="AS8:AS39" si="2">IF(COUNTIF(D8:AM8,"(3)")=0," ",COUNTIF(D8:AM8,"(3)"))</f>
        <v xml:space="preserve"> </v>
      </c>
      <c r="AT8" s="45" t="str">
        <f>IF(SUM(AQ8:AS8)=0," ",SUM(AQ8:AS8))</f>
        <v xml:space="preserve"> </v>
      </c>
      <c r="AU8" s="46" t="str">
        <f>IF(AO8=0,Var!$B$8,IF(LARGE(D8:AM8,1)&gt;=455,Var!$B$4," "))</f>
        <v>---</v>
      </c>
      <c r="AV8" s="46" t="str">
        <f>IF(AO8=0,Var!$B$8,IF(LARGE(D8:AM8,1)&gt;=480,Var!$B$4," "))</f>
        <v>---</v>
      </c>
      <c r="AW8" s="46" t="str">
        <f>IF(AO8=0,Var!$B$8,IF(LARGE(D8:AM8,1)&gt;=500,Var!$B$4," "))</f>
        <v>---</v>
      </c>
      <c r="AX8" s="46" t="str">
        <f>IF(AO8=0,Var!$B$8,IF(LARGE(D8:AM8,1)&gt;=515,Var!$B$4," "))</f>
        <v>---</v>
      </c>
      <c r="AY8" s="46" t="str">
        <f>IF(AO8=0,Var!$B$8,IF(LARGE(D8:AM8,1)&gt;=530,Var!$B$4," "))</f>
        <v>---</v>
      </c>
      <c r="AZ8" s="46" t="str">
        <f>IF(AO8=0,Var!$B$8,IF(LARGE(D8:AM8,1)&gt;=545,Var!$B$4," "))</f>
        <v>---</v>
      </c>
      <c r="BA8" s="46" t="str">
        <f>IF(AO8=0,Var!$B$8,IF(LARGE(D8:AM8,1)&gt;=555,Var!$B$4," "))</f>
        <v>---</v>
      </c>
      <c r="BB8" s="46" t="str">
        <f>IF(AO8=0,Var!$B$8,IF(LARGE(D8:AM8,1)&gt;=565,Var!$B$4," "))</f>
        <v>---</v>
      </c>
      <c r="BC8" s="46" t="str">
        <f>IF(AO8=0,Var!$B$8,IF(LARGE(D8:AM8,1)&gt;=575,Var!$B$4," "))</f>
        <v>---</v>
      </c>
    </row>
    <row r="9" spans="1:55" x14ac:dyDescent="0.2">
      <c r="A9" s="14"/>
      <c r="B9" s="2"/>
      <c r="C9" s="39"/>
      <c r="D9" s="40"/>
      <c r="E9" s="41"/>
      <c r="F9" s="40"/>
      <c r="G9" s="41"/>
      <c r="H9" s="40"/>
      <c r="I9" s="41"/>
      <c r="J9" s="40"/>
      <c r="K9" s="41"/>
      <c r="M9" s="7"/>
      <c r="N9" s="40"/>
      <c r="O9" s="41"/>
      <c r="P9" s="40"/>
      <c r="Q9" s="41"/>
      <c r="R9" s="40"/>
      <c r="S9" s="41"/>
      <c r="T9" s="40"/>
      <c r="U9" s="41"/>
      <c r="V9" s="40"/>
      <c r="W9" s="41"/>
      <c r="X9" s="40"/>
      <c r="Y9" s="41"/>
      <c r="Z9" s="40"/>
      <c r="AA9" s="41"/>
      <c r="AB9" s="40"/>
      <c r="AC9" s="41"/>
      <c r="AD9" s="40"/>
      <c r="AE9" s="41"/>
      <c r="AF9" s="7"/>
      <c r="AG9" s="7"/>
      <c r="AH9" s="47"/>
      <c r="AI9" s="48"/>
      <c r="AJ9" s="40"/>
      <c r="AK9" s="41"/>
      <c r="AL9" s="40"/>
      <c r="AM9" s="41"/>
      <c r="AN9" s="14"/>
      <c r="AO9" s="21">
        <f>COUNT(D9:AM9)</f>
        <v>0</v>
      </c>
      <c r="AP9" s="22" t="str">
        <f>IF(AO9&lt;3," ",(LARGE(D9:AM9,1)+LARGE(D9:AM9,2)+LARGE(D9:AM9,3))/3)</f>
        <v xml:space="preserve"> </v>
      </c>
      <c r="AQ9" s="44" t="str">
        <f t="shared" si="0"/>
        <v xml:space="preserve"> </v>
      </c>
      <c r="AR9" s="44" t="str">
        <f t="shared" si="1"/>
        <v xml:space="preserve"> </v>
      </c>
      <c r="AS9" s="44" t="str">
        <f t="shared" si="2"/>
        <v xml:space="preserve"> </v>
      </c>
      <c r="AT9" s="45" t="str">
        <f>IF(SUM(AQ9:AS9)=0," ",SUM(AQ9:AS9))</f>
        <v xml:space="preserve"> </v>
      </c>
      <c r="AU9" s="46" t="str">
        <f>IF(AO9=0,Var!$B$8,IF(LARGE(D9:AM9,1)&gt;=455,Var!$B$4," "))</f>
        <v>---</v>
      </c>
      <c r="AV9" s="46" t="str">
        <f>IF(AO9=0,Var!$B$8,IF(LARGE(D9:AM9,1)&gt;=480,Var!$B$4," "))</f>
        <v>---</v>
      </c>
      <c r="AW9" s="46" t="str">
        <f>IF(AO9=0,Var!$B$8,IF(LARGE(D9:AM9,1)&gt;=500,Var!$B$4," "))</f>
        <v>---</v>
      </c>
      <c r="AX9" s="46" t="str">
        <f>IF(AO9=0,Var!$B$8,IF(LARGE(D9:AM9,1)&gt;=515,Var!$B$4," "))</f>
        <v>---</v>
      </c>
      <c r="AY9" s="46" t="str">
        <f>IF(AO9=0,Var!$B$8,IF(LARGE(D9:AM9,1)&gt;=530,Var!$B$4," "))</f>
        <v>---</v>
      </c>
      <c r="AZ9" s="46" t="str">
        <f>IF(AO9=0,Var!$B$8,IF(LARGE(D9:AM9,1)&gt;=545,Var!$B$4," "))</f>
        <v>---</v>
      </c>
      <c r="BA9" s="46" t="str">
        <f>IF(AO9=0,Var!$B$8,IF(LARGE(D9:AM9,1)&gt;=555,Var!$B$4," "))</f>
        <v>---</v>
      </c>
      <c r="BB9" s="46" t="str">
        <f>IF(AO9=0,Var!$B$8,IF(LARGE(D9:AM9,1)&gt;=565,Var!$B$4," "))</f>
        <v>---</v>
      </c>
      <c r="BC9" s="46" t="str">
        <f>IF(AO9=0,Var!$B$8,IF(LARGE(D9:AM9,1)&gt;=575,Var!$B$4," "))</f>
        <v>---</v>
      </c>
    </row>
    <row r="10" spans="1:55" ht="22.5" customHeight="1" x14ac:dyDescent="0.2">
      <c r="A10" s="14"/>
      <c r="B10" s="32"/>
      <c r="C10" s="33" t="s">
        <v>10</v>
      </c>
      <c r="D10" s="34"/>
      <c r="E10" s="34"/>
      <c r="F10" s="34"/>
      <c r="G10" s="34"/>
      <c r="H10" s="34"/>
      <c r="I10" s="34"/>
      <c r="J10" s="34"/>
      <c r="K10" s="34"/>
      <c r="L10" s="34"/>
      <c r="M10" s="34"/>
      <c r="N10" s="35"/>
      <c r="O10" s="34"/>
      <c r="P10" s="34"/>
      <c r="Q10" s="34"/>
      <c r="R10" s="34"/>
      <c r="S10" s="34"/>
      <c r="T10" s="34"/>
      <c r="U10" s="34"/>
      <c r="V10" s="34"/>
      <c r="W10" s="34"/>
      <c r="X10" s="34"/>
      <c r="Y10" s="34"/>
      <c r="Z10" s="34"/>
      <c r="AA10" s="34"/>
      <c r="AB10" s="36"/>
      <c r="AC10" s="34"/>
      <c r="AD10" s="37"/>
      <c r="AE10" s="37"/>
      <c r="AF10" s="37"/>
      <c r="AG10" s="37"/>
      <c r="AH10" s="37"/>
      <c r="AI10" s="37"/>
      <c r="AJ10" s="34"/>
      <c r="AK10" s="37"/>
      <c r="AL10" s="38"/>
      <c r="AM10" s="38"/>
      <c r="AN10" s="14"/>
      <c r="AO10" s="21"/>
      <c r="AP10" s="22"/>
      <c r="AQ10" s="49" t="str">
        <f t="shared" si="0"/>
        <v xml:space="preserve"> </v>
      </c>
      <c r="AR10" s="49" t="str">
        <f t="shared" si="1"/>
        <v xml:space="preserve"> </v>
      </c>
      <c r="AS10" s="49" t="str">
        <f t="shared" si="2"/>
        <v xml:space="preserve"> </v>
      </c>
      <c r="AT10" s="31"/>
      <c r="AU10" s="21"/>
      <c r="AV10" s="21"/>
      <c r="AW10" s="31"/>
      <c r="AX10" s="21"/>
      <c r="AY10" s="21"/>
      <c r="AZ10" s="21"/>
      <c r="BA10" s="31"/>
      <c r="BB10" s="21"/>
      <c r="BC10" s="21"/>
    </row>
    <row r="11" spans="1:55" x14ac:dyDescent="0.2">
      <c r="A11" s="14"/>
      <c r="B11" s="2">
        <v>1</v>
      </c>
      <c r="C11" s="39" t="s">
        <v>11</v>
      </c>
      <c r="D11" s="40"/>
      <c r="E11" s="41"/>
      <c r="F11" s="40"/>
      <c r="G11" s="41"/>
      <c r="H11" s="40"/>
      <c r="I11" s="41"/>
      <c r="J11" s="40"/>
      <c r="K11" s="41"/>
      <c r="M11" s="7"/>
      <c r="N11" s="40"/>
      <c r="O11" s="41"/>
      <c r="P11" s="40"/>
      <c r="Q11" s="41"/>
      <c r="R11" s="40"/>
      <c r="S11" s="41"/>
      <c r="T11" s="40"/>
      <c r="U11" s="41"/>
      <c r="V11" s="40"/>
      <c r="W11" s="41"/>
      <c r="X11" s="40"/>
      <c r="Y11" s="41"/>
      <c r="Z11" s="40"/>
      <c r="AA11" s="41"/>
      <c r="AB11" s="40"/>
      <c r="AC11" s="41"/>
      <c r="AD11" s="40"/>
      <c r="AE11" s="41"/>
      <c r="AF11" s="7"/>
      <c r="AG11" s="7"/>
      <c r="AH11" s="50"/>
      <c r="AI11" s="7"/>
      <c r="AJ11" s="40"/>
      <c r="AK11" s="41"/>
      <c r="AL11" s="40"/>
      <c r="AM11" s="41"/>
      <c r="AN11" s="14"/>
      <c r="AO11" s="21">
        <f>COUNT(D11:AM11)</f>
        <v>0</v>
      </c>
      <c r="AP11" s="22" t="str">
        <f>IF(AO11&lt;3," ",(LARGE(D11:AM11,1)+LARGE(D11:AM11,2)+LARGE(D11:AM11,3))/3)</f>
        <v xml:space="preserve"> </v>
      </c>
      <c r="AQ11" s="44" t="str">
        <f t="shared" si="0"/>
        <v xml:space="preserve"> </v>
      </c>
      <c r="AR11" s="44" t="str">
        <f t="shared" si="1"/>
        <v xml:space="preserve"> </v>
      </c>
      <c r="AS11" s="44" t="str">
        <f t="shared" si="2"/>
        <v xml:space="preserve"> </v>
      </c>
      <c r="AT11" s="45" t="str">
        <f>IF(SUM(AQ11:AS11)=0," ",SUM(AQ11:AS11))</f>
        <v xml:space="preserve"> </v>
      </c>
      <c r="AU11" s="46" t="str">
        <f>IF(AO11=0,Var!$B$8,IF(LARGE(D11:AM11,1)&gt;=455,Var!$B$4," "))</f>
        <v>---</v>
      </c>
      <c r="AV11" s="46" t="str">
        <f>IF(AO11=0,Var!$B$8,IF(LARGE(D11:AM11,1)&gt;=480,Var!$B$4," "))</f>
        <v>---</v>
      </c>
      <c r="AW11" s="46" t="str">
        <f>IF(AO11=0,Var!$B$8,IF(LARGE(D11:AM11,1)&gt;=500,Var!$B$4," "))</f>
        <v>---</v>
      </c>
      <c r="AX11" s="46" t="str">
        <f>IF(AO11=0,Var!$B$8,IF(LARGE(D11:AM11,1)&gt;=515,Var!$B$4," "))</f>
        <v>---</v>
      </c>
      <c r="AY11" s="46" t="str">
        <f>IF(AO11=0,Var!$B$8,IF(LARGE(D11:AM11,1)&gt;=530,Var!$B$4," "))</f>
        <v>---</v>
      </c>
      <c r="AZ11" s="46" t="str">
        <f>IF(AO11=0,Var!$B$8,IF(LARGE(D11:AM11,1)&gt;=545,Var!$B$4," "))</f>
        <v>---</v>
      </c>
      <c r="BA11" s="46" t="str">
        <f>IF(AO11=0,Var!$B$8,IF(LARGE(D11:AM11,1)&gt;=555,Var!$B$4," "))</f>
        <v>---</v>
      </c>
      <c r="BB11" s="46" t="str">
        <f>IF(AO11=0,Var!$B$8,IF(LARGE(D11:AM11,1)&gt;=565,Var!$B$4," "))</f>
        <v>---</v>
      </c>
      <c r="BC11" s="46" t="str">
        <f>IF(AO11=0,Var!$B$8,IF(LARGE(D11:AM11,1)&gt;=575,Var!$B$4," "))</f>
        <v>---</v>
      </c>
    </row>
    <row r="12" spans="1:55" ht="22.5" customHeight="1" x14ac:dyDescent="0.2">
      <c r="A12" s="14"/>
      <c r="B12" s="32"/>
      <c r="C12" s="33" t="s">
        <v>13</v>
      </c>
      <c r="D12" s="34"/>
      <c r="E12" s="34"/>
      <c r="F12" s="34"/>
      <c r="G12" s="34"/>
      <c r="H12" s="34"/>
      <c r="I12" s="34"/>
      <c r="J12" s="34"/>
      <c r="K12" s="34"/>
      <c r="L12" s="34"/>
      <c r="M12" s="34"/>
      <c r="N12" s="35"/>
      <c r="O12" s="34"/>
      <c r="P12" s="34"/>
      <c r="Q12" s="34"/>
      <c r="R12" s="34"/>
      <c r="S12" s="34"/>
      <c r="T12" s="34"/>
      <c r="U12" s="34"/>
      <c r="V12" s="34"/>
      <c r="W12" s="34"/>
      <c r="X12" s="34"/>
      <c r="Y12" s="34"/>
      <c r="Z12" s="34"/>
      <c r="AA12" s="34"/>
      <c r="AB12" s="36"/>
      <c r="AC12" s="34"/>
      <c r="AD12" s="37"/>
      <c r="AE12" s="37"/>
      <c r="AF12" s="37"/>
      <c r="AG12" s="37"/>
      <c r="AH12" s="37"/>
      <c r="AI12" s="37"/>
      <c r="AJ12" s="34"/>
      <c r="AK12" s="37"/>
      <c r="AL12" s="38"/>
      <c r="AM12" s="38"/>
      <c r="AN12" s="14"/>
      <c r="AO12" s="21"/>
      <c r="AP12" s="22"/>
      <c r="AQ12" s="49" t="str">
        <f t="shared" si="0"/>
        <v xml:space="preserve"> </v>
      </c>
      <c r="AR12" s="49" t="str">
        <f t="shared" si="1"/>
        <v xml:space="preserve"> </v>
      </c>
      <c r="AS12" s="49" t="str">
        <f t="shared" si="2"/>
        <v xml:space="preserve"> </v>
      </c>
      <c r="AT12" s="31"/>
      <c r="AU12" s="21"/>
      <c r="AV12" s="21"/>
      <c r="AW12" s="31"/>
      <c r="AX12" s="21"/>
      <c r="AY12" s="21"/>
      <c r="AZ12" s="21"/>
      <c r="BA12" s="31"/>
      <c r="BB12" s="21"/>
      <c r="BC12" s="21"/>
    </row>
    <row r="13" spans="1:55" x14ac:dyDescent="0.2">
      <c r="A13" s="14"/>
      <c r="B13" s="2"/>
      <c r="C13" s="39"/>
      <c r="D13" s="40"/>
      <c r="E13" s="41"/>
      <c r="F13" s="40"/>
      <c r="G13" s="41"/>
      <c r="H13" s="40"/>
      <c r="I13" s="41"/>
      <c r="J13" s="40"/>
      <c r="K13" s="41"/>
      <c r="M13" s="7"/>
      <c r="N13" s="40"/>
      <c r="O13" s="41"/>
      <c r="P13" s="40"/>
      <c r="Q13" s="41"/>
      <c r="R13" s="40"/>
      <c r="S13" s="41"/>
      <c r="T13" s="40"/>
      <c r="U13" s="41"/>
      <c r="V13" s="40"/>
      <c r="W13" s="41"/>
      <c r="X13" s="40"/>
      <c r="Y13" s="41"/>
      <c r="Z13" s="40"/>
      <c r="AA13" s="41"/>
      <c r="AB13" s="40"/>
      <c r="AC13" s="41"/>
      <c r="AD13" s="40"/>
      <c r="AE13" s="41"/>
      <c r="AF13" s="7"/>
      <c r="AG13" s="7"/>
      <c r="AH13" s="50"/>
      <c r="AI13" s="7"/>
      <c r="AJ13" s="40"/>
      <c r="AK13" s="41"/>
      <c r="AL13" s="40"/>
      <c r="AM13" s="41"/>
      <c r="AN13" s="14"/>
      <c r="AO13" s="21">
        <f>COUNT(D13:AM13)</f>
        <v>0</v>
      </c>
      <c r="AP13" s="22" t="str">
        <f t="shared" ref="AP13:AP43" si="3">IF(AO13&lt;3," ",(LARGE(D13:AM13,1)+LARGE(D13:AM13,2)+LARGE(D13:AM13,3))/3)</f>
        <v xml:space="preserve"> </v>
      </c>
      <c r="AQ13" s="44" t="str">
        <f t="shared" si="0"/>
        <v xml:space="preserve"> </v>
      </c>
      <c r="AR13" s="44" t="str">
        <f t="shared" si="1"/>
        <v xml:space="preserve"> </v>
      </c>
      <c r="AS13" s="44" t="str">
        <f t="shared" si="2"/>
        <v xml:space="preserve"> </v>
      </c>
      <c r="AT13" s="45" t="str">
        <f>IF(SUM(AQ13:AS13)=0," ",SUM(AQ13:AS13))</f>
        <v xml:space="preserve"> </v>
      </c>
      <c r="AU13" s="46" t="str">
        <f>IF(AO13=0,Var!$B$8,IF(LARGE(D13:AM13,1)&gt;=455,Var!$B$4," "))</f>
        <v>---</v>
      </c>
      <c r="AV13" s="46" t="str">
        <f>IF(AO13=0,Var!$B$8,IF(LARGE(D13:AM13,1)&gt;=480,Var!$B$4," "))</f>
        <v>---</v>
      </c>
      <c r="AW13" s="51" t="str">
        <f>IF(AO13=0,Var!$B$8,IF(LARGE(D13:AM13,1)&gt;=500,Var!$B$4," "))</f>
        <v>---</v>
      </c>
      <c r="AX13" s="51" t="str">
        <f>IF(AO13=0,Var!$B$8,IF(LARGE(D13:AM13,1)&gt;=515,Var!$B$4," "))</f>
        <v>---</v>
      </c>
      <c r="AY13" s="51" t="str">
        <f>IF(AO13=0,Var!$B$8,IF(LARGE(D13:AM13,1)&gt;=530,Var!$B$4," "))</f>
        <v>---</v>
      </c>
      <c r="AZ13" s="51" t="str">
        <f>IF(AO13=0,Var!$B$8,IF(LARGE(D13:AM13,1)&gt;=545,Var!$B$4," "))</f>
        <v>---</v>
      </c>
      <c r="BA13" s="51" t="str">
        <f>IF(AO13=0,Var!$B$8,IF(LARGE(D13:AM13,1)&gt;=555,Var!$B$4," "))</f>
        <v>---</v>
      </c>
      <c r="BB13" s="51" t="str">
        <f>IF(AO13=0,Var!$B$8,IF(LARGE(D13:AM13,1)&gt;=565,Var!$B$4," "))</f>
        <v>---</v>
      </c>
      <c r="BC13" s="46" t="str">
        <f>IF(AO13=0,Var!$B$8,IF(LARGE(D13:AM13,1)&gt;=575,Var!$B$4," "))</f>
        <v>---</v>
      </c>
    </row>
    <row r="14" spans="1:55" ht="22.5" customHeight="1" x14ac:dyDescent="0.2">
      <c r="A14" s="14"/>
      <c r="B14" s="32"/>
      <c r="C14" s="33" t="s">
        <v>14</v>
      </c>
      <c r="D14" s="34"/>
      <c r="E14" s="34"/>
      <c r="F14" s="34"/>
      <c r="G14" s="34"/>
      <c r="H14" s="34"/>
      <c r="I14" s="34"/>
      <c r="J14" s="34"/>
      <c r="K14" s="34"/>
      <c r="L14" s="34"/>
      <c r="M14" s="34"/>
      <c r="N14" s="35"/>
      <c r="O14" s="34"/>
      <c r="P14" s="34"/>
      <c r="Q14" s="34"/>
      <c r="R14" s="34"/>
      <c r="S14" s="34"/>
      <c r="T14" s="34"/>
      <c r="U14" s="34"/>
      <c r="V14" s="34"/>
      <c r="W14" s="34"/>
      <c r="X14" s="34"/>
      <c r="Y14" s="34"/>
      <c r="Z14" s="34"/>
      <c r="AA14" s="34"/>
      <c r="AB14" s="36"/>
      <c r="AC14" s="34"/>
      <c r="AD14" s="37"/>
      <c r="AE14" s="37"/>
      <c r="AF14" s="37"/>
      <c r="AG14" s="37"/>
      <c r="AH14" s="37"/>
      <c r="AI14" s="37"/>
      <c r="AJ14" s="34"/>
      <c r="AK14" s="37"/>
      <c r="AL14" s="38"/>
      <c r="AM14" s="38"/>
      <c r="AN14" s="14"/>
      <c r="AO14" s="21"/>
      <c r="AP14" s="22" t="str">
        <f t="shared" si="3"/>
        <v xml:space="preserve"> </v>
      </c>
      <c r="AQ14" s="49" t="str">
        <f t="shared" si="0"/>
        <v xml:space="preserve"> </v>
      </c>
      <c r="AR14" s="49" t="str">
        <f t="shared" si="1"/>
        <v xml:space="preserve"> </v>
      </c>
      <c r="AS14" s="49" t="str">
        <f t="shared" si="2"/>
        <v xml:space="preserve"> </v>
      </c>
      <c r="AT14" s="52"/>
      <c r="AU14" s="21"/>
      <c r="AV14" s="21"/>
      <c r="AW14" s="31"/>
      <c r="AX14" s="21"/>
      <c r="AY14" s="21"/>
      <c r="AZ14" s="21"/>
      <c r="BA14" s="31"/>
      <c r="BB14" s="21"/>
      <c r="BC14" s="21"/>
    </row>
    <row r="15" spans="1:55" x14ac:dyDescent="0.2">
      <c r="A15" s="14"/>
      <c r="B15" s="2">
        <v>1</v>
      </c>
      <c r="C15" s="53" t="s">
        <v>15</v>
      </c>
      <c r="D15" s="40"/>
      <c r="E15" s="41"/>
      <c r="F15" s="40"/>
      <c r="G15" s="41"/>
      <c r="H15" s="40"/>
      <c r="I15" s="41"/>
      <c r="J15" s="7"/>
      <c r="K15" s="7"/>
      <c r="L15" s="40"/>
      <c r="M15" s="41"/>
      <c r="N15" s="40"/>
      <c r="O15" s="41"/>
      <c r="P15" s="40"/>
      <c r="Q15" s="41"/>
      <c r="R15" s="40"/>
      <c r="S15" s="41"/>
      <c r="T15" s="40"/>
      <c r="U15" s="41"/>
      <c r="V15" s="40"/>
      <c r="W15" s="41"/>
      <c r="X15" s="40"/>
      <c r="Y15" s="41"/>
      <c r="Z15" s="40"/>
      <c r="AA15" s="41"/>
      <c r="AB15" s="40"/>
      <c r="AC15" s="41"/>
      <c r="AD15" s="40"/>
      <c r="AE15" s="41"/>
      <c r="AF15" s="7"/>
      <c r="AG15" s="7"/>
      <c r="AH15" s="42"/>
      <c r="AI15" s="43"/>
      <c r="AJ15" s="40"/>
      <c r="AK15" s="41"/>
      <c r="AL15" s="14"/>
      <c r="AM15" s="54"/>
      <c r="AN15" s="22" t="str">
        <f>IF(AM15&lt;3," ",(LARGE(C15:AK15,1)+LARGE(C15:AK15,2)+LARGE(C15:AK15,3))/3)</f>
        <v xml:space="preserve"> </v>
      </c>
      <c r="AO15" s="21">
        <f>COUNT(D15:AM15)</f>
        <v>0</v>
      </c>
      <c r="AP15" s="22" t="str">
        <f t="shared" si="3"/>
        <v xml:space="preserve"> </v>
      </c>
      <c r="AQ15" s="44" t="str">
        <f t="shared" si="0"/>
        <v xml:space="preserve"> </v>
      </c>
      <c r="AR15" s="44" t="str">
        <f t="shared" si="1"/>
        <v xml:space="preserve"> </v>
      </c>
      <c r="AS15" s="44" t="str">
        <f t="shared" si="2"/>
        <v xml:space="preserve"> </v>
      </c>
      <c r="AT15" s="45" t="str">
        <f>IF(SUM(AQ15:AS15)=0," ",SUM(AQ15:AS15))</f>
        <v xml:space="preserve"> </v>
      </c>
      <c r="AU15" s="51">
        <v>26</v>
      </c>
      <c r="AV15" s="51">
        <v>26</v>
      </c>
      <c r="AW15" s="51" t="str">
        <f>IF(AO15=0,Var!$B$8,IF(LARGE(D15:AM15,1)&gt;=500,Var!$B$4," "))</f>
        <v>---</v>
      </c>
      <c r="AX15" s="51" t="str">
        <f>IF(AO15=0,Var!$B$8,IF(LARGE(D15:AM15,1)&gt;=515,Var!$B$4," "))</f>
        <v>---</v>
      </c>
      <c r="AY15" s="51" t="str">
        <f>IF(AO15=0,Var!$B$8,IF(LARGE(D15:AM15,1)&gt;=530,Var!$B$4," "))</f>
        <v>---</v>
      </c>
      <c r="AZ15" s="51" t="str">
        <f>IF(AO15=0,Var!$B$8,IF(LARGE(D15:AM15,1)&gt;=545,Var!$B$4," "))</f>
        <v>---</v>
      </c>
      <c r="BA15" s="51" t="str">
        <f>IF(AO15=0,Var!$B$8,IF(LARGE(D15:AM15,1)&gt;=555,Var!$B$4," "))</f>
        <v>---</v>
      </c>
      <c r="BB15" s="51" t="str">
        <f>IF(AO15=0,Var!$B$8,IF(LARGE(D15:AM15,1)&gt;=565,Var!$B$4," "))</f>
        <v>---</v>
      </c>
      <c r="BC15" s="46" t="str">
        <f>IF(AO15=0,Var!$B$8,IF(LARGE(D15:AM15,1)&gt;=575,Var!$B$4," "))</f>
        <v>---</v>
      </c>
    </row>
    <row r="16" spans="1:55" x14ac:dyDescent="0.2">
      <c r="A16" s="14"/>
      <c r="B16" s="2"/>
      <c r="C16" s="39"/>
      <c r="D16" s="40"/>
      <c r="E16" s="41"/>
      <c r="F16" s="40"/>
      <c r="G16" s="41"/>
      <c r="H16" s="40"/>
      <c r="I16" s="41"/>
      <c r="J16" s="40"/>
      <c r="K16" s="41"/>
      <c r="M16" s="7"/>
      <c r="N16" s="40"/>
      <c r="O16" s="41"/>
      <c r="P16" s="40"/>
      <c r="Q16" s="41"/>
      <c r="R16" s="40"/>
      <c r="S16" s="41"/>
      <c r="T16" s="40"/>
      <c r="U16" s="41"/>
      <c r="V16" s="40"/>
      <c r="W16" s="41"/>
      <c r="X16" s="40"/>
      <c r="Y16" s="41"/>
      <c r="Z16" s="40"/>
      <c r="AA16" s="41"/>
      <c r="AB16" s="40"/>
      <c r="AC16" s="41"/>
      <c r="AD16" s="40"/>
      <c r="AE16" s="41"/>
      <c r="AF16" s="7"/>
      <c r="AG16" s="7"/>
      <c r="AH16" s="47"/>
      <c r="AI16" s="48"/>
      <c r="AJ16" s="40"/>
      <c r="AK16" s="41"/>
      <c r="AL16" s="40"/>
      <c r="AM16" s="41"/>
      <c r="AN16" s="14"/>
      <c r="AO16" s="21">
        <f>COUNT(D16:AM16)</f>
        <v>0</v>
      </c>
      <c r="AP16" s="22" t="str">
        <f t="shared" si="3"/>
        <v xml:space="preserve"> </v>
      </c>
      <c r="AQ16" s="44" t="str">
        <f t="shared" si="0"/>
        <v xml:space="preserve"> </v>
      </c>
      <c r="AR16" s="44" t="str">
        <f t="shared" si="1"/>
        <v xml:space="preserve"> </v>
      </c>
      <c r="AS16" s="44" t="str">
        <f t="shared" si="2"/>
        <v xml:space="preserve"> </v>
      </c>
      <c r="AT16" s="45" t="str">
        <f>IF(SUM(AQ16:AS16)=0," ",SUM(AQ16:AS16))</f>
        <v xml:space="preserve"> </v>
      </c>
      <c r="AU16" s="51" t="str">
        <f>IF(AO16=0,Var!$B$8,IF(LARGE(D16:AM16,1)&gt;=455,Var!$B$4," "))</f>
        <v>---</v>
      </c>
      <c r="AV16" s="51" t="str">
        <f>IF(AO16=0,Var!$B$8,IF(LARGE(D16:AM16,1)&gt;=480,Var!$B$4," "))</f>
        <v>---</v>
      </c>
      <c r="AW16" s="51" t="str">
        <f>IF(AO16=0,Var!$B$8,IF(LARGE(D16:AM16,1)&gt;=500,Var!$B$4," "))</f>
        <v>---</v>
      </c>
      <c r="AX16" s="51" t="str">
        <f>IF(AO16=0,Var!$B$8,IF(LARGE(D16:AM16,1)&gt;=515,Var!$B$4," "))</f>
        <v>---</v>
      </c>
      <c r="AY16" s="51" t="str">
        <f>IF(AO16=0,Var!$B$8,IF(LARGE(D16:AM16,1)&gt;=530,Var!$B$4," "))</f>
        <v>---</v>
      </c>
      <c r="AZ16" s="51" t="str">
        <f>IF(AO16=0,Var!$B$8,IF(LARGE(D16:AM16,1)&gt;=545,Var!$B$4," "))</f>
        <v>---</v>
      </c>
      <c r="BA16" s="51" t="str">
        <f>IF(AO16=0,Var!$B$8,IF(LARGE(D16:AM16,1)&gt;=555,Var!$B$4," "))</f>
        <v>---</v>
      </c>
      <c r="BB16" s="51" t="str">
        <f>IF(AO16=0,Var!$B$8,IF(LARGE(D16:AM16,1)&gt;=565,Var!$B$4," "))</f>
        <v>---</v>
      </c>
      <c r="BC16" s="46" t="str">
        <f>IF(AO16=0,Var!$B$8,IF(LARGE(D16:AM16,1)&gt;=575,Var!$B$4," "))</f>
        <v>---</v>
      </c>
    </row>
    <row r="17" spans="1:55" ht="22.5" customHeight="1" x14ac:dyDescent="0.2">
      <c r="A17" s="14"/>
      <c r="B17" s="32"/>
      <c r="C17" s="33" t="s">
        <v>17</v>
      </c>
      <c r="D17" s="34"/>
      <c r="E17" s="34"/>
      <c r="F17" s="34"/>
      <c r="G17" s="34"/>
      <c r="H17" s="34"/>
      <c r="I17" s="34"/>
      <c r="J17" s="34"/>
      <c r="K17" s="34"/>
      <c r="L17" s="34"/>
      <c r="M17" s="34"/>
      <c r="N17" s="35"/>
      <c r="O17" s="34"/>
      <c r="P17" s="34"/>
      <c r="Q17" s="34"/>
      <c r="R17" s="34"/>
      <c r="S17" s="34"/>
      <c r="T17" s="34"/>
      <c r="U17" s="34"/>
      <c r="V17" s="34"/>
      <c r="W17" s="34"/>
      <c r="X17" s="34"/>
      <c r="Y17" s="34"/>
      <c r="Z17" s="34"/>
      <c r="AA17" s="34"/>
      <c r="AB17" s="36"/>
      <c r="AC17" s="34"/>
      <c r="AD17" s="37"/>
      <c r="AE17" s="37"/>
      <c r="AF17" s="37"/>
      <c r="AG17" s="37"/>
      <c r="AH17" s="37"/>
      <c r="AI17" s="37"/>
      <c r="AJ17" s="34"/>
      <c r="AK17" s="37"/>
      <c r="AL17" s="38"/>
      <c r="AM17" s="38"/>
      <c r="AN17" s="14"/>
      <c r="AO17" s="21"/>
      <c r="AP17" s="22" t="str">
        <f t="shared" si="3"/>
        <v xml:space="preserve"> </v>
      </c>
      <c r="AQ17" s="49" t="str">
        <f t="shared" si="0"/>
        <v xml:space="preserve"> </v>
      </c>
      <c r="AR17" s="49" t="str">
        <f t="shared" si="1"/>
        <v xml:space="preserve"> </v>
      </c>
      <c r="AS17" s="49" t="str">
        <f t="shared" si="2"/>
        <v xml:space="preserve"> </v>
      </c>
      <c r="AT17" s="31"/>
      <c r="AU17" s="21"/>
      <c r="AV17" s="21"/>
      <c r="AW17" s="31"/>
      <c r="AX17" s="21"/>
      <c r="AY17" s="21"/>
      <c r="AZ17" s="21"/>
      <c r="BA17" s="31"/>
      <c r="BB17" s="21"/>
      <c r="BC17" s="21"/>
    </row>
    <row r="18" spans="1:55" x14ac:dyDescent="0.2">
      <c r="A18" s="14"/>
      <c r="B18" s="2"/>
      <c r="C18" s="39"/>
      <c r="D18" s="40"/>
      <c r="E18" s="41"/>
      <c r="F18" s="40"/>
      <c r="G18" s="41"/>
      <c r="H18" s="40"/>
      <c r="I18" s="41"/>
      <c r="J18" s="40"/>
      <c r="K18" s="41"/>
      <c r="M18" s="7"/>
      <c r="N18" s="40"/>
      <c r="O18" s="41"/>
      <c r="P18" s="40"/>
      <c r="Q18" s="41"/>
      <c r="R18" s="40"/>
      <c r="S18" s="41"/>
      <c r="T18" s="40"/>
      <c r="U18" s="41"/>
      <c r="V18" s="40"/>
      <c r="W18" s="41"/>
      <c r="X18" s="40"/>
      <c r="Y18" s="41"/>
      <c r="Z18" s="40"/>
      <c r="AA18" s="41"/>
      <c r="AB18" s="40"/>
      <c r="AC18" s="41"/>
      <c r="AD18" s="40"/>
      <c r="AE18" s="41"/>
      <c r="AF18" s="7"/>
      <c r="AG18" s="7"/>
      <c r="AH18" s="50"/>
      <c r="AI18" s="7"/>
      <c r="AJ18" s="40"/>
      <c r="AK18" s="41"/>
      <c r="AL18" s="40"/>
      <c r="AM18" s="41"/>
      <c r="AN18" s="14"/>
      <c r="AO18" s="21">
        <f>COUNT(D18:AM18)</f>
        <v>0</v>
      </c>
      <c r="AP18" s="22" t="str">
        <f t="shared" si="3"/>
        <v xml:space="preserve"> </v>
      </c>
      <c r="AQ18" s="44" t="str">
        <f t="shared" si="0"/>
        <v xml:space="preserve"> </v>
      </c>
      <c r="AR18" s="44" t="str">
        <f t="shared" si="1"/>
        <v xml:space="preserve"> </v>
      </c>
      <c r="AS18" s="44" t="str">
        <f t="shared" si="2"/>
        <v xml:space="preserve"> </v>
      </c>
      <c r="AT18" s="45" t="str">
        <f>IF(SUM(AQ18:AS18)=0," ",SUM(AQ18:AS18))</f>
        <v xml:space="preserve"> </v>
      </c>
      <c r="AU18" s="51" t="str">
        <f>IF(AO18=0,Var!$B$8,IF(LARGE(D18:AM18,1)&gt;=455,Var!$B$4," "))</f>
        <v>---</v>
      </c>
      <c r="AV18" s="51" t="str">
        <f>IF(AO18=0,Var!$B$8,IF(LARGE(D18:AM18,1)&gt;=480,Var!$B$4," "))</f>
        <v>---</v>
      </c>
      <c r="AW18" s="51" t="str">
        <f>IF(AO18=0,Var!$B$8,IF(LARGE(D18:AM18,1)&gt;=500,Var!$B$4," "))</f>
        <v>---</v>
      </c>
      <c r="AX18" s="51" t="str">
        <f>IF(AO18=0,Var!$B$8,IF(LARGE(D18:AM18,1)&gt;=515,Var!$B$4," "))</f>
        <v>---</v>
      </c>
      <c r="AY18" s="51" t="str">
        <f>IF(AO18=0,Var!$B$8,IF(LARGE(D18:AM18,1)&gt;=530,Var!$B$4," "))</f>
        <v>---</v>
      </c>
      <c r="AZ18" s="51" t="str">
        <f>IF(AO18=0,Var!$B$8,IF(LARGE(D18:AM18,1)&gt;=545,Var!$B$4," "))</f>
        <v>---</v>
      </c>
      <c r="BA18" s="51" t="str">
        <f>IF(AO18=0,Var!$B$8,IF(LARGE(D18:AM18,1)&gt;=555,Var!$B$4," "))</f>
        <v>---</v>
      </c>
      <c r="BB18" s="51" t="str">
        <f>IF(AO18=0,Var!$B$8,IF(LARGE(D18:AM18,1)&gt;=565,Var!$B$4," "))</f>
        <v>---</v>
      </c>
      <c r="BC18" s="46" t="str">
        <f>IF(AO18=0,Var!$B$8,IF(LARGE(D18:AM18,1)&gt;=575,Var!$B$4," "))</f>
        <v>---</v>
      </c>
    </row>
    <row r="19" spans="1:55" ht="22.5" customHeight="1" x14ac:dyDescent="0.2">
      <c r="A19" s="14"/>
      <c r="B19" s="32"/>
      <c r="C19" s="33" t="s">
        <v>18</v>
      </c>
      <c r="D19" s="34"/>
      <c r="E19" s="34"/>
      <c r="F19" s="34"/>
      <c r="G19" s="34"/>
      <c r="H19" s="34"/>
      <c r="I19" s="34"/>
      <c r="J19" s="34"/>
      <c r="K19" s="34"/>
      <c r="L19" s="34"/>
      <c r="M19" s="34"/>
      <c r="N19" s="35"/>
      <c r="O19" s="34"/>
      <c r="P19" s="34"/>
      <c r="Q19" s="34"/>
      <c r="R19" s="34"/>
      <c r="S19" s="34"/>
      <c r="T19" s="34"/>
      <c r="U19" s="34"/>
      <c r="V19" s="34"/>
      <c r="W19" s="34"/>
      <c r="X19" s="34"/>
      <c r="Y19" s="34"/>
      <c r="Z19" s="34"/>
      <c r="AA19" s="34"/>
      <c r="AB19" s="36"/>
      <c r="AC19" s="34"/>
      <c r="AD19" s="37"/>
      <c r="AE19" s="37"/>
      <c r="AF19" s="37"/>
      <c r="AG19" s="37"/>
      <c r="AH19" s="37"/>
      <c r="AI19" s="37"/>
      <c r="AJ19" s="34"/>
      <c r="AK19" s="37"/>
      <c r="AL19" s="38"/>
      <c r="AM19" s="38"/>
      <c r="AN19" s="14"/>
      <c r="AO19" s="21"/>
      <c r="AP19" s="22" t="str">
        <f t="shared" si="3"/>
        <v xml:space="preserve"> </v>
      </c>
      <c r="AQ19" s="49" t="str">
        <f t="shared" si="0"/>
        <v xml:space="preserve"> </v>
      </c>
      <c r="AR19" s="49" t="str">
        <f t="shared" si="1"/>
        <v xml:space="preserve"> </v>
      </c>
      <c r="AS19" s="49" t="str">
        <f t="shared" si="2"/>
        <v xml:space="preserve"> </v>
      </c>
      <c r="AT19" s="31"/>
      <c r="AU19" s="21"/>
      <c r="AV19" s="21"/>
      <c r="AW19" s="31"/>
      <c r="AX19" s="21"/>
      <c r="AY19" s="21"/>
      <c r="AZ19" s="21"/>
      <c r="BA19" s="31"/>
      <c r="BB19" s="21"/>
      <c r="BC19" s="21"/>
    </row>
    <row r="20" spans="1:55" x14ac:dyDescent="0.2">
      <c r="A20" s="14"/>
      <c r="B20" s="2">
        <v>1</v>
      </c>
      <c r="C20" s="39" t="s">
        <v>19</v>
      </c>
      <c r="D20" s="40"/>
      <c r="E20" s="41"/>
      <c r="F20" s="40"/>
      <c r="G20" s="41"/>
      <c r="H20" s="40"/>
      <c r="I20" s="41"/>
      <c r="J20" s="40"/>
      <c r="K20" s="41"/>
      <c r="M20" s="7"/>
      <c r="N20" s="40"/>
      <c r="O20" s="41"/>
      <c r="P20" s="40"/>
      <c r="Q20" s="41"/>
      <c r="R20" s="40"/>
      <c r="S20" s="41"/>
      <c r="T20" s="40"/>
      <c r="U20" s="41"/>
      <c r="V20" s="40"/>
      <c r="W20" s="41"/>
      <c r="X20" s="40"/>
      <c r="Y20" s="41"/>
      <c r="Z20" s="40"/>
      <c r="AA20" s="41"/>
      <c r="AB20" s="40"/>
      <c r="AC20" s="41"/>
      <c r="AD20" s="40"/>
      <c r="AE20" s="41"/>
      <c r="AF20" s="7"/>
      <c r="AG20" s="7"/>
      <c r="AH20" s="42"/>
      <c r="AI20" s="7"/>
      <c r="AJ20" s="40"/>
      <c r="AK20" s="41"/>
      <c r="AL20" s="40"/>
      <c r="AM20" s="41"/>
      <c r="AN20" s="14"/>
      <c r="AO20" s="21">
        <f>COUNT(D20:AM20)</f>
        <v>0</v>
      </c>
      <c r="AP20" s="22" t="str">
        <f t="shared" si="3"/>
        <v xml:space="preserve"> </v>
      </c>
      <c r="AQ20" s="44" t="str">
        <f t="shared" si="0"/>
        <v xml:space="preserve"> </v>
      </c>
      <c r="AR20" s="44" t="str">
        <f t="shared" si="1"/>
        <v xml:space="preserve"> </v>
      </c>
      <c r="AS20" s="44" t="str">
        <f t="shared" si="2"/>
        <v xml:space="preserve"> </v>
      </c>
      <c r="AT20" s="45" t="str">
        <f>IF(SUM(AQ20:AS20)=0," ",SUM(AQ20:AS20))</f>
        <v xml:space="preserve"> </v>
      </c>
      <c r="AU20" s="51" t="str">
        <f>IF(AO20=0,Var!$B$8,IF(LARGE(D20:AM20,1)&gt;=455,Var!$B$4," "))</f>
        <v>---</v>
      </c>
      <c r="AV20" s="51" t="str">
        <f>IF(AO20=0,Var!$B$8,IF(LARGE(D20:AM20,1)&gt;=480,Var!$B$4," "))</f>
        <v>---</v>
      </c>
      <c r="AW20" s="51" t="str">
        <f>IF(AO20=0,Var!$B$8,IF(LARGE(D20:AM20,1)&gt;=500,Var!$B$4," "))</f>
        <v>---</v>
      </c>
      <c r="AX20" s="51" t="str">
        <f>IF(AO20=0,Var!$B$8,IF(LARGE(D20:AM20,1)&gt;=515,Var!$B$4," "))</f>
        <v>---</v>
      </c>
      <c r="AY20" s="51" t="str">
        <f>IF(AO20=0,Var!$B$8,IF(LARGE(D20:AM20,1)&gt;=530,Var!$B$4," "))</f>
        <v>---</v>
      </c>
      <c r="AZ20" s="51" t="str">
        <f>IF(AO20=0,Var!$B$8,IF(LARGE(D20:AM20,1)&gt;=545,Var!$B$4," "))</f>
        <v>---</v>
      </c>
      <c r="BA20" s="51" t="str">
        <f>IF(AO20=0,Var!$B$8,IF(LARGE(D20:AM20,1)&gt;=555,Var!$B$4," "))</f>
        <v>---</v>
      </c>
      <c r="BB20" s="51" t="str">
        <f>IF(AO20=0,Var!$B$8,IF(LARGE(D20:AM20,1)&gt;=565,Var!$B$4," "))</f>
        <v>---</v>
      </c>
      <c r="BC20" s="46" t="str">
        <f>IF(AO20=0,Var!$B$8,IF(LARGE(D20:AM20,1)&gt;=575,Var!$B$4," "))</f>
        <v>---</v>
      </c>
    </row>
    <row r="21" spans="1:55" x14ac:dyDescent="0.2">
      <c r="A21" s="14"/>
      <c r="B21" s="2"/>
      <c r="C21" s="39"/>
      <c r="D21" s="40"/>
      <c r="E21" s="41"/>
      <c r="F21" s="40"/>
      <c r="G21" s="41"/>
      <c r="H21" s="40"/>
      <c r="I21" s="41"/>
      <c r="J21" s="40"/>
      <c r="K21" s="41"/>
      <c r="M21" s="7"/>
      <c r="N21" s="40"/>
      <c r="O21" s="41"/>
      <c r="P21" s="40"/>
      <c r="Q21" s="41"/>
      <c r="R21" s="40"/>
      <c r="S21" s="41"/>
      <c r="T21" s="40"/>
      <c r="U21" s="41"/>
      <c r="V21" s="40"/>
      <c r="W21" s="41"/>
      <c r="X21" s="40"/>
      <c r="Y21" s="41"/>
      <c r="Z21" s="40"/>
      <c r="AA21" s="41"/>
      <c r="AB21" s="40"/>
      <c r="AC21" s="41"/>
      <c r="AD21" s="40"/>
      <c r="AE21" s="41"/>
      <c r="AF21" s="7"/>
      <c r="AG21" s="7"/>
      <c r="AH21" s="47"/>
      <c r="AI21" s="7"/>
      <c r="AJ21" s="40"/>
      <c r="AK21" s="41"/>
      <c r="AL21" s="40"/>
      <c r="AM21" s="41"/>
      <c r="AN21" s="14"/>
      <c r="AO21" s="21">
        <f>COUNT(D21:AM21)</f>
        <v>0</v>
      </c>
      <c r="AP21" s="22" t="str">
        <f t="shared" si="3"/>
        <v xml:space="preserve"> </v>
      </c>
      <c r="AQ21" s="44" t="str">
        <f t="shared" si="0"/>
        <v xml:space="preserve"> </v>
      </c>
      <c r="AR21" s="44" t="str">
        <f t="shared" si="1"/>
        <v xml:space="preserve"> </v>
      </c>
      <c r="AS21" s="44" t="str">
        <f t="shared" si="2"/>
        <v xml:space="preserve"> </v>
      </c>
      <c r="AT21" s="45" t="str">
        <f>IF(SUM(AQ21:AS21)=0," ",SUM(AQ21:AS21))</f>
        <v xml:space="preserve"> </v>
      </c>
      <c r="AU21" s="51" t="str">
        <f>IF(AO21=0,Var!$B$8,IF(LARGE(D21:AM21,1)&gt;=455,Var!$B$4," "))</f>
        <v>---</v>
      </c>
      <c r="AV21" s="51" t="str">
        <f>IF(AO21=0,Var!$B$8,IF(LARGE(D21:AM21,1)&gt;=480,Var!$B$4," "))</f>
        <v>---</v>
      </c>
      <c r="AW21" s="51" t="str">
        <f>IF(AO21=0,Var!$B$8,IF(LARGE(D21:AM21,1)&gt;=500,Var!$B$4," "))</f>
        <v>---</v>
      </c>
      <c r="AX21" s="51" t="str">
        <f>IF(AO21=0,Var!$B$8,IF(LARGE(D21:AM21,1)&gt;=515,Var!$B$4," "))</f>
        <v>---</v>
      </c>
      <c r="AY21" s="51" t="str">
        <f>IF(AO21=0,Var!$B$8,IF(LARGE(D21:AM21,1)&gt;=530,Var!$B$4," "))</f>
        <v>---</v>
      </c>
      <c r="AZ21" s="51" t="str">
        <f>IF(AO21=0,Var!$B$8,IF(LARGE(D21:AM21,1)&gt;=545,Var!$B$4," "))</f>
        <v>---</v>
      </c>
      <c r="BA21" s="51" t="str">
        <f>IF(AO21=0,Var!$B$8,IF(LARGE(D21:AM21,1)&gt;=555,Var!$B$4," "))</f>
        <v>---</v>
      </c>
      <c r="BB21" s="51" t="str">
        <f>IF(AO21=0,Var!$B$8,IF(LARGE(D21:AM21,1)&gt;=565,Var!$B$4," "))</f>
        <v>---</v>
      </c>
      <c r="BC21" s="46" t="str">
        <f>IF(AO21=0,Var!$B$8,IF(LARGE(D21:AM21,1)&gt;=575,Var!$B$4," "))</f>
        <v>---</v>
      </c>
    </row>
    <row r="22" spans="1:55" ht="22.5" customHeight="1" x14ac:dyDescent="0.2">
      <c r="A22" s="14"/>
      <c r="B22" s="32"/>
      <c r="C22" s="33" t="s">
        <v>22</v>
      </c>
      <c r="D22" s="34"/>
      <c r="E22" s="34"/>
      <c r="F22" s="34"/>
      <c r="G22" s="34"/>
      <c r="H22" s="34"/>
      <c r="I22" s="34"/>
      <c r="J22" s="34"/>
      <c r="K22" s="34"/>
      <c r="L22" s="34"/>
      <c r="M22" s="34"/>
      <c r="N22" s="35"/>
      <c r="O22" s="34"/>
      <c r="P22" s="34"/>
      <c r="Q22" s="34"/>
      <c r="R22" s="34"/>
      <c r="S22" s="34"/>
      <c r="T22" s="34"/>
      <c r="U22" s="34"/>
      <c r="V22" s="34"/>
      <c r="W22" s="34"/>
      <c r="X22" s="34"/>
      <c r="Y22" s="34"/>
      <c r="Z22" s="34"/>
      <c r="AA22" s="34"/>
      <c r="AB22" s="36"/>
      <c r="AC22" s="34"/>
      <c r="AD22" s="37"/>
      <c r="AE22" s="37"/>
      <c r="AF22" s="37"/>
      <c r="AG22" s="37"/>
      <c r="AH22" s="37"/>
      <c r="AI22" s="37"/>
      <c r="AJ22" s="34"/>
      <c r="AK22" s="37"/>
      <c r="AL22" s="38"/>
      <c r="AM22" s="38"/>
      <c r="AN22" s="14"/>
      <c r="AO22" s="21"/>
      <c r="AP22" s="22" t="str">
        <f t="shared" si="3"/>
        <v xml:space="preserve"> </v>
      </c>
      <c r="AQ22" s="49" t="str">
        <f t="shared" si="0"/>
        <v xml:space="preserve"> </v>
      </c>
      <c r="AR22" s="49" t="str">
        <f t="shared" si="1"/>
        <v xml:space="preserve"> </v>
      </c>
      <c r="AS22" s="49" t="str">
        <f t="shared" si="2"/>
        <v xml:space="preserve"> </v>
      </c>
      <c r="AT22" s="31"/>
      <c r="AU22" s="21"/>
      <c r="AV22" s="21"/>
      <c r="AW22" s="31"/>
      <c r="AX22" s="21"/>
      <c r="AY22" s="21"/>
      <c r="AZ22" s="21"/>
      <c r="BA22" s="31"/>
      <c r="BB22" s="21"/>
      <c r="BC22" s="21"/>
    </row>
    <row r="23" spans="1:55" x14ac:dyDescent="0.2">
      <c r="A23" s="14"/>
      <c r="B23" s="2"/>
      <c r="C23" s="39"/>
      <c r="D23" s="40"/>
      <c r="E23" s="41"/>
      <c r="F23" s="40"/>
      <c r="G23" s="41"/>
      <c r="H23" s="40"/>
      <c r="I23" s="41"/>
      <c r="J23" s="40"/>
      <c r="K23" s="41"/>
      <c r="M23" s="7"/>
      <c r="N23" s="40"/>
      <c r="O23" s="41"/>
      <c r="P23" s="40"/>
      <c r="Q23" s="41"/>
      <c r="R23" s="40"/>
      <c r="S23" s="41"/>
      <c r="T23" s="40"/>
      <c r="U23" s="41"/>
      <c r="V23" s="40"/>
      <c r="W23" s="41"/>
      <c r="X23" s="40"/>
      <c r="Y23" s="41"/>
      <c r="Z23" s="40"/>
      <c r="AA23" s="41"/>
      <c r="AB23" s="40"/>
      <c r="AC23" s="41"/>
      <c r="AD23" s="40"/>
      <c r="AE23" s="41"/>
      <c r="AF23" s="7"/>
      <c r="AG23" s="7"/>
      <c r="AH23" s="42"/>
      <c r="AI23" s="7"/>
      <c r="AJ23" s="40"/>
      <c r="AK23" s="41"/>
      <c r="AL23" s="40"/>
      <c r="AM23" s="41"/>
      <c r="AN23" s="14"/>
      <c r="AO23" s="21">
        <f>COUNT(D23:AM23)</f>
        <v>0</v>
      </c>
      <c r="AP23" s="22" t="str">
        <f t="shared" si="3"/>
        <v xml:space="preserve"> </v>
      </c>
      <c r="AQ23" s="44" t="str">
        <f t="shared" si="0"/>
        <v xml:space="preserve"> </v>
      </c>
      <c r="AR23" s="44" t="str">
        <f t="shared" si="1"/>
        <v xml:space="preserve"> </v>
      </c>
      <c r="AS23" s="44" t="str">
        <f t="shared" si="2"/>
        <v xml:space="preserve"> </v>
      </c>
      <c r="AT23" s="45" t="str">
        <f>IF(SUM(AQ23:AS23)=0," ",SUM(AQ23:AS23))</f>
        <v xml:space="preserve"> </v>
      </c>
      <c r="AU23" s="51" t="str">
        <f>IF(AO23=0,Var!$B$8,IF(LARGE(D23:AM23,1)&gt;=455,Var!$B$4," "))</f>
        <v>---</v>
      </c>
      <c r="AV23" s="51" t="str">
        <f>IF(AO23=0,Var!$B$8,IF(LARGE(D23:AM23,1)&gt;=480,Var!$B$4," "))</f>
        <v>---</v>
      </c>
      <c r="AW23" s="51" t="str">
        <f>IF(AO23=0,Var!$B$8,IF(LARGE(D23:AM23,1)&gt;=500,Var!$B$4," "))</f>
        <v>---</v>
      </c>
      <c r="AX23" s="51" t="str">
        <f>IF(AO23=0,Var!$B$8,IF(LARGE(D23:AM23,1)&gt;=515,Var!$B$4," "))</f>
        <v>---</v>
      </c>
      <c r="AY23" s="51" t="str">
        <f>IF(AO23=0,Var!$B$8,IF(LARGE(D23:AM23,1)&gt;=530,Var!$B$4," "))</f>
        <v>---</v>
      </c>
      <c r="AZ23" s="51" t="str">
        <f>IF(AO23=0,Var!$B$8,IF(LARGE(D23:AM23,1)&gt;=545,Var!$B$4," "))</f>
        <v>---</v>
      </c>
      <c r="BA23" s="51" t="str">
        <f>IF(AO23=0,Var!$B$8,IF(LARGE(D23:AM23,1)&gt;=555,Var!$B$4," "))</f>
        <v>---</v>
      </c>
      <c r="BB23" s="51" t="str">
        <f>IF(AO23=0,Var!$B$8,IF(LARGE(D23:AM23,1)&gt;=565,Var!$B$4," "))</f>
        <v>---</v>
      </c>
      <c r="BC23" s="46" t="str">
        <f>IF(AO23=0,Var!$B$8,IF(LARGE(D23:AM23,1)&gt;=575,Var!$B$4," "))</f>
        <v>---</v>
      </c>
    </row>
    <row r="24" spans="1:55" x14ac:dyDescent="0.2">
      <c r="A24" s="14"/>
      <c r="B24" s="2"/>
      <c r="C24" s="39"/>
      <c r="D24" s="40"/>
      <c r="E24" s="41"/>
      <c r="F24" s="40"/>
      <c r="G24" s="41"/>
      <c r="H24" s="40"/>
      <c r="I24" s="41"/>
      <c r="J24" s="40"/>
      <c r="K24" s="41"/>
      <c r="M24" s="7"/>
      <c r="N24" s="40"/>
      <c r="O24" s="41"/>
      <c r="P24" s="40"/>
      <c r="Q24" s="41"/>
      <c r="R24" s="40"/>
      <c r="S24" s="41"/>
      <c r="T24" s="40"/>
      <c r="U24" s="41"/>
      <c r="V24" s="40"/>
      <c r="W24" s="41"/>
      <c r="X24" s="40"/>
      <c r="Y24" s="41"/>
      <c r="Z24" s="40"/>
      <c r="AA24" s="41"/>
      <c r="AB24" s="40"/>
      <c r="AC24" s="41"/>
      <c r="AD24" s="40"/>
      <c r="AE24" s="41"/>
      <c r="AF24" s="7"/>
      <c r="AG24" s="7"/>
      <c r="AH24" s="47"/>
      <c r="AI24" s="7"/>
      <c r="AJ24" s="40"/>
      <c r="AK24" s="41"/>
      <c r="AL24" s="40"/>
      <c r="AM24" s="41"/>
      <c r="AN24" s="14"/>
      <c r="AO24" s="21">
        <f>COUNT(D24:AM24)</f>
        <v>0</v>
      </c>
      <c r="AP24" s="22" t="str">
        <f t="shared" si="3"/>
        <v xml:space="preserve"> </v>
      </c>
      <c r="AQ24" s="44" t="str">
        <f t="shared" si="0"/>
        <v xml:space="preserve"> </v>
      </c>
      <c r="AR24" s="44" t="str">
        <f t="shared" si="1"/>
        <v xml:space="preserve"> </v>
      </c>
      <c r="AS24" s="44" t="str">
        <f t="shared" si="2"/>
        <v xml:space="preserve"> </v>
      </c>
      <c r="AT24" s="45" t="str">
        <f>IF(SUM(AQ24:AS24)=0," ",SUM(AQ24:AS24))</f>
        <v xml:space="preserve"> </v>
      </c>
      <c r="AU24" s="51" t="str">
        <f>IF(AO24=0,Var!$B$8,IF(LARGE(D24:AM24,1)&gt;=455,Var!$B$4," "))</f>
        <v>---</v>
      </c>
      <c r="AV24" s="51" t="str">
        <f>IF(AO24=0,Var!$B$8,IF(LARGE(D24:AM24,1)&gt;=480,Var!$B$4," "))</f>
        <v>---</v>
      </c>
      <c r="AW24" s="51" t="str">
        <f>IF(AO24=0,Var!$B$8,IF(LARGE(D24:AM24,1)&gt;=500,Var!$B$4," "))</f>
        <v>---</v>
      </c>
      <c r="AX24" s="51" t="str">
        <f>IF(AO24=0,Var!$B$8,IF(LARGE(D24:AM24,1)&gt;=515,Var!$B$4," "))</f>
        <v>---</v>
      </c>
      <c r="AY24" s="51" t="str">
        <f>IF(AO24=0,Var!$B$8,IF(LARGE(D24:AM24,1)&gt;=530,Var!$B$4," "))</f>
        <v>---</v>
      </c>
      <c r="AZ24" s="51" t="str">
        <f>IF(AO24=0,Var!$B$8,IF(LARGE(D24:AM24,1)&gt;=545,Var!$B$4," "))</f>
        <v>---</v>
      </c>
      <c r="BA24" s="51" t="str">
        <f>IF(AO24=0,Var!$B$8,IF(LARGE(D24:AM24,1)&gt;=555,Var!$B$4," "))</f>
        <v>---</v>
      </c>
      <c r="BB24" s="51" t="str">
        <f>IF(AO24=0,Var!$B$8,IF(LARGE(D24:AM24,1)&gt;=565,Var!$B$4," "))</f>
        <v>---</v>
      </c>
      <c r="BC24" s="46" t="str">
        <f>IF(AO24=0,Var!$B$8,IF(LARGE(D24:AM24,1)&gt;=575,Var!$B$4," "))</f>
        <v>---</v>
      </c>
    </row>
    <row r="25" spans="1:55" ht="22.5" customHeight="1" x14ac:dyDescent="0.2">
      <c r="A25" s="14"/>
      <c r="B25" s="32"/>
      <c r="C25" s="33" t="s">
        <v>23</v>
      </c>
      <c r="D25" s="34"/>
      <c r="E25" s="34"/>
      <c r="F25" s="34"/>
      <c r="G25" s="34"/>
      <c r="H25" s="34"/>
      <c r="I25" s="34"/>
      <c r="J25" s="34"/>
      <c r="K25" s="34"/>
      <c r="L25" s="34"/>
      <c r="M25" s="34"/>
      <c r="N25" s="35"/>
      <c r="O25" s="34"/>
      <c r="P25" s="34"/>
      <c r="Q25" s="34"/>
      <c r="R25" s="34"/>
      <c r="S25" s="34"/>
      <c r="T25" s="34"/>
      <c r="U25" s="34"/>
      <c r="V25" s="34"/>
      <c r="W25" s="34"/>
      <c r="X25" s="34"/>
      <c r="Y25" s="34"/>
      <c r="Z25" s="34"/>
      <c r="AA25" s="34"/>
      <c r="AB25" s="36"/>
      <c r="AC25" s="34"/>
      <c r="AD25" s="37"/>
      <c r="AE25" s="37"/>
      <c r="AF25" s="37"/>
      <c r="AG25" s="37"/>
      <c r="AH25" s="37"/>
      <c r="AI25" s="37"/>
      <c r="AJ25" s="34"/>
      <c r="AK25" s="37"/>
      <c r="AL25" s="38"/>
      <c r="AM25" s="38"/>
      <c r="AN25" s="14"/>
      <c r="AO25" s="21"/>
      <c r="AP25" s="22" t="str">
        <f t="shared" si="3"/>
        <v xml:space="preserve"> </v>
      </c>
      <c r="AQ25" s="49" t="str">
        <f t="shared" si="0"/>
        <v xml:space="preserve"> </v>
      </c>
      <c r="AR25" s="49" t="str">
        <f t="shared" si="1"/>
        <v xml:space="preserve"> </v>
      </c>
      <c r="AS25" s="49" t="str">
        <f t="shared" si="2"/>
        <v xml:space="preserve"> </v>
      </c>
      <c r="AT25" s="31"/>
      <c r="AU25" s="21"/>
      <c r="AV25" s="21"/>
      <c r="AW25" s="31"/>
      <c r="AX25" s="21"/>
      <c r="AY25" s="21"/>
      <c r="AZ25" s="21"/>
      <c r="BA25" s="31"/>
      <c r="BB25" s="21"/>
      <c r="BC25" s="21"/>
    </row>
    <row r="26" spans="1:55" x14ac:dyDescent="0.2">
      <c r="A26" s="14"/>
      <c r="B26" s="2"/>
      <c r="C26" s="39"/>
      <c r="D26" s="40"/>
      <c r="E26" s="41"/>
      <c r="F26" s="40"/>
      <c r="G26" s="41"/>
      <c r="H26" s="40"/>
      <c r="I26" s="41"/>
      <c r="J26" s="40"/>
      <c r="K26" s="41"/>
      <c r="M26" s="7"/>
      <c r="N26" s="40"/>
      <c r="O26" s="41"/>
      <c r="P26" s="40"/>
      <c r="Q26" s="41"/>
      <c r="R26" s="40"/>
      <c r="S26" s="41"/>
      <c r="T26" s="40"/>
      <c r="U26" s="41"/>
      <c r="V26" s="40"/>
      <c r="W26" s="41"/>
      <c r="X26" s="40"/>
      <c r="Y26" s="41"/>
      <c r="Z26" s="40"/>
      <c r="AA26" s="41"/>
      <c r="AB26" s="40"/>
      <c r="AC26" s="41"/>
      <c r="AD26" s="40"/>
      <c r="AE26" s="41"/>
      <c r="AF26" s="7"/>
      <c r="AG26" s="7"/>
      <c r="AH26" s="42"/>
      <c r="AI26" s="7"/>
      <c r="AJ26" s="40"/>
      <c r="AK26" s="41"/>
      <c r="AL26" s="40"/>
      <c r="AM26" s="41"/>
      <c r="AN26" s="14"/>
      <c r="AO26" s="21">
        <f>COUNT(D26:AM26)</f>
        <v>0</v>
      </c>
      <c r="AP26" s="22" t="str">
        <f t="shared" si="3"/>
        <v xml:space="preserve"> </v>
      </c>
      <c r="AQ26" s="44" t="str">
        <f t="shared" si="0"/>
        <v xml:space="preserve"> </v>
      </c>
      <c r="AR26" s="44" t="str">
        <f t="shared" si="1"/>
        <v xml:space="preserve"> </v>
      </c>
      <c r="AS26" s="44" t="str">
        <f t="shared" si="2"/>
        <v xml:space="preserve"> </v>
      </c>
      <c r="AT26" s="45" t="str">
        <f>IF(SUM(AQ26:AS26)=0," ",SUM(AQ26:AS26))</f>
        <v xml:space="preserve"> </v>
      </c>
      <c r="AU26" s="51" t="str">
        <f>IF(AO26=0,Var!$B$8,IF(LARGE(D26:AM26,1)&gt;=455,Var!$B$4," "))</f>
        <v>---</v>
      </c>
      <c r="AV26" s="51" t="str">
        <f>IF(AO26=0,Var!$B$8,IF(LARGE(D26:AM26,1)&gt;=480,Var!$B$4," "))</f>
        <v>---</v>
      </c>
      <c r="AW26" s="51" t="str">
        <f>IF(AO26=0,Var!$B$8,IF(LARGE(D26:AM26,1)&gt;=500,Var!$B$4," "))</f>
        <v>---</v>
      </c>
      <c r="AX26" s="51" t="str">
        <f>IF(AO26=0,Var!$B$8,IF(LARGE(D26:AM26,1)&gt;=515,Var!$B$4," "))</f>
        <v>---</v>
      </c>
      <c r="AY26" s="51" t="str">
        <f>IF(AO26=0,Var!$B$8,IF(LARGE(D26:AM26,1)&gt;=530,Var!$B$4," "))</f>
        <v>---</v>
      </c>
      <c r="AZ26" s="51" t="str">
        <f>IF(AO26=0,Var!$B$8,IF(LARGE(D26:AM26,1)&gt;=545,Var!$B$4," "))</f>
        <v>---</v>
      </c>
      <c r="BA26" s="51" t="str">
        <f>IF(AO26=0,Var!$B$8,IF(LARGE(D26:AM26,1)&gt;=555,Var!$B$4," "))</f>
        <v>---</v>
      </c>
      <c r="BB26" s="51" t="str">
        <f>IF(AO26=0,Var!$B$8,IF(LARGE(D26:AM26,1)&gt;=565,Var!$B$4," "))</f>
        <v>---</v>
      </c>
      <c r="BC26" s="46" t="str">
        <f>IF(AO26=0,Var!$B$8,IF(LARGE(D26:AM26,1)&gt;=575,Var!$B$4," "))</f>
        <v>---</v>
      </c>
    </row>
    <row r="27" spans="1:55" x14ac:dyDescent="0.2">
      <c r="A27" s="14"/>
      <c r="B27" s="2"/>
      <c r="C27" s="39"/>
      <c r="D27" s="40"/>
      <c r="E27" s="41"/>
      <c r="F27" s="40"/>
      <c r="G27" s="41"/>
      <c r="H27" s="40"/>
      <c r="I27" s="41"/>
      <c r="J27" s="40"/>
      <c r="K27" s="41"/>
      <c r="M27" s="7"/>
      <c r="N27" s="40"/>
      <c r="O27" s="41"/>
      <c r="P27" s="40"/>
      <c r="Q27" s="41"/>
      <c r="R27" s="40"/>
      <c r="S27" s="41"/>
      <c r="T27" s="40"/>
      <c r="U27" s="41"/>
      <c r="V27" s="40"/>
      <c r="W27" s="41"/>
      <c r="X27" s="40"/>
      <c r="Y27" s="41"/>
      <c r="Z27" s="40"/>
      <c r="AA27" s="41"/>
      <c r="AB27" s="40"/>
      <c r="AC27" s="41"/>
      <c r="AD27" s="40"/>
      <c r="AE27" s="41"/>
      <c r="AF27" s="7"/>
      <c r="AG27" s="7"/>
      <c r="AH27" s="47"/>
      <c r="AI27" s="7"/>
      <c r="AJ27" s="40"/>
      <c r="AK27" s="41"/>
      <c r="AL27" s="40"/>
      <c r="AM27" s="41"/>
      <c r="AN27" s="14"/>
      <c r="AO27" s="21">
        <f>COUNT(D27:AM27)</f>
        <v>0</v>
      </c>
      <c r="AP27" s="22" t="str">
        <f t="shared" si="3"/>
        <v xml:space="preserve"> </v>
      </c>
      <c r="AQ27" s="44" t="str">
        <f t="shared" si="0"/>
        <v xml:space="preserve"> </v>
      </c>
      <c r="AR27" s="44" t="str">
        <f t="shared" si="1"/>
        <v xml:space="preserve"> </v>
      </c>
      <c r="AS27" s="44" t="str">
        <f t="shared" si="2"/>
        <v xml:space="preserve"> </v>
      </c>
      <c r="AT27" s="45" t="str">
        <f>IF(SUM(AQ27:AS27)=0," ",SUM(AQ27:AS27))</f>
        <v xml:space="preserve"> </v>
      </c>
      <c r="AU27" s="51" t="str">
        <f>IF(AO27=0,Var!$B$8,IF(LARGE(D27:AM27,1)&gt;=455,Var!$B$4," "))</f>
        <v>---</v>
      </c>
      <c r="AV27" s="51" t="str">
        <f>IF(AO27=0,Var!$B$8,IF(LARGE(D27:AM27,1)&gt;=480,Var!$B$4," "))</f>
        <v>---</v>
      </c>
      <c r="AW27" s="51" t="str">
        <f>IF(AO27=0,Var!$B$8,IF(LARGE(D27:AM27,1)&gt;=500,Var!$B$4," "))</f>
        <v>---</v>
      </c>
      <c r="AX27" s="51" t="str">
        <f>IF(AO27=0,Var!$B$8,IF(LARGE(D27:AM27,1)&gt;=515,Var!$B$4," "))</f>
        <v>---</v>
      </c>
      <c r="AY27" s="51" t="str">
        <f>IF(AO27=0,Var!$B$8,IF(LARGE(D27:AM27,1)&gt;=530,Var!$B$4," "))</f>
        <v>---</v>
      </c>
      <c r="AZ27" s="51" t="str">
        <f>IF(AO27=0,Var!$B$8,IF(LARGE(D27:AM27,1)&gt;=545,Var!$B$4," "))</f>
        <v>---</v>
      </c>
      <c r="BA27" s="51" t="str">
        <f>IF(AO27=0,Var!$B$8,IF(LARGE(D27:AM27,1)&gt;=555,Var!$B$4," "))</f>
        <v>---</v>
      </c>
      <c r="BB27" s="51" t="str">
        <f>IF(AO27=0,Var!$B$8,IF(LARGE(D27:AM27,1)&gt;=565,Var!$B$4," "))</f>
        <v>---</v>
      </c>
      <c r="BC27" s="46" t="str">
        <f>IF(AO27=0,Var!$B$8,IF(LARGE(D27:AM27,1)&gt;=575,Var!$B$4," "))</f>
        <v>---</v>
      </c>
    </row>
    <row r="28" spans="1:55" ht="22.5" customHeight="1" x14ac:dyDescent="0.2">
      <c r="A28" s="14"/>
      <c r="B28" s="32"/>
      <c r="C28" s="33" t="s">
        <v>24</v>
      </c>
      <c r="D28" s="34"/>
      <c r="E28" s="34"/>
      <c r="F28" s="34"/>
      <c r="G28" s="34"/>
      <c r="H28" s="34"/>
      <c r="I28" s="34"/>
      <c r="J28" s="34"/>
      <c r="K28" s="34"/>
      <c r="L28" s="34"/>
      <c r="M28" s="34"/>
      <c r="N28" s="35"/>
      <c r="O28" s="34"/>
      <c r="P28" s="34"/>
      <c r="Q28" s="34"/>
      <c r="R28" s="34"/>
      <c r="S28" s="34"/>
      <c r="T28" s="34"/>
      <c r="U28" s="34"/>
      <c r="V28" s="34"/>
      <c r="W28" s="34"/>
      <c r="X28" s="34"/>
      <c r="Y28" s="34"/>
      <c r="Z28" s="34"/>
      <c r="AA28" s="34"/>
      <c r="AB28" s="36"/>
      <c r="AC28" s="34"/>
      <c r="AD28" s="37"/>
      <c r="AE28" s="37"/>
      <c r="AF28" s="37"/>
      <c r="AG28" s="37"/>
      <c r="AH28" s="37"/>
      <c r="AI28" s="37"/>
      <c r="AJ28" s="34"/>
      <c r="AK28" s="37"/>
      <c r="AL28" s="38"/>
      <c r="AM28" s="38"/>
      <c r="AN28" s="14"/>
      <c r="AO28" s="21"/>
      <c r="AP28" s="22" t="str">
        <f t="shared" si="3"/>
        <v xml:space="preserve"> </v>
      </c>
      <c r="AQ28" s="49" t="str">
        <f t="shared" si="0"/>
        <v xml:space="preserve"> </v>
      </c>
      <c r="AR28" s="49" t="str">
        <f t="shared" si="1"/>
        <v xml:space="preserve"> </v>
      </c>
      <c r="AS28" s="49" t="str">
        <f t="shared" si="2"/>
        <v xml:space="preserve"> </v>
      </c>
      <c r="AT28" s="31"/>
      <c r="AU28" s="21"/>
      <c r="AV28" s="21"/>
      <c r="AW28" s="31"/>
      <c r="AX28" s="21"/>
      <c r="AY28" s="21"/>
      <c r="AZ28" s="21"/>
      <c r="BA28" s="31"/>
      <c r="BB28" s="21"/>
      <c r="BC28" s="21"/>
    </row>
    <row r="29" spans="1:55" x14ac:dyDescent="0.2">
      <c r="A29" s="14"/>
      <c r="B29" s="2"/>
      <c r="C29" s="39"/>
      <c r="D29" s="40"/>
      <c r="E29" s="41"/>
      <c r="F29" s="40"/>
      <c r="G29" s="41"/>
      <c r="H29" s="40"/>
      <c r="I29" s="41"/>
      <c r="J29" s="40"/>
      <c r="K29" s="41"/>
      <c r="M29" s="7"/>
      <c r="N29" s="40"/>
      <c r="O29" s="41"/>
      <c r="P29" s="40"/>
      <c r="Q29" s="41"/>
      <c r="R29" s="40"/>
      <c r="S29" s="41"/>
      <c r="T29" s="40"/>
      <c r="U29" s="41"/>
      <c r="V29" s="40"/>
      <c r="W29" s="41"/>
      <c r="X29" s="40"/>
      <c r="Y29" s="41"/>
      <c r="Z29" s="40"/>
      <c r="AA29" s="41"/>
      <c r="AB29" s="40"/>
      <c r="AC29" s="41"/>
      <c r="AD29" s="40"/>
      <c r="AE29" s="41"/>
      <c r="AF29" s="7"/>
      <c r="AG29" s="7"/>
      <c r="AH29" s="50"/>
      <c r="AI29" s="7"/>
      <c r="AJ29" s="40"/>
      <c r="AK29" s="41"/>
      <c r="AL29" s="40"/>
      <c r="AM29" s="41"/>
      <c r="AN29" s="14"/>
      <c r="AO29" s="21">
        <f>COUNT(D29:AM29)</f>
        <v>0</v>
      </c>
      <c r="AP29" s="22" t="str">
        <f t="shared" si="3"/>
        <v xml:space="preserve"> </v>
      </c>
      <c r="AQ29" s="44" t="str">
        <f t="shared" si="0"/>
        <v xml:space="preserve"> </v>
      </c>
      <c r="AR29" s="44" t="str">
        <f t="shared" si="1"/>
        <v xml:space="preserve"> </v>
      </c>
      <c r="AS29" s="44" t="str">
        <f t="shared" si="2"/>
        <v xml:space="preserve"> </v>
      </c>
      <c r="AT29" s="45" t="str">
        <f>IF(SUM(AQ29:AS29)=0," ",SUM(AQ29:AS29))</f>
        <v xml:space="preserve"> </v>
      </c>
      <c r="AU29" s="51" t="str">
        <f>IF(AO29=0,Var!$B$8,IF(LARGE(D29:AM29,1)&gt;=455,Var!$B$4," "))</f>
        <v>---</v>
      </c>
      <c r="AV29" s="51" t="str">
        <f>IF(AO29=0,Var!$B$8,IF(LARGE(D29:AM29,1)&gt;=480,Var!$B$4," "))</f>
        <v>---</v>
      </c>
      <c r="AW29" s="51" t="str">
        <f>IF(AO29=0,Var!$B$8,IF(LARGE(D29:AM29,1)&gt;=500,Var!$B$4," "))</f>
        <v>---</v>
      </c>
      <c r="AX29" s="51" t="str">
        <f>IF(AO29=0,Var!$B$8,IF(LARGE(D29:AM29,1)&gt;=515,Var!$B$4," "))</f>
        <v>---</v>
      </c>
      <c r="AY29" s="51" t="str">
        <f>IF(AO29=0,Var!$B$8,IF(LARGE(D29:AM29,1)&gt;=530,Var!$B$4," "))</f>
        <v>---</v>
      </c>
      <c r="AZ29" s="51" t="str">
        <f>IF(AO29=0,Var!$B$8,IF(LARGE(D29:AM29,1)&gt;=545,Var!$B$4," "))</f>
        <v>---</v>
      </c>
      <c r="BA29" s="51" t="str">
        <f>IF(AO29=0,Var!$B$8,IF(LARGE(D29:AM29,1)&gt;=555,Var!$B$4," "))</f>
        <v>---</v>
      </c>
      <c r="BB29" s="51" t="str">
        <f>IF(AO29=0,Var!$B$8,IF(LARGE(D29:AM29,1)&gt;=565,Var!$B$4," "))</f>
        <v>---</v>
      </c>
      <c r="BC29" s="46" t="str">
        <f>IF(AO29=0,Var!$B$8,IF(LARGE(D29:AM29,1)&gt;=575,Var!$B$4," "))</f>
        <v>---</v>
      </c>
    </row>
    <row r="30" spans="1:55" ht="22.5" customHeight="1" x14ac:dyDescent="0.2">
      <c r="A30" s="14"/>
      <c r="B30" s="32"/>
      <c r="C30" s="33" t="s">
        <v>25</v>
      </c>
      <c r="D30" s="34"/>
      <c r="E30" s="34"/>
      <c r="F30" s="34"/>
      <c r="G30" s="34"/>
      <c r="H30" s="34"/>
      <c r="I30" s="34"/>
      <c r="J30" s="34"/>
      <c r="K30" s="34"/>
      <c r="L30" s="34"/>
      <c r="M30" s="34"/>
      <c r="N30" s="35"/>
      <c r="O30" s="34"/>
      <c r="P30" s="34"/>
      <c r="Q30" s="34"/>
      <c r="R30" s="34"/>
      <c r="S30" s="34"/>
      <c r="T30" s="34"/>
      <c r="U30" s="34"/>
      <c r="V30" s="34"/>
      <c r="W30" s="34"/>
      <c r="X30" s="34"/>
      <c r="Y30" s="34"/>
      <c r="Z30" s="34"/>
      <c r="AA30" s="34"/>
      <c r="AB30" s="36"/>
      <c r="AC30" s="34"/>
      <c r="AD30" s="37"/>
      <c r="AE30" s="37"/>
      <c r="AF30" s="37"/>
      <c r="AG30" s="37"/>
      <c r="AH30" s="37"/>
      <c r="AI30" s="37"/>
      <c r="AJ30" s="34"/>
      <c r="AK30" s="37"/>
      <c r="AL30" s="38"/>
      <c r="AM30" s="38"/>
      <c r="AN30" s="14"/>
      <c r="AO30" s="21"/>
      <c r="AP30" s="22" t="str">
        <f t="shared" si="3"/>
        <v xml:space="preserve"> </v>
      </c>
      <c r="AQ30" s="49" t="str">
        <f t="shared" si="0"/>
        <v xml:space="preserve"> </v>
      </c>
      <c r="AR30" s="49" t="str">
        <f t="shared" si="1"/>
        <v xml:space="preserve"> </v>
      </c>
      <c r="AS30" s="49" t="str">
        <f t="shared" si="2"/>
        <v xml:space="preserve"> </v>
      </c>
      <c r="AT30" s="31"/>
      <c r="AU30" s="21"/>
      <c r="AV30" s="21"/>
      <c r="AW30" s="31"/>
      <c r="AX30" s="21"/>
      <c r="AY30" s="21"/>
      <c r="AZ30" s="21"/>
      <c r="BA30" s="31"/>
      <c r="BB30" s="21"/>
      <c r="BC30" s="21"/>
    </row>
    <row r="31" spans="1:55" x14ac:dyDescent="0.2">
      <c r="A31" s="14"/>
      <c r="B31" s="4">
        <v>1</v>
      </c>
      <c r="C31" s="55" t="s">
        <v>26</v>
      </c>
      <c r="D31" s="56"/>
      <c r="E31" s="43"/>
      <c r="F31" s="56"/>
      <c r="G31" s="43"/>
      <c r="H31" s="56"/>
      <c r="I31" s="43"/>
      <c r="J31" s="56"/>
      <c r="K31" s="43"/>
      <c r="L31" s="57"/>
      <c r="M31" s="58"/>
      <c r="N31" s="56"/>
      <c r="O31" s="43"/>
      <c r="P31" s="56"/>
      <c r="Q31" s="43"/>
      <c r="R31" s="56"/>
      <c r="S31" s="43"/>
      <c r="T31" s="56"/>
      <c r="U31" s="43"/>
      <c r="V31" s="56"/>
      <c r="W31" s="43"/>
      <c r="X31" s="56"/>
      <c r="Y31" s="43"/>
      <c r="Z31" s="56"/>
      <c r="AA31" s="43"/>
      <c r="AB31" s="56"/>
      <c r="AC31" s="43"/>
      <c r="AD31" s="56"/>
      <c r="AE31" s="58"/>
      <c r="AF31" s="42"/>
      <c r="AG31" s="43"/>
      <c r="AH31" s="58"/>
      <c r="AI31" s="58"/>
      <c r="AJ31" s="56"/>
      <c r="AK31" s="43"/>
      <c r="AL31" s="56"/>
      <c r="AM31" s="43"/>
      <c r="AN31" s="14"/>
      <c r="AO31" s="21">
        <f>COUNT(D31:AM31)</f>
        <v>0</v>
      </c>
      <c r="AP31" s="22"/>
      <c r="AQ31" s="44" t="str">
        <f t="shared" si="0"/>
        <v xml:space="preserve"> </v>
      </c>
      <c r="AR31" s="44" t="str">
        <f t="shared" si="1"/>
        <v xml:space="preserve"> </v>
      </c>
      <c r="AS31" s="44" t="str">
        <f t="shared" si="2"/>
        <v xml:space="preserve"> </v>
      </c>
      <c r="AT31" s="45" t="str">
        <f>IF(SUM(AQ31:AS31)=0," ",SUM(AQ31:AS31))</f>
        <v xml:space="preserve"> </v>
      </c>
      <c r="AU31" s="51">
        <v>24</v>
      </c>
      <c r="AV31" s="51">
        <v>25</v>
      </c>
      <c r="AW31" s="51" t="str">
        <f>IF(AO31=0,Var!$B$8,IF(LARGE(D31:AM31,1)&gt;=500,Var!$B$4," "))</f>
        <v>---</v>
      </c>
      <c r="AX31" s="51" t="str">
        <f>IF(AO31=0,Var!$B$8,IF(LARGE(D31:AM31,1)&gt;=515,Var!$B$4," "))</f>
        <v>---</v>
      </c>
      <c r="AY31" s="51" t="str">
        <f>IF(AO31=0,Var!$B$8,IF(LARGE(D31:AM31,1)&gt;=530,Var!$B$4," "))</f>
        <v>---</v>
      </c>
      <c r="AZ31" s="51" t="str">
        <f>IF(AO31=0,Var!$B$8,IF(LARGE(D31:AM31,1)&gt;=545,Var!$B$4," "))</f>
        <v>---</v>
      </c>
      <c r="BA31" s="51" t="str">
        <f>IF(AO31=0,Var!$B$8,IF(LARGE(D31:AM31,1)&gt;=555,Var!$B$4," "))</f>
        <v>---</v>
      </c>
      <c r="BB31" s="51" t="str">
        <f>IF(AO31=0,Var!$B$8,IF(LARGE(D31:AM31,1)&gt;=565,Var!$B$4," "))</f>
        <v>---</v>
      </c>
      <c r="BC31" s="46" t="str">
        <f>IF(AO31=0,Var!$B$8,IF(LARGE(D31:AM31,1)&gt;=575,Var!$B$4," "))</f>
        <v>---</v>
      </c>
    </row>
    <row r="32" spans="1:55" x14ac:dyDescent="0.2">
      <c r="A32" s="14"/>
      <c r="B32" s="2"/>
      <c r="C32" s="39"/>
      <c r="D32" s="40"/>
      <c r="E32" s="7"/>
      <c r="F32" s="40"/>
      <c r="G32" s="41"/>
      <c r="I32" s="7"/>
      <c r="J32" s="40"/>
      <c r="K32" s="41"/>
      <c r="M32" s="7"/>
      <c r="N32" s="40"/>
      <c r="O32" s="41"/>
      <c r="P32" s="40"/>
      <c r="Q32" s="41"/>
      <c r="S32" s="7"/>
      <c r="T32" s="40"/>
      <c r="U32" s="41"/>
      <c r="W32" s="7"/>
      <c r="Y32" s="41"/>
      <c r="AA32" s="7"/>
      <c r="AB32" s="40"/>
      <c r="AC32" s="41"/>
      <c r="AE32" s="7"/>
      <c r="AF32" s="59"/>
      <c r="AG32" s="41"/>
      <c r="AH32" s="7"/>
      <c r="AI32" s="7"/>
      <c r="AJ32" s="40"/>
      <c r="AK32" s="41"/>
      <c r="AL32" s="6"/>
      <c r="AM32" s="41"/>
      <c r="AN32" s="14"/>
      <c r="AO32" s="21"/>
      <c r="AP32" s="22"/>
      <c r="AQ32" s="44"/>
      <c r="AR32" s="44"/>
      <c r="AS32" s="44"/>
      <c r="AT32" s="45"/>
      <c r="AU32" s="51"/>
      <c r="AV32" s="51"/>
      <c r="AW32" s="51"/>
      <c r="AX32" s="51"/>
      <c r="AY32" s="51"/>
      <c r="AZ32" s="51"/>
      <c r="BA32" s="51"/>
      <c r="BB32" s="51"/>
      <c r="BC32" s="46"/>
    </row>
    <row r="33" spans="1:55" x14ac:dyDescent="0.2">
      <c r="A33" s="14"/>
      <c r="B33" s="2"/>
      <c r="C33" s="39"/>
      <c r="D33" s="60"/>
      <c r="E33" s="7"/>
      <c r="F33" s="40"/>
      <c r="G33" s="41"/>
      <c r="J33" s="40"/>
      <c r="K33" s="41"/>
      <c r="M33" s="7"/>
      <c r="N33" s="40"/>
      <c r="O33" s="41"/>
      <c r="P33" s="40"/>
      <c r="Q33" s="41"/>
      <c r="S33" s="7"/>
      <c r="T33" s="40"/>
      <c r="U33" s="41"/>
      <c r="W33" s="7"/>
      <c r="X33" s="40"/>
      <c r="Y33" s="41"/>
      <c r="AA33" s="7"/>
      <c r="AB33" s="40"/>
      <c r="AC33" s="41"/>
      <c r="AE33" s="7"/>
      <c r="AF33" s="59"/>
      <c r="AG33" s="41"/>
      <c r="AH33" s="7"/>
      <c r="AI33" s="7"/>
      <c r="AJ33" s="40"/>
      <c r="AK33" s="41"/>
      <c r="AL33" s="6"/>
      <c r="AM33" s="41"/>
      <c r="AN33" s="14"/>
      <c r="AO33" s="21"/>
      <c r="AP33" s="22"/>
      <c r="AQ33" s="44"/>
      <c r="AR33" s="44"/>
      <c r="AS33" s="44"/>
      <c r="AT33" s="45"/>
      <c r="AU33" s="51"/>
      <c r="AV33" s="51"/>
      <c r="AW33" s="51"/>
      <c r="AX33" s="51"/>
      <c r="AY33" s="51"/>
      <c r="AZ33" s="51"/>
      <c r="BA33" s="51"/>
      <c r="BB33" s="51"/>
      <c r="BC33" s="46"/>
    </row>
    <row r="34" spans="1:55" x14ac:dyDescent="0.2">
      <c r="A34" s="14"/>
      <c r="B34" s="61">
        <v>1</v>
      </c>
      <c r="C34" s="62" t="s">
        <v>28</v>
      </c>
      <c r="D34" s="63"/>
      <c r="E34" s="64"/>
      <c r="F34" s="65"/>
      <c r="G34" s="48"/>
      <c r="H34" s="66"/>
      <c r="I34" s="66"/>
      <c r="J34" s="65"/>
      <c r="K34" s="48"/>
      <c r="L34" s="66"/>
      <c r="M34" s="64"/>
      <c r="N34" s="65"/>
      <c r="O34" s="48"/>
      <c r="P34" s="65"/>
      <c r="Q34" s="48"/>
      <c r="R34" s="66"/>
      <c r="S34" s="64"/>
      <c r="T34" s="65"/>
      <c r="U34" s="48"/>
      <c r="V34" s="66"/>
      <c r="W34" s="64"/>
      <c r="X34" s="65"/>
      <c r="Y34" s="48"/>
      <c r="Z34" s="66"/>
      <c r="AA34" s="64"/>
      <c r="AB34" s="65"/>
      <c r="AC34" s="48"/>
      <c r="AD34" s="66"/>
      <c r="AE34" s="64"/>
      <c r="AF34" s="47"/>
      <c r="AG34" s="48"/>
      <c r="AH34" s="64"/>
      <c r="AI34" s="64"/>
      <c r="AJ34" s="65"/>
      <c r="AK34" s="48"/>
      <c r="AL34" s="66"/>
      <c r="AM34" s="48"/>
      <c r="AN34" s="14"/>
      <c r="AO34" s="21">
        <f>COUNT(D34:AM34)</f>
        <v>0</v>
      </c>
      <c r="AP34" s="22" t="str">
        <f t="shared" si="3"/>
        <v xml:space="preserve"> </v>
      </c>
      <c r="AQ34" s="44" t="str">
        <f t="shared" si="0"/>
        <v xml:space="preserve"> </v>
      </c>
      <c r="AR34" s="44" t="str">
        <f t="shared" si="1"/>
        <v xml:space="preserve"> </v>
      </c>
      <c r="AS34" s="44" t="str">
        <f t="shared" si="2"/>
        <v xml:space="preserve"> </v>
      </c>
      <c r="AT34" s="45" t="str">
        <f>IF(SUM(AQ34:AS34)=0," ",SUM(AQ34:AS34))</f>
        <v xml:space="preserve"> </v>
      </c>
      <c r="AU34" s="51" t="str">
        <f>IF(AO34=0,Var!$B$8,IF(LARGE(D34:AM34,1)&gt;=455,Var!$B$4," "))</f>
        <v>---</v>
      </c>
      <c r="AV34" s="51" t="str">
        <f>IF(AO34=0,Var!$B$8,IF(LARGE(D34:AM34,1)&gt;=480,Var!$B$4," "))</f>
        <v>---</v>
      </c>
      <c r="AW34" s="51" t="str">
        <f>IF(AO34=0,Var!$B$8,IF(LARGE(D34:AM34,1)&gt;=500,Var!$B$4," "))</f>
        <v>---</v>
      </c>
      <c r="AX34" s="51" t="str">
        <f>IF(AO34=0,Var!$B$8,IF(LARGE(D34:AM34,1)&gt;=515,Var!$B$4," "))</f>
        <v>---</v>
      </c>
      <c r="AY34" s="51" t="str">
        <f>IF(AO34=0,Var!$B$8,IF(LARGE(D34:AM34,1)&gt;=530,Var!$B$4," "))</f>
        <v>---</v>
      </c>
      <c r="AZ34" s="51" t="str">
        <f>IF(AO34=0,Var!$B$8,IF(LARGE(D34:AM34,1)&gt;=545,Var!$B$4," "))</f>
        <v>---</v>
      </c>
      <c r="BA34" s="51" t="str">
        <f>IF(AO34=0,Var!$B$8,IF(LARGE(D34:AM34,1)&gt;=555,Var!$B$4," "))</f>
        <v>---</v>
      </c>
      <c r="BB34" s="51" t="str">
        <f>IF(AO34=0,Var!$B$8,IF(LARGE(D34:AM34,1)&gt;=565,Var!$B$4," "))</f>
        <v>---</v>
      </c>
      <c r="BC34" s="46" t="str">
        <f>IF(AO34=0,Var!$B$8,IF(LARGE(D34:AM34,1)&gt;=575,Var!$B$4," "))</f>
        <v>---</v>
      </c>
    </row>
    <row r="35" spans="1:55" ht="22.5" customHeight="1" x14ac:dyDescent="0.2">
      <c r="A35" s="14"/>
      <c r="B35" s="32"/>
      <c r="C35" s="33" t="s">
        <v>29</v>
      </c>
      <c r="D35" s="34"/>
      <c r="E35" s="34"/>
      <c r="F35" s="34"/>
      <c r="G35" s="34"/>
      <c r="H35" s="34"/>
      <c r="I35" s="34"/>
      <c r="J35" s="34"/>
      <c r="K35" s="34"/>
      <c r="L35" s="34"/>
      <c r="M35" s="34"/>
      <c r="N35" s="35"/>
      <c r="O35" s="34"/>
      <c r="P35" s="34"/>
      <c r="Q35" s="34"/>
      <c r="R35" s="34"/>
      <c r="S35" s="34"/>
      <c r="T35" s="34"/>
      <c r="U35" s="34"/>
      <c r="V35" s="34"/>
      <c r="W35" s="34"/>
      <c r="X35" s="34"/>
      <c r="Y35" s="34"/>
      <c r="Z35" s="34"/>
      <c r="AA35" s="34"/>
      <c r="AB35" s="36"/>
      <c r="AC35" s="34"/>
      <c r="AD35" s="37"/>
      <c r="AE35" s="37"/>
      <c r="AF35" s="37"/>
      <c r="AG35" s="37"/>
      <c r="AH35" s="37"/>
      <c r="AI35" s="37"/>
      <c r="AJ35" s="34"/>
      <c r="AK35" s="37"/>
      <c r="AL35" s="38"/>
      <c r="AM35" s="38"/>
      <c r="AN35" s="14"/>
      <c r="AO35" s="21"/>
      <c r="AP35" s="22" t="str">
        <f t="shared" si="3"/>
        <v xml:space="preserve"> </v>
      </c>
      <c r="AQ35" s="49" t="str">
        <f t="shared" si="0"/>
        <v xml:space="preserve"> </v>
      </c>
      <c r="AR35" s="49" t="str">
        <f t="shared" si="1"/>
        <v xml:space="preserve"> </v>
      </c>
      <c r="AS35" s="49" t="str">
        <f t="shared" si="2"/>
        <v xml:space="preserve"> </v>
      </c>
      <c r="AT35" s="31"/>
      <c r="AU35" s="21"/>
      <c r="AV35" s="21"/>
      <c r="AW35" s="31"/>
      <c r="AX35" s="21"/>
      <c r="AY35" s="21"/>
      <c r="AZ35" s="21"/>
      <c r="BA35" s="31"/>
      <c r="BB35" s="21"/>
      <c r="BC35" s="21"/>
    </row>
    <row r="36" spans="1:55" x14ac:dyDescent="0.2">
      <c r="A36" s="14"/>
      <c r="B36" s="2"/>
      <c r="C36" s="39" t="s">
        <v>30</v>
      </c>
      <c r="D36" s="40"/>
      <c r="E36" s="41"/>
      <c r="F36" s="40"/>
      <c r="G36" s="41"/>
      <c r="H36" s="40"/>
      <c r="I36" s="41"/>
      <c r="J36" s="40"/>
      <c r="K36" s="41"/>
      <c r="M36" s="7"/>
      <c r="N36" s="40"/>
      <c r="O36" s="41"/>
      <c r="P36" s="40"/>
      <c r="Q36" s="41"/>
      <c r="R36" s="40"/>
      <c r="S36" s="41"/>
      <c r="T36" s="40"/>
      <c r="U36" s="41"/>
      <c r="V36" s="40"/>
      <c r="W36" s="41"/>
      <c r="X36" s="40"/>
      <c r="Y36" s="41"/>
      <c r="Z36" s="40"/>
      <c r="AA36" s="41"/>
      <c r="AB36" s="40"/>
      <c r="AC36" s="41"/>
      <c r="AD36" s="40"/>
      <c r="AE36" s="41"/>
      <c r="AF36" s="42"/>
      <c r="AG36" s="43"/>
      <c r="AH36" s="7"/>
      <c r="AI36" s="7"/>
      <c r="AJ36" s="40"/>
      <c r="AK36" s="41"/>
      <c r="AL36" s="40"/>
      <c r="AM36" s="41"/>
      <c r="AN36" s="14"/>
      <c r="AO36" s="21">
        <f t="shared" ref="AO36:AO41" si="4">COUNT(D36:AM36)</f>
        <v>0</v>
      </c>
      <c r="AP36" s="22" t="str">
        <f t="shared" si="3"/>
        <v xml:space="preserve"> </v>
      </c>
      <c r="AQ36" s="44" t="str">
        <f t="shared" si="0"/>
        <v xml:space="preserve"> </v>
      </c>
      <c r="AR36" s="44" t="str">
        <f t="shared" si="1"/>
        <v xml:space="preserve"> </v>
      </c>
      <c r="AS36" s="44" t="str">
        <f t="shared" si="2"/>
        <v xml:space="preserve"> </v>
      </c>
      <c r="AT36" s="67" t="str">
        <f t="shared" ref="AT36:AT41" si="5">IF(SUM(AQ36:AS36)=0," ",SUM(AQ36:AS36))</f>
        <v xml:space="preserve"> </v>
      </c>
      <c r="AU36" s="51" t="str">
        <f>IF(AO36=0,Var!$B$8,IF(LARGE(D36:AM36,1)&gt;=455,Var!$B$4," "))</f>
        <v>---</v>
      </c>
      <c r="AV36" s="51" t="str">
        <f>IF(AO36=0,Var!$B$8,IF(LARGE(D36:AM36,1)&gt;=480,Var!$B$4," "))</f>
        <v>---</v>
      </c>
      <c r="AW36" s="51" t="str">
        <f>IF(AO36=0,Var!$B$8,IF(LARGE(D36:AM36,1)&gt;=500,Var!$B$4," "))</f>
        <v>---</v>
      </c>
      <c r="AX36" s="51" t="str">
        <f>IF(AO36=0,Var!$B$8,IF(LARGE(D36:AM36,1)&gt;=515,Var!$B$4," "))</f>
        <v>---</v>
      </c>
      <c r="AY36" s="51" t="str">
        <f>IF(AO36=0,Var!$B$8,IF(LARGE(D36:AM36,1)&gt;=530,Var!$B$4," "))</f>
        <v>---</v>
      </c>
      <c r="AZ36" s="51" t="str">
        <f>IF(AO36=0,Var!$B$8,IF(LARGE(D36:AM36,1)&gt;=545,Var!$B$4," "))</f>
        <v>---</v>
      </c>
      <c r="BA36" s="51" t="str">
        <f>IF(AO36=0,Var!$B$8,IF(LARGE(D36:AM36,1)&gt;=555,Var!$B$4," "))</f>
        <v>---</v>
      </c>
      <c r="BB36" s="51" t="str">
        <f>IF(AO36=0,Var!$B$8,IF(LARGE(D36:AM36,1)&gt;=565,Var!$B$4," "))</f>
        <v>---</v>
      </c>
      <c r="BC36" s="46" t="str">
        <f>IF(AO36=0,Var!$B$8,IF(LARGE(D36:AM36,1)&gt;=575,Var!$B$4," "))</f>
        <v>---</v>
      </c>
    </row>
    <row r="37" spans="1:55" x14ac:dyDescent="0.2">
      <c r="A37" s="14"/>
      <c r="B37" s="2">
        <v>1</v>
      </c>
      <c r="C37" s="39" t="s">
        <v>31</v>
      </c>
      <c r="D37" s="40"/>
      <c r="E37" s="41"/>
      <c r="F37" s="40"/>
      <c r="G37" s="41"/>
      <c r="H37" s="40"/>
      <c r="I37" s="41"/>
      <c r="J37" s="40"/>
      <c r="K37" s="41"/>
      <c r="M37" s="7"/>
      <c r="N37" s="40"/>
      <c r="O37" s="41"/>
      <c r="P37" s="40"/>
      <c r="Q37" s="41"/>
      <c r="R37" s="40"/>
      <c r="S37" s="41"/>
      <c r="T37" s="40"/>
      <c r="U37" s="41"/>
      <c r="V37" s="40"/>
      <c r="W37" s="41"/>
      <c r="X37" s="40"/>
      <c r="Y37" s="41"/>
      <c r="Z37" s="40"/>
      <c r="AA37" s="41"/>
      <c r="AB37" s="40"/>
      <c r="AC37" s="41"/>
      <c r="AD37" s="40"/>
      <c r="AE37" s="41"/>
      <c r="AF37" s="59"/>
      <c r="AG37" s="41"/>
      <c r="AH37" s="7"/>
      <c r="AI37" s="7"/>
      <c r="AJ37" s="40"/>
      <c r="AK37" s="41"/>
      <c r="AL37" s="40"/>
      <c r="AM37" s="41"/>
      <c r="AN37" s="14"/>
      <c r="AO37" s="21">
        <f t="shared" si="4"/>
        <v>0</v>
      </c>
      <c r="AP37" s="22" t="str">
        <f t="shared" si="3"/>
        <v xml:space="preserve"> </v>
      </c>
      <c r="AQ37" s="44" t="str">
        <f t="shared" si="0"/>
        <v xml:space="preserve"> </v>
      </c>
      <c r="AR37" s="44" t="str">
        <f t="shared" si="1"/>
        <v xml:space="preserve"> </v>
      </c>
      <c r="AS37" s="44" t="str">
        <f t="shared" si="2"/>
        <v xml:space="preserve"> </v>
      </c>
      <c r="AT37" s="67" t="str">
        <f t="shared" si="5"/>
        <v xml:space="preserve"> </v>
      </c>
      <c r="AU37" s="51">
        <v>24</v>
      </c>
      <c r="AV37" s="51">
        <v>24</v>
      </c>
      <c r="AW37" s="51">
        <v>26</v>
      </c>
      <c r="AX37" s="51">
        <v>26</v>
      </c>
      <c r="AY37" s="51" t="str">
        <f>IF(AO37=0,Var!$B$8,IF(LARGE(D37:AM37,1)&gt;=530,Var!$B$4," "))</f>
        <v>---</v>
      </c>
      <c r="AZ37" s="51" t="str">
        <f>IF(AO37=0,Var!$B$8,IF(LARGE(D37:AM37,1)&gt;=545,Var!$B$4," "))</f>
        <v>---</v>
      </c>
      <c r="BA37" s="51" t="str">
        <f>IF(AO37=0,Var!$B$8,IF(LARGE(D37:AM37,1)&gt;=555,Var!$B$4," "))</f>
        <v>---</v>
      </c>
      <c r="BB37" s="51" t="str">
        <f>IF(AO37=0,Var!$B$8,IF(LARGE(D37:AM37,1)&gt;=565,Var!$B$4," "))</f>
        <v>---</v>
      </c>
      <c r="BC37" s="46" t="str">
        <f>IF(AO37=0,Var!$B$8,IF(LARGE(D37:AM37,1)&gt;=575,Var!$B$4," "))</f>
        <v>---</v>
      </c>
    </row>
    <row r="38" spans="1:55" x14ac:dyDescent="0.2">
      <c r="A38" s="14"/>
      <c r="B38" s="2">
        <v>1</v>
      </c>
      <c r="C38" s="39" t="s">
        <v>32</v>
      </c>
      <c r="D38" s="40"/>
      <c r="E38" s="41"/>
      <c r="F38" s="40"/>
      <c r="G38" s="41"/>
      <c r="H38" s="40"/>
      <c r="I38" s="41"/>
      <c r="J38" s="40"/>
      <c r="K38" s="41"/>
      <c r="M38" s="7"/>
      <c r="N38" s="40"/>
      <c r="O38" s="41"/>
      <c r="P38" s="40"/>
      <c r="Q38" s="41"/>
      <c r="R38" s="40"/>
      <c r="S38" s="41"/>
      <c r="T38" s="40"/>
      <c r="U38" s="41"/>
      <c r="V38" s="40"/>
      <c r="W38" s="41"/>
      <c r="X38" s="40"/>
      <c r="Y38" s="41"/>
      <c r="Z38" s="40"/>
      <c r="AA38" s="41"/>
      <c r="AB38" s="40"/>
      <c r="AC38" s="41"/>
      <c r="AD38" s="40"/>
      <c r="AE38" s="41"/>
      <c r="AF38" s="59"/>
      <c r="AG38" s="41"/>
      <c r="AH38" s="7"/>
      <c r="AI38" s="7"/>
      <c r="AJ38" s="40"/>
      <c r="AK38" s="41"/>
      <c r="AL38" s="40"/>
      <c r="AM38" s="41"/>
      <c r="AN38" s="14"/>
      <c r="AO38" s="21">
        <f t="shared" si="4"/>
        <v>0</v>
      </c>
      <c r="AP38" s="22" t="str">
        <f t="shared" si="3"/>
        <v xml:space="preserve"> </v>
      </c>
      <c r="AQ38" s="44" t="str">
        <f t="shared" si="0"/>
        <v xml:space="preserve"> </v>
      </c>
      <c r="AR38" s="44" t="str">
        <f t="shared" si="1"/>
        <v xml:space="preserve"> </v>
      </c>
      <c r="AS38" s="44" t="str">
        <f t="shared" si="2"/>
        <v xml:space="preserve"> </v>
      </c>
      <c r="AT38" s="67" t="str">
        <f t="shared" si="5"/>
        <v xml:space="preserve"> </v>
      </c>
      <c r="AU38" s="51" t="str">
        <f>IF(AO38=0,Var!$B$8,IF(LARGE(D38:AM38,1)&gt;=455,Var!$B$4," "))</f>
        <v>---</v>
      </c>
      <c r="AV38" s="51" t="str">
        <f>IF(AO38=0,Var!$B$8,IF(LARGE(D38:AM38,1)&gt;=480,Var!$B$4," "))</f>
        <v>---</v>
      </c>
      <c r="AW38" s="51" t="str">
        <f>IF(AO38=0,Var!$B$8,IF(LARGE(D38:AM38,1)&gt;=500,Var!$B$4," "))</f>
        <v>---</v>
      </c>
      <c r="AX38" s="51" t="str">
        <f>IF(AO38=0,Var!$B$8,IF(LARGE(D38:AM38,1)&gt;=515,Var!$B$4," "))</f>
        <v>---</v>
      </c>
      <c r="AY38" s="51" t="str">
        <f>IF(AO38=0,Var!$B$8,IF(LARGE(D38:AM38,1)&gt;=530,Var!$B$4," "))</f>
        <v>---</v>
      </c>
      <c r="AZ38" s="51" t="str">
        <f>IF(AO38=0,Var!$B$8,IF(LARGE(D38:AM38,1)&gt;=545,Var!$B$4," "))</f>
        <v>---</v>
      </c>
      <c r="BA38" s="51" t="str">
        <f>IF(AO38=0,Var!$B$8,IF(LARGE(D38:AM38,1)&gt;=555,Var!$B$4," "))</f>
        <v>---</v>
      </c>
      <c r="BB38" s="51" t="str">
        <f>IF(AO38=0,Var!$B$8,IF(LARGE(D38:AM38,1)&gt;=565,Var!$B$4," "))</f>
        <v>---</v>
      </c>
      <c r="BC38" s="46" t="str">
        <f>IF(AO38=0,Var!$B$8,IF(LARGE(D38:AM38,1)&gt;=575,Var!$B$4," "))</f>
        <v>---</v>
      </c>
    </row>
    <row r="39" spans="1:55" x14ac:dyDescent="0.2">
      <c r="A39" s="14"/>
      <c r="B39" s="2">
        <v>1</v>
      </c>
      <c r="C39" s="39" t="s">
        <v>33</v>
      </c>
      <c r="D39" s="40"/>
      <c r="E39" s="41"/>
      <c r="F39" s="40"/>
      <c r="G39" s="41"/>
      <c r="H39" s="40"/>
      <c r="I39" s="41"/>
      <c r="J39" s="40"/>
      <c r="K39" s="41"/>
      <c r="M39" s="7"/>
      <c r="N39" s="40"/>
      <c r="O39" s="41"/>
      <c r="P39" s="40"/>
      <c r="Q39" s="41"/>
      <c r="R39" s="40"/>
      <c r="S39" s="41"/>
      <c r="T39" s="40"/>
      <c r="U39" s="41"/>
      <c r="V39" s="40"/>
      <c r="W39" s="41"/>
      <c r="X39" s="40"/>
      <c r="Y39" s="41"/>
      <c r="Z39" s="40"/>
      <c r="AA39" s="41"/>
      <c r="AB39" s="40"/>
      <c r="AC39" s="41"/>
      <c r="AD39" s="40"/>
      <c r="AE39" s="41"/>
      <c r="AF39" s="59"/>
      <c r="AG39" s="41"/>
      <c r="AH39" s="7"/>
      <c r="AI39" s="7"/>
      <c r="AJ39" s="40"/>
      <c r="AK39" s="41"/>
      <c r="AL39" s="40"/>
      <c r="AM39" s="41"/>
      <c r="AN39" s="14"/>
      <c r="AO39" s="21">
        <f t="shared" si="4"/>
        <v>0</v>
      </c>
      <c r="AP39" s="22" t="str">
        <f t="shared" si="3"/>
        <v xml:space="preserve"> </v>
      </c>
      <c r="AQ39" s="44" t="str">
        <f t="shared" si="0"/>
        <v xml:space="preserve"> </v>
      </c>
      <c r="AR39" s="44" t="str">
        <f t="shared" si="1"/>
        <v xml:space="preserve"> </v>
      </c>
      <c r="AS39" s="44" t="str">
        <f t="shared" si="2"/>
        <v xml:space="preserve"> </v>
      </c>
      <c r="AT39" s="67" t="str">
        <f t="shared" si="5"/>
        <v xml:space="preserve"> </v>
      </c>
      <c r="AU39" s="68">
        <v>18</v>
      </c>
      <c r="AV39" s="51">
        <v>18</v>
      </c>
      <c r="AW39" s="51">
        <v>18</v>
      </c>
      <c r="AX39" s="51">
        <v>18</v>
      </c>
      <c r="AY39" s="51">
        <v>19</v>
      </c>
      <c r="AZ39" s="51" t="str">
        <f>IF(AO39=0,Var!$B$8,IF(LARGE(D39:AM39,1)&gt;=545,Var!$B$4," "))</f>
        <v>---</v>
      </c>
      <c r="BA39" s="51" t="str">
        <f>IF(AO39=0,Var!$B$8,IF(LARGE(D39:AM39,1)&gt;=555,Var!$B$4," "))</f>
        <v>---</v>
      </c>
      <c r="BB39" s="51" t="str">
        <f>IF(AO39=0,Var!$B$8,IF(LARGE(D39:AM39,1)&gt;=565,Var!$B$4," "))</f>
        <v>---</v>
      </c>
      <c r="BC39" s="46" t="str">
        <f>IF(AO39=0,Var!$B$8,IF(LARGE(D39:AM39,1)&gt;=575,Var!$B$4," "))</f>
        <v>---</v>
      </c>
    </row>
    <row r="40" spans="1:55" x14ac:dyDescent="0.2">
      <c r="A40" s="14"/>
      <c r="B40" s="2">
        <v>1</v>
      </c>
      <c r="C40" s="39" t="s">
        <v>34</v>
      </c>
      <c r="D40" s="40"/>
      <c r="E40" s="41"/>
      <c r="F40" s="40"/>
      <c r="G40" s="41"/>
      <c r="H40" s="40"/>
      <c r="I40" s="41"/>
      <c r="J40" s="40"/>
      <c r="K40" s="41"/>
      <c r="M40" s="7"/>
      <c r="N40" s="40"/>
      <c r="O40" s="41"/>
      <c r="P40" s="40"/>
      <c r="Q40" s="41"/>
      <c r="R40" s="40"/>
      <c r="S40" s="41"/>
      <c r="T40" s="40"/>
      <c r="U40" s="41"/>
      <c r="V40" s="40"/>
      <c r="W40" s="41"/>
      <c r="X40" s="40"/>
      <c r="Y40" s="41"/>
      <c r="Z40" s="40"/>
      <c r="AA40" s="41"/>
      <c r="AB40" s="40"/>
      <c r="AC40" s="41"/>
      <c r="AD40" s="40"/>
      <c r="AE40" s="41"/>
      <c r="AF40" s="59"/>
      <c r="AG40" s="41"/>
      <c r="AH40" s="7"/>
      <c r="AI40" s="7"/>
      <c r="AJ40" s="40"/>
      <c r="AK40" s="41"/>
      <c r="AL40" s="40"/>
      <c r="AM40" s="41"/>
      <c r="AN40" s="14"/>
      <c r="AO40" s="21">
        <f t="shared" si="4"/>
        <v>0</v>
      </c>
      <c r="AP40" s="22" t="str">
        <f t="shared" si="3"/>
        <v xml:space="preserve"> </v>
      </c>
      <c r="AQ40" s="44" t="str">
        <f t="shared" ref="AQ40:AQ63" si="6">IF(COUNTIF(D40:AM40,"(1)")=0," ",COUNTIF(D40:AM40,"(1)"))</f>
        <v xml:space="preserve"> </v>
      </c>
      <c r="AR40" s="44" t="str">
        <f t="shared" ref="AR40:AR63" si="7">IF(COUNTIF(D40:AM40,"(2)")=0," ",COUNTIF(D40:AM40,"(2)"))</f>
        <v xml:space="preserve"> </v>
      </c>
      <c r="AS40" s="44" t="str">
        <f t="shared" ref="AS40:AS63" si="8">IF(COUNTIF(D40:AM40,"(3)")=0," ",COUNTIF(D40:AM40,"(3)"))</f>
        <v xml:space="preserve"> </v>
      </c>
      <c r="AT40" s="67" t="str">
        <f t="shared" si="5"/>
        <v xml:space="preserve"> </v>
      </c>
      <c r="AU40" s="51" t="str">
        <f>IF(AO40=0,Var!$B$8,IF(LARGE(D40:AM40,1)&gt;=455,Var!$B$4," "))</f>
        <v>---</v>
      </c>
      <c r="AV40" s="51" t="str">
        <f>IF(AO40=0,Var!$B$8,IF(LARGE(D40:AM40,1)&gt;=480,Var!$B$4," "))</f>
        <v>---</v>
      </c>
      <c r="AW40" s="51" t="str">
        <f>IF(AO40=0,Var!$B$8,IF(LARGE(D40:AM40,1)&gt;=500,Var!$B$4," "))</f>
        <v>---</v>
      </c>
      <c r="AX40" s="51" t="str">
        <f>IF(AO40=0,Var!$B$8,IF(LARGE(D40:AM40,1)&gt;=515,Var!$B$4," "))</f>
        <v>---</v>
      </c>
      <c r="AY40" s="51" t="str">
        <f>IF(AO40=0,Var!$B$8,IF(LARGE(D40:AM40,1)&gt;=530,Var!$B$4," "))</f>
        <v>---</v>
      </c>
      <c r="AZ40" s="51" t="str">
        <f>IF(AO40=0,Var!$B$8,IF(LARGE(D40:AM40,1)&gt;=545,Var!$B$4," "))</f>
        <v>---</v>
      </c>
      <c r="BA40" s="51" t="str">
        <f>IF(AO40=0,Var!$B$8,IF(LARGE(D40:AM40,1)&gt;=555,Var!$B$4," "))</f>
        <v>---</v>
      </c>
      <c r="BB40" s="51" t="str">
        <f>IF(AO40=0,Var!$B$8,IF(LARGE(D40:AM40,1)&gt;=565,Var!$B$4," "))</f>
        <v>---</v>
      </c>
      <c r="BC40" s="46" t="str">
        <f>IF(AO40=0,Var!$B$8,IF(LARGE(D40:AM40,1)&gt;=575,Var!$B$4," "))</f>
        <v>---</v>
      </c>
    </row>
    <row r="41" spans="1:55" x14ac:dyDescent="0.2">
      <c r="A41" s="14"/>
      <c r="B41" s="2">
        <v>1</v>
      </c>
      <c r="C41" s="39" t="s">
        <v>36</v>
      </c>
      <c r="D41" s="40"/>
      <c r="E41" s="41"/>
      <c r="F41" s="40"/>
      <c r="G41" s="41"/>
      <c r="H41" s="40"/>
      <c r="I41" s="41"/>
      <c r="J41" s="40"/>
      <c r="K41" s="41"/>
      <c r="M41" s="7"/>
      <c r="N41" s="40"/>
      <c r="O41" s="41"/>
      <c r="P41" s="40"/>
      <c r="Q41" s="41"/>
      <c r="R41" s="40"/>
      <c r="S41" s="41"/>
      <c r="T41" s="40"/>
      <c r="U41" s="41"/>
      <c r="V41" s="40"/>
      <c r="W41" s="41"/>
      <c r="X41" s="40"/>
      <c r="Y41" s="41"/>
      <c r="Z41" s="40"/>
      <c r="AA41" s="41"/>
      <c r="AB41" s="40"/>
      <c r="AC41" s="41"/>
      <c r="AD41" s="40"/>
      <c r="AE41" s="41"/>
      <c r="AF41" s="47"/>
      <c r="AG41" s="48"/>
      <c r="AH41" s="7"/>
      <c r="AI41" s="7"/>
      <c r="AJ41" s="40"/>
      <c r="AK41" s="41"/>
      <c r="AL41" s="40"/>
      <c r="AM41" s="41"/>
      <c r="AN41" s="14"/>
      <c r="AO41" s="21">
        <f t="shared" si="4"/>
        <v>0</v>
      </c>
      <c r="AP41" s="22" t="str">
        <f t="shared" si="3"/>
        <v xml:space="preserve"> </v>
      </c>
      <c r="AQ41" s="44" t="str">
        <f t="shared" si="6"/>
        <v xml:space="preserve"> </v>
      </c>
      <c r="AR41" s="44" t="str">
        <f t="shared" si="7"/>
        <v xml:space="preserve"> </v>
      </c>
      <c r="AS41" s="44" t="str">
        <f t="shared" si="8"/>
        <v xml:space="preserve"> </v>
      </c>
      <c r="AT41" s="67" t="str">
        <f t="shared" si="5"/>
        <v xml:space="preserve"> </v>
      </c>
      <c r="AU41" s="51" t="str">
        <f>IF(AO41=0,Var!$B$8,IF(LARGE(D41:AM41,1)&gt;=455,Var!$B$4," "))</f>
        <v>---</v>
      </c>
      <c r="AV41" s="51" t="str">
        <f>IF(AO41=0,Var!$B$8,IF(LARGE(D41:AM41,1)&gt;=480,Var!$B$4," "))</f>
        <v>---</v>
      </c>
      <c r="AW41" s="51" t="str">
        <f>IF(AO41=0,Var!$B$8,IF(LARGE(D41:AM41,1)&gt;=500,Var!$B$4," "))</f>
        <v>---</v>
      </c>
      <c r="AX41" s="51" t="str">
        <f>IF(AO41=0,Var!$B$8,IF(LARGE(D41:AM41,1)&gt;=515,Var!$B$4," "))</f>
        <v>---</v>
      </c>
      <c r="AY41" s="51" t="str">
        <f>IF(AO41=0,Var!$B$8,IF(LARGE(D41:AM41,1)&gt;=530,Var!$B$4," "))</f>
        <v>---</v>
      </c>
      <c r="AZ41" s="51" t="str">
        <f>IF(AO41=0,Var!$B$8,IF(LARGE(D41:AM41,1)&gt;=545,Var!$B$4," "))</f>
        <v>---</v>
      </c>
      <c r="BA41" s="51" t="str">
        <f>IF(AO41=0,Var!$B$8,IF(LARGE(D41:AM41,1)&gt;=555,Var!$B$4," "))</f>
        <v>---</v>
      </c>
      <c r="BB41" s="51" t="str">
        <f>IF(AO41=0,Var!$B$8,IF(LARGE(D41:AM41,1)&gt;=565,Var!$B$4," "))</f>
        <v>---</v>
      </c>
      <c r="BC41" s="46" t="str">
        <f>IF(AO41=0,Var!$B$8,IF(LARGE(D41:AM41,1)&gt;=575,Var!$B$4," "))</f>
        <v>---</v>
      </c>
    </row>
    <row r="42" spans="1:55" ht="22.5" customHeight="1" x14ac:dyDescent="0.2">
      <c r="A42" s="14"/>
      <c r="B42" s="32"/>
      <c r="C42" s="33" t="s">
        <v>38</v>
      </c>
      <c r="D42" s="34"/>
      <c r="E42" s="34"/>
      <c r="F42" s="34"/>
      <c r="G42" s="34"/>
      <c r="H42" s="34"/>
      <c r="I42" s="34"/>
      <c r="J42" s="34"/>
      <c r="K42" s="34"/>
      <c r="L42" s="34"/>
      <c r="M42" s="34"/>
      <c r="N42" s="35"/>
      <c r="O42" s="34"/>
      <c r="P42" s="34"/>
      <c r="Q42" s="34"/>
      <c r="R42" s="34"/>
      <c r="S42" s="34"/>
      <c r="T42" s="34"/>
      <c r="U42" s="34"/>
      <c r="V42" s="34"/>
      <c r="W42" s="34"/>
      <c r="X42" s="34"/>
      <c r="Y42" s="34"/>
      <c r="Z42" s="34"/>
      <c r="AA42" s="34"/>
      <c r="AB42" s="36"/>
      <c r="AC42" s="34"/>
      <c r="AD42" s="37"/>
      <c r="AE42" s="37"/>
      <c r="AF42" s="37"/>
      <c r="AG42" s="37"/>
      <c r="AH42" s="37"/>
      <c r="AI42" s="37"/>
      <c r="AJ42" s="34"/>
      <c r="AK42" s="37"/>
      <c r="AL42" s="38"/>
      <c r="AM42" s="38"/>
      <c r="AN42" s="14"/>
      <c r="AO42" s="21"/>
      <c r="AP42" s="22" t="str">
        <f t="shared" si="3"/>
        <v xml:space="preserve"> </v>
      </c>
      <c r="AQ42" s="49" t="str">
        <f t="shared" si="6"/>
        <v xml:space="preserve"> </v>
      </c>
      <c r="AR42" s="49" t="str">
        <f t="shared" si="7"/>
        <v xml:space="preserve"> </v>
      </c>
      <c r="AS42" s="49" t="str">
        <f t="shared" si="8"/>
        <v xml:space="preserve"> </v>
      </c>
      <c r="AT42" s="31"/>
      <c r="AU42" s="21"/>
      <c r="AV42" s="21"/>
      <c r="AW42" s="31"/>
      <c r="AX42" s="21"/>
      <c r="AY42" s="21"/>
      <c r="AZ42" s="21"/>
      <c r="BA42" s="31"/>
      <c r="BB42" s="21"/>
      <c r="BC42" s="21"/>
    </row>
    <row r="43" spans="1:55" x14ac:dyDescent="0.2">
      <c r="A43" s="14"/>
      <c r="B43" s="2">
        <v>1</v>
      </c>
      <c r="C43" s="39" t="s">
        <v>39</v>
      </c>
      <c r="D43" s="40"/>
      <c r="E43" s="41"/>
      <c r="F43" s="40"/>
      <c r="G43" s="41"/>
      <c r="H43" s="40"/>
      <c r="I43" s="41"/>
      <c r="J43" s="40"/>
      <c r="K43" s="41"/>
      <c r="M43" s="7"/>
      <c r="N43" s="40"/>
      <c r="O43" s="41"/>
      <c r="P43" s="40"/>
      <c r="Q43" s="41"/>
      <c r="R43" s="40"/>
      <c r="S43" s="41"/>
      <c r="T43" s="40"/>
      <c r="U43" s="41"/>
      <c r="V43" s="40"/>
      <c r="W43" s="41"/>
      <c r="X43" s="40"/>
      <c r="Y43" s="41"/>
      <c r="Z43" s="40"/>
      <c r="AA43" s="41"/>
      <c r="AB43" s="40"/>
      <c r="AC43" s="41"/>
      <c r="AD43" s="40"/>
      <c r="AE43" s="41"/>
      <c r="AF43" s="42"/>
      <c r="AG43" s="43"/>
      <c r="AH43" s="7"/>
      <c r="AI43" s="7"/>
      <c r="AJ43" s="40"/>
      <c r="AK43" s="41"/>
      <c r="AL43" s="40"/>
      <c r="AM43" s="41"/>
      <c r="AN43" s="14"/>
      <c r="AO43" s="21">
        <f>COUNT(D43:AM43)</f>
        <v>0</v>
      </c>
      <c r="AP43" s="22" t="str">
        <f t="shared" si="3"/>
        <v xml:space="preserve"> </v>
      </c>
      <c r="AQ43" s="44" t="str">
        <f t="shared" si="6"/>
        <v xml:space="preserve"> </v>
      </c>
      <c r="AR43" s="44" t="str">
        <f t="shared" si="7"/>
        <v xml:space="preserve"> </v>
      </c>
      <c r="AS43" s="44" t="str">
        <f t="shared" si="8"/>
        <v xml:space="preserve"> </v>
      </c>
      <c r="AT43" s="45" t="str">
        <f>IF(SUM(AQ43:AS43)=0," ",SUM(AQ43:AS43))</f>
        <v xml:space="preserve"> </v>
      </c>
      <c r="AU43" s="51">
        <v>24</v>
      </c>
      <c r="AV43" s="51">
        <v>24</v>
      </c>
      <c r="AW43" s="51" t="str">
        <f>IF(AO43=0,Var!$B$8,IF(LARGE(D43:AM43,1)&gt;=500,Var!$B$4," "))</f>
        <v>---</v>
      </c>
      <c r="AX43" s="51" t="str">
        <f>IF(AO43=0,Var!$B$8,IF(LARGE(D43:AM43,1)&gt;=515,Var!$B$4," "))</f>
        <v>---</v>
      </c>
      <c r="AY43" s="51" t="str">
        <f>IF(AO43=0,Var!$B$8,IF(LARGE(D43:AM43,1)&gt;=530,Var!$B$4," "))</f>
        <v>---</v>
      </c>
      <c r="AZ43" s="51" t="str">
        <f>IF(AO43=0,Var!$B$8,IF(LARGE(D43:AM43,1)&gt;=545,Var!$B$4," "))</f>
        <v>---</v>
      </c>
      <c r="BA43" s="51" t="str">
        <f>IF(AO43=0,Var!$B$8,IF(LARGE(D43:AM43,1)&gt;=555,Var!$B$4," "))</f>
        <v>---</v>
      </c>
      <c r="BB43" s="51" t="str">
        <f>IF(AO43=0,Var!$B$8,IF(LARGE(D43:AM43,1)&gt;=565,Var!$B$4," "))</f>
        <v>---</v>
      </c>
      <c r="BC43" s="46" t="str">
        <f>IF(AO43=0,Var!$B$8,IF(LARGE(D43:AM43,1)&gt;=575,Var!$B$4," "))</f>
        <v>---</v>
      </c>
    </row>
    <row r="44" spans="1:55" x14ac:dyDescent="0.2">
      <c r="A44" s="14"/>
      <c r="B44" s="2">
        <v>1</v>
      </c>
      <c r="C44" s="39" t="s">
        <v>40</v>
      </c>
      <c r="D44" s="40"/>
      <c r="E44" s="41"/>
      <c r="F44" s="40"/>
      <c r="G44" s="41"/>
      <c r="H44" s="40"/>
      <c r="I44" s="41"/>
      <c r="J44" s="40"/>
      <c r="K44" s="41"/>
      <c r="M44" s="7"/>
      <c r="N44" s="40"/>
      <c r="O44" s="41"/>
      <c r="P44" s="40"/>
      <c r="Q44" s="41"/>
      <c r="R44" s="40"/>
      <c r="S44" s="41"/>
      <c r="T44" s="40"/>
      <c r="U44" s="41"/>
      <c r="V44" s="40"/>
      <c r="W44" s="41"/>
      <c r="X44" s="40"/>
      <c r="Y44" s="41"/>
      <c r="Z44" s="40"/>
      <c r="AA44" s="41"/>
      <c r="AB44" s="40"/>
      <c r="AC44" s="41"/>
      <c r="AD44" s="40"/>
      <c r="AE44" s="41"/>
      <c r="AF44" s="59"/>
      <c r="AG44" s="41"/>
      <c r="AH44" s="7"/>
      <c r="AI44" s="7"/>
      <c r="AJ44" s="40"/>
      <c r="AK44" s="41"/>
      <c r="AL44" s="40"/>
      <c r="AM44" s="41"/>
      <c r="AN44" s="14"/>
      <c r="AO44" s="21">
        <f>COUNT(D44:AM44)</f>
        <v>0</v>
      </c>
      <c r="AQ44" s="44" t="str">
        <f t="shared" si="6"/>
        <v xml:space="preserve"> </v>
      </c>
      <c r="AR44" s="44" t="str">
        <f t="shared" si="7"/>
        <v xml:space="preserve"> </v>
      </c>
      <c r="AS44" s="44" t="str">
        <f t="shared" si="8"/>
        <v xml:space="preserve"> </v>
      </c>
      <c r="AT44" s="45" t="str">
        <f>IF(SUM(AQ44:AS44)=0," ",SUM(AQ44:AS44))</f>
        <v xml:space="preserve"> </v>
      </c>
      <c r="AU44" s="51">
        <v>26</v>
      </c>
      <c r="AV44" s="51">
        <v>26</v>
      </c>
      <c r="AW44" s="51" t="str">
        <f>IF(AO44=0,Var!$B$8,IF(LARGE(D44:AM44,1)&gt;=500,Var!$B$4," "))</f>
        <v>---</v>
      </c>
      <c r="AX44" s="51" t="str">
        <f>IF(AO44=0,Var!$B$8,IF(LARGE(D44:AM44,1)&gt;=515,Var!$B$4," "))</f>
        <v>---</v>
      </c>
      <c r="AY44" s="51" t="str">
        <f>IF(AO44=0,Var!$B$8,IF(LARGE(D44:AM44,1)&gt;=530,Var!$B$4," "))</f>
        <v>---</v>
      </c>
      <c r="AZ44" s="51" t="str">
        <f>IF(AO44=0,Var!$B$8,IF(LARGE(D44:AM44,1)&gt;=545,Var!$B$4," "))</f>
        <v>---</v>
      </c>
      <c r="BA44" s="51" t="str">
        <f>IF(AO44=0,Var!$B$8,IF(LARGE(D44:AM44,1)&gt;=555,Var!$B$4," "))</f>
        <v>---</v>
      </c>
      <c r="BB44" s="51" t="str">
        <f>IF(AO44=0,Var!$B$8,IF(LARGE(D44:AM44,1)&gt;=565,Var!$B$4," "))</f>
        <v>---</v>
      </c>
      <c r="BC44" s="46" t="str">
        <f>IF(AO44=0,Var!$B$8,IF(LARGE(D44:AM44,1)&gt;=575,Var!$B$4," "))</f>
        <v>---</v>
      </c>
    </row>
    <row r="45" spans="1:55" x14ac:dyDescent="0.2">
      <c r="A45" s="14"/>
      <c r="B45" s="2">
        <v>1</v>
      </c>
      <c r="C45" s="39" t="s">
        <v>30</v>
      </c>
      <c r="D45" s="40"/>
      <c r="E45" s="41"/>
      <c r="F45" s="40"/>
      <c r="G45" s="41"/>
      <c r="H45" s="40"/>
      <c r="I45" s="41"/>
      <c r="J45" s="40"/>
      <c r="K45" s="41"/>
      <c r="M45" s="7"/>
      <c r="N45" s="40"/>
      <c r="O45" s="41"/>
      <c r="P45" s="40"/>
      <c r="Q45" s="41"/>
      <c r="R45" s="40"/>
      <c r="S45" s="41"/>
      <c r="T45" s="40"/>
      <c r="U45" s="41"/>
      <c r="V45" s="40"/>
      <c r="W45" s="41"/>
      <c r="X45" s="40"/>
      <c r="Y45" s="41"/>
      <c r="Z45" s="40"/>
      <c r="AA45" s="41"/>
      <c r="AB45" s="40"/>
      <c r="AC45" s="41"/>
      <c r="AD45" s="40"/>
      <c r="AE45" s="41"/>
      <c r="AF45" s="59"/>
      <c r="AG45" s="41"/>
      <c r="AH45" s="7"/>
      <c r="AI45" s="7"/>
      <c r="AJ45" s="40"/>
      <c r="AK45" s="41"/>
      <c r="AL45" s="40"/>
      <c r="AM45" s="41"/>
      <c r="AN45" s="14"/>
      <c r="AO45" s="21">
        <f>COUNT(D45:AM45)</f>
        <v>0</v>
      </c>
      <c r="AP45" s="22" t="str">
        <f>IF(AO44&lt;3," ",(LARGE(D44:AM44,1)+LARGE(D44:AM44,2)+LARGE(D44:AM44,3))/3)</f>
        <v xml:space="preserve"> </v>
      </c>
      <c r="AQ45" s="44" t="str">
        <f t="shared" si="6"/>
        <v xml:space="preserve"> </v>
      </c>
      <c r="AR45" s="44" t="str">
        <f t="shared" si="7"/>
        <v xml:space="preserve"> </v>
      </c>
      <c r="AS45" s="44" t="str">
        <f t="shared" si="8"/>
        <v xml:space="preserve"> </v>
      </c>
      <c r="AT45" s="45" t="str">
        <f>IF(SUM(AQ45:AS45)=0," ",SUM(AQ45:AS45))</f>
        <v xml:space="preserve"> </v>
      </c>
      <c r="AU45" s="51">
        <v>26</v>
      </c>
      <c r="AV45" s="51" t="str">
        <f>IF(AO45=0,Var!$B$8,IF(LARGE(D45:AM45,1)&gt;=480,Var!$B$4," "))</f>
        <v>---</v>
      </c>
      <c r="AW45" s="51" t="str">
        <f>IF(AO45=0,Var!$B$8,IF(LARGE(D45:AM45,1)&gt;=500,Var!$B$4," "))</f>
        <v>---</v>
      </c>
      <c r="AX45" s="51" t="str">
        <f>IF(AO45=0,Var!$B$8,IF(LARGE(D45:AM45,1)&gt;=515,Var!$B$4," "))</f>
        <v>---</v>
      </c>
      <c r="AY45" s="51" t="str">
        <f>IF(AO45=0,Var!$B$8,IF(LARGE(D45:AM45,1)&gt;=530,Var!$B$4," "))</f>
        <v>---</v>
      </c>
      <c r="AZ45" s="51" t="str">
        <f>IF(AO45=0,Var!$B$8,IF(LARGE(D45:AM45,1)&gt;=545,Var!$B$4," "))</f>
        <v>---</v>
      </c>
      <c r="BA45" s="51" t="str">
        <f>IF(AO45=0,Var!$B$8,IF(LARGE(D45:AM45,1)&gt;=555,Var!$B$4," "))</f>
        <v>---</v>
      </c>
      <c r="BB45" s="51" t="str">
        <f>IF(AO45=0,Var!$B$8,IF(LARGE(D45:AM45,1)&gt;=565,Var!$B$4," "))</f>
        <v>---</v>
      </c>
      <c r="BC45" s="46" t="str">
        <f>IF(AO45=0,Var!$B$8,IF(LARGE(D45:AM45,1)&gt;=575,Var!$B$4," "))</f>
        <v>---</v>
      </c>
    </row>
    <row r="46" spans="1:55" x14ac:dyDescent="0.2">
      <c r="A46" s="14"/>
      <c r="B46" s="2"/>
      <c r="C46" s="39" t="s">
        <v>41</v>
      </c>
      <c r="D46" s="40"/>
      <c r="E46" s="41"/>
      <c r="F46" s="40"/>
      <c r="G46" s="41"/>
      <c r="H46" s="40"/>
      <c r="I46" s="41"/>
      <c r="J46" s="40"/>
      <c r="K46" s="41"/>
      <c r="M46" s="7"/>
      <c r="N46" s="40"/>
      <c r="O46" s="41"/>
      <c r="P46" s="40"/>
      <c r="Q46" s="41"/>
      <c r="R46" s="40"/>
      <c r="S46" s="41"/>
      <c r="T46" s="40"/>
      <c r="U46" s="41"/>
      <c r="V46" s="40"/>
      <c r="W46" s="41"/>
      <c r="X46" s="40"/>
      <c r="Y46" s="41"/>
      <c r="Z46" s="40"/>
      <c r="AA46" s="41"/>
      <c r="AB46" s="40"/>
      <c r="AC46" s="41"/>
      <c r="AD46" s="40"/>
      <c r="AE46" s="41"/>
      <c r="AF46" s="47"/>
      <c r="AG46" s="48"/>
      <c r="AH46" s="7"/>
      <c r="AI46" s="7"/>
      <c r="AJ46" s="40"/>
      <c r="AK46" s="41"/>
      <c r="AL46" s="40"/>
      <c r="AM46" s="41"/>
      <c r="AN46" s="14"/>
      <c r="AO46" s="21">
        <f>COUNT(D46:AM46)</f>
        <v>0</v>
      </c>
      <c r="AP46" s="22" t="str">
        <f t="shared" ref="AP46:AP84" si="9">IF(AO46&lt;3," ",(LARGE(D46:AM46,1)+LARGE(D46:AM46,2)+LARGE(D46:AM46,3))/3)</f>
        <v xml:space="preserve"> </v>
      </c>
      <c r="AQ46" s="44" t="str">
        <f t="shared" si="6"/>
        <v xml:space="preserve"> </v>
      </c>
      <c r="AR46" s="44" t="str">
        <f t="shared" si="7"/>
        <v xml:space="preserve"> </v>
      </c>
      <c r="AS46" s="44" t="str">
        <f t="shared" si="8"/>
        <v xml:space="preserve"> </v>
      </c>
      <c r="AT46" s="45" t="str">
        <f>IF(SUM(AQ46:AS46)=0," ",SUM(AQ46:AS46))</f>
        <v xml:space="preserve"> </v>
      </c>
      <c r="AU46" s="51">
        <v>23</v>
      </c>
      <c r="AV46" s="51" t="str">
        <f>IF(AO46=0,Var!$B$8,IF(LARGE(D46:AM46,1)&gt;=480,Var!$B$4," "))</f>
        <v>---</v>
      </c>
      <c r="AW46" s="51" t="str">
        <f>IF(AO46=0,Var!$B$8,IF(LARGE(D46:AM46,1)&gt;=500,Var!$B$4," "))</f>
        <v>---</v>
      </c>
      <c r="AX46" s="51" t="str">
        <f>IF(AO46=0,Var!$B$8,IF(LARGE(D46:AM46,1)&gt;=515,Var!$B$4," "))</f>
        <v>---</v>
      </c>
      <c r="AY46" s="51" t="str">
        <f>IF(AO46=0,Var!$B$8,IF(LARGE(D46:AM46,1)&gt;=530,Var!$B$4," "))</f>
        <v>---</v>
      </c>
      <c r="AZ46" s="51" t="str">
        <f>IF(AO46=0,Var!$B$8,IF(LARGE(D46:AM46,1)&gt;=545,Var!$B$4," "))</f>
        <v>---</v>
      </c>
      <c r="BA46" s="51" t="str">
        <f>IF(AO46=0,Var!$B$8,IF(LARGE(D46:AM46,1)&gt;=555,Var!$B$4," "))</f>
        <v>---</v>
      </c>
      <c r="BB46" s="51" t="str">
        <f>IF(AO46=0,Var!$B$8,IF(LARGE(D46:AM46,1)&gt;=565,Var!$B$4," "))</f>
        <v>---</v>
      </c>
      <c r="BC46" s="46" t="str">
        <f>IF(AO46=0,Var!$B$8,IF(LARGE(D46:AM46,1)&gt;=575,Var!$B$4," "))</f>
        <v>---</v>
      </c>
    </row>
    <row r="47" spans="1:55" ht="22.5" customHeight="1" x14ac:dyDescent="0.2">
      <c r="A47" s="14"/>
      <c r="B47" s="32"/>
      <c r="C47" s="33" t="s">
        <v>42</v>
      </c>
      <c r="D47" s="34"/>
      <c r="E47" s="34"/>
      <c r="F47" s="34"/>
      <c r="G47" s="34"/>
      <c r="H47" s="34"/>
      <c r="I47" s="34"/>
      <c r="J47" s="34"/>
      <c r="K47" s="34"/>
      <c r="L47" s="34"/>
      <c r="M47" s="34"/>
      <c r="N47" s="35"/>
      <c r="O47" s="34"/>
      <c r="P47" s="34"/>
      <c r="Q47" s="34"/>
      <c r="R47" s="34"/>
      <c r="S47" s="34"/>
      <c r="T47" s="34"/>
      <c r="U47" s="34"/>
      <c r="V47" s="34"/>
      <c r="W47" s="34"/>
      <c r="X47" s="34"/>
      <c r="Y47" s="34"/>
      <c r="Z47" s="34"/>
      <c r="AA47" s="34"/>
      <c r="AB47" s="36"/>
      <c r="AC47" s="34"/>
      <c r="AD47" s="37"/>
      <c r="AE47" s="37"/>
      <c r="AF47" s="37"/>
      <c r="AG47" s="37"/>
      <c r="AH47" s="37"/>
      <c r="AI47" s="37"/>
      <c r="AJ47" s="34"/>
      <c r="AK47" s="37"/>
      <c r="AL47" s="38"/>
      <c r="AM47" s="38"/>
      <c r="AN47" s="14"/>
      <c r="AO47" s="21"/>
      <c r="AP47" s="22" t="str">
        <f t="shared" si="9"/>
        <v xml:space="preserve"> </v>
      </c>
      <c r="AQ47" s="49" t="str">
        <f t="shared" si="6"/>
        <v xml:space="preserve"> </v>
      </c>
      <c r="AR47" s="49" t="str">
        <f t="shared" si="7"/>
        <v xml:space="preserve"> </v>
      </c>
      <c r="AS47" s="49" t="str">
        <f t="shared" si="8"/>
        <v xml:space="preserve"> </v>
      </c>
      <c r="AT47" s="31"/>
      <c r="AU47" s="21"/>
      <c r="AV47" s="21"/>
      <c r="AW47" s="31"/>
      <c r="AX47" s="21"/>
      <c r="AY47" s="21"/>
      <c r="AZ47" s="21"/>
      <c r="BA47" s="31"/>
      <c r="BB47" s="21"/>
      <c r="BC47" s="21"/>
    </row>
    <row r="48" spans="1:55" s="39" customFormat="1" x14ac:dyDescent="0.2">
      <c r="A48" s="14"/>
      <c r="B48" s="2"/>
      <c r="C48" s="39" t="s">
        <v>43</v>
      </c>
      <c r="D48" s="40"/>
      <c r="E48" s="41"/>
      <c r="F48" s="40"/>
      <c r="G48" s="41"/>
      <c r="H48" s="40"/>
      <c r="I48" s="41"/>
      <c r="J48" s="40"/>
      <c r="K48" s="41"/>
      <c r="L48" s="6"/>
      <c r="M48" s="7"/>
      <c r="N48" s="40"/>
      <c r="O48" s="41"/>
      <c r="P48" s="40"/>
      <c r="Q48" s="41"/>
      <c r="R48" s="40"/>
      <c r="S48" s="41"/>
      <c r="T48" s="40"/>
      <c r="U48" s="41"/>
      <c r="V48" s="40"/>
      <c r="W48" s="41"/>
      <c r="X48" s="40"/>
      <c r="Y48" s="41"/>
      <c r="Z48" s="40"/>
      <c r="AA48" s="41"/>
      <c r="AB48" s="40"/>
      <c r="AC48" s="41"/>
      <c r="AD48" s="40"/>
      <c r="AE48" s="41"/>
      <c r="AF48" s="58"/>
      <c r="AG48" s="43"/>
      <c r="AH48" s="7"/>
      <c r="AI48" s="7"/>
      <c r="AJ48" s="40"/>
      <c r="AK48" s="41"/>
      <c r="AL48" s="40"/>
      <c r="AM48" s="41"/>
      <c r="AN48" s="14"/>
      <c r="AO48" s="21">
        <f>COUNT(D48:AM48)</f>
        <v>0</v>
      </c>
      <c r="AP48" s="22" t="str">
        <f t="shared" si="9"/>
        <v xml:space="preserve"> </v>
      </c>
      <c r="AQ48" s="44" t="str">
        <f t="shared" si="6"/>
        <v xml:space="preserve"> </v>
      </c>
      <c r="AR48" s="44" t="str">
        <f t="shared" si="7"/>
        <v xml:space="preserve"> </v>
      </c>
      <c r="AS48" s="44" t="str">
        <f t="shared" si="8"/>
        <v xml:space="preserve"> </v>
      </c>
      <c r="AT48" s="67" t="str">
        <f>IF(SUM(AQ48:AS48)=0," ",SUM(AQ48:AS48))</f>
        <v xml:space="preserve"> </v>
      </c>
      <c r="AU48" s="68">
        <v>19</v>
      </c>
      <c r="AV48" s="51">
        <v>19</v>
      </c>
      <c r="AW48" s="51" t="str">
        <f>IF(AO48=0,Var!$B$8,IF(LARGE(D48:AM48,1)&gt;=500,Var!$B$4," "))</f>
        <v>---</v>
      </c>
      <c r="AX48" s="51" t="str">
        <f>IF(AO48=0,Var!$B$8,IF(LARGE(D48:AM48,1)&gt;=515,Var!$B$4," "))</f>
        <v>---</v>
      </c>
      <c r="AY48" s="51" t="str">
        <f>IF(AO48=0,Var!$B$8,IF(LARGE(D48:AM48,1)&gt;=530,Var!$B$4," "))</f>
        <v>---</v>
      </c>
      <c r="AZ48" s="51" t="str">
        <f>IF(AO48=0,Var!$B$8,IF(LARGE(D48:AM48,1)&gt;=545,Var!$B$4," "))</f>
        <v>---</v>
      </c>
      <c r="BA48" s="51" t="str">
        <f>IF(AO48=0,Var!$B$8,IF(LARGE(D48:AM48,1)&gt;=555,Var!$B$4," "))</f>
        <v>---</v>
      </c>
      <c r="BB48" s="51" t="str">
        <f>IF(AO48=0,Var!$B$8,IF(LARGE(D48:AM48,1)&gt;=565,Var!$B$4," "))</f>
        <v>---</v>
      </c>
      <c r="BC48" s="46" t="str">
        <f>IF(AO48=0,Var!$B$8,IF(LARGE(D48:AM48,1)&gt;=575,Var!$B$4," "))</f>
        <v>---</v>
      </c>
    </row>
    <row r="49" spans="1:55" x14ac:dyDescent="0.2">
      <c r="A49" s="39"/>
      <c r="B49" s="39">
        <v>1</v>
      </c>
      <c r="C49" s="39" t="s">
        <v>44</v>
      </c>
      <c r="D49" s="60"/>
      <c r="E49" s="5"/>
      <c r="F49" s="60"/>
      <c r="G49" s="69"/>
      <c r="H49" s="5"/>
      <c r="I49" s="5"/>
      <c r="J49" s="60"/>
      <c r="K49" s="69"/>
      <c r="L49" s="5"/>
      <c r="M49" s="5"/>
      <c r="N49" s="60"/>
      <c r="O49" s="69"/>
      <c r="P49" s="5"/>
      <c r="Q49" s="5"/>
      <c r="R49" s="60"/>
      <c r="S49" s="69"/>
      <c r="T49" s="5"/>
      <c r="U49" s="5"/>
      <c r="V49" s="60"/>
      <c r="W49" s="69"/>
      <c r="X49" s="5"/>
      <c r="Y49" s="5"/>
      <c r="Z49" s="60"/>
      <c r="AA49" s="69"/>
      <c r="AB49" s="5"/>
      <c r="AC49" s="5"/>
      <c r="AD49" s="60"/>
      <c r="AE49" s="69"/>
      <c r="AF49" s="5"/>
      <c r="AG49" s="69"/>
      <c r="AH49" s="5"/>
      <c r="AI49" s="5"/>
      <c r="AJ49" s="5"/>
      <c r="AK49" s="5"/>
      <c r="AL49" s="60"/>
      <c r="AM49" s="69"/>
      <c r="AO49" s="21">
        <f>COUNT(D49:AM49)</f>
        <v>0</v>
      </c>
      <c r="AP49" s="22" t="str">
        <f t="shared" si="9"/>
        <v xml:space="preserve"> </v>
      </c>
      <c r="AQ49" s="44" t="str">
        <f t="shared" si="6"/>
        <v xml:space="preserve"> </v>
      </c>
      <c r="AR49" s="44" t="str">
        <f t="shared" si="7"/>
        <v xml:space="preserve"> </v>
      </c>
      <c r="AS49" s="44" t="str">
        <f t="shared" si="8"/>
        <v xml:space="preserve"> </v>
      </c>
      <c r="AT49" s="67" t="str">
        <f>IF(SUM(AQ49:AS49)=0," ",SUM(AQ49:AS49))</f>
        <v xml:space="preserve"> </v>
      </c>
      <c r="AU49" s="51" t="str">
        <f>IF(AO49=0,Var!$B$8,IF(LARGE(D49:AM49,1)&gt;=455,Var!$B$4," "))</f>
        <v>---</v>
      </c>
      <c r="AV49" s="51" t="str">
        <f>IF(AO49=0,Var!$B$8,IF(LARGE(D49:AM49,1)&gt;=480,Var!$B$4," "))</f>
        <v>---</v>
      </c>
      <c r="AW49" s="51" t="str">
        <f>IF(AO49=0,Var!$B$8,IF(LARGE(D49:AM49,1)&gt;=500,Var!$B$4," "))</f>
        <v>---</v>
      </c>
      <c r="AX49" s="51" t="str">
        <f>IF(AO49=0,Var!$B$8,IF(LARGE(D49:AM49,1)&gt;=515,Var!$B$4," "))</f>
        <v>---</v>
      </c>
      <c r="AY49" s="51" t="str">
        <f>IF(AO49=0,Var!$B$8,IF(LARGE(D49:AM49,1)&gt;=530,Var!$B$4," "))</f>
        <v>---</v>
      </c>
      <c r="AZ49" s="51" t="str">
        <f>IF(AO49=0,Var!$B$8,IF(LARGE(D49:AM49,1)&gt;=545,Var!$B$4," "))</f>
        <v>---</v>
      </c>
      <c r="BA49" s="51" t="str">
        <f>IF(AO49=0,Var!$B$8,IF(LARGE(D49:AM49,1)&gt;=555,Var!$B$4," "))</f>
        <v>---</v>
      </c>
      <c r="BB49" s="51" t="str">
        <f>IF(AO49=0,Var!$B$8,IF(LARGE(D49:AM49,1)&gt;=565,Var!$B$4," "))</f>
        <v>---</v>
      </c>
      <c r="BC49" s="46" t="str">
        <f>IF(AO49=0,Var!$B$8,IF(LARGE(D49:AM49,1)&gt;=575,Var!$B$4," "))</f>
        <v>---</v>
      </c>
    </row>
    <row r="50" spans="1:55" x14ac:dyDescent="0.2">
      <c r="A50" s="14"/>
      <c r="B50" s="2"/>
      <c r="C50" s="39" t="s">
        <v>45</v>
      </c>
      <c r="D50" s="40"/>
      <c r="E50" s="41"/>
      <c r="F50" s="40"/>
      <c r="G50" s="41"/>
      <c r="H50" s="40"/>
      <c r="I50" s="41"/>
      <c r="J50" s="40"/>
      <c r="K50" s="41"/>
      <c r="M50" s="7"/>
      <c r="N50" s="40"/>
      <c r="O50" s="41"/>
      <c r="P50" s="40"/>
      <c r="Q50" s="41"/>
      <c r="R50" s="40"/>
      <c r="S50" s="41"/>
      <c r="T50" s="40"/>
      <c r="U50" s="41"/>
      <c r="V50" s="40"/>
      <c r="W50" s="41"/>
      <c r="X50" s="40"/>
      <c r="Y50" s="41"/>
      <c r="Z50" s="40"/>
      <c r="AA50" s="41"/>
      <c r="AB50" s="40"/>
      <c r="AC50" s="41"/>
      <c r="AD50" s="40"/>
      <c r="AE50" s="41"/>
      <c r="AF50" s="64"/>
      <c r="AG50" s="48"/>
      <c r="AH50" s="7"/>
      <c r="AI50" s="7"/>
      <c r="AJ50" s="40"/>
      <c r="AK50" s="41"/>
      <c r="AL50" s="40"/>
      <c r="AM50" s="41"/>
      <c r="AN50" s="14"/>
      <c r="AO50" s="21">
        <f>COUNT(D50:AM50)</f>
        <v>0</v>
      </c>
      <c r="AP50" s="22" t="str">
        <f t="shared" si="9"/>
        <v xml:space="preserve"> </v>
      </c>
      <c r="AQ50" s="44" t="str">
        <f t="shared" si="6"/>
        <v xml:space="preserve"> </v>
      </c>
      <c r="AR50" s="44" t="str">
        <f t="shared" si="7"/>
        <v xml:space="preserve"> </v>
      </c>
      <c r="AS50" s="44" t="str">
        <f t="shared" si="8"/>
        <v xml:space="preserve"> </v>
      </c>
      <c r="AT50" s="45" t="str">
        <f>IF(SUM(AQ50:AS50)=0," ",SUM(AQ50:AS50))</f>
        <v xml:space="preserve"> </v>
      </c>
      <c r="AU50" s="51">
        <v>24</v>
      </c>
      <c r="AV50" s="51">
        <v>24</v>
      </c>
      <c r="AW50" s="51">
        <v>24</v>
      </c>
      <c r="AX50" s="51" t="str">
        <f>IF(AO50=0,Var!$B$8,IF(LARGE(D50:AM50,1)&gt;=515,Var!$B$4," "))</f>
        <v>---</v>
      </c>
      <c r="AY50" s="51" t="str">
        <f>IF(AO50=0,Var!$B$8,IF(LARGE(D50:AM50,1)&gt;=530,Var!$B$4," "))</f>
        <v>---</v>
      </c>
      <c r="AZ50" s="51" t="str">
        <f>IF(AO50=0,Var!$B$8,IF(LARGE(D50:AM50,1)&gt;=545,Var!$B$4," "))</f>
        <v>---</v>
      </c>
      <c r="BA50" s="51" t="str">
        <f>IF(AO50=0,Var!$B$8,IF(LARGE(D50:AM50,1)&gt;=555,Var!$B$4," "))</f>
        <v>---</v>
      </c>
      <c r="BB50" s="51" t="str">
        <f>IF(AO50=0,Var!$B$8,IF(LARGE(D50:AM50,1)&gt;=565,Var!$B$4," "))</f>
        <v>---</v>
      </c>
      <c r="BC50" s="46" t="str">
        <f>IF(AO50=0,Var!$B$8,IF(LARGE(D50:AM50,1)&gt;=575,Var!$B$4," "))</f>
        <v>---</v>
      </c>
    </row>
    <row r="51" spans="1:55" ht="22.5" customHeight="1" x14ac:dyDescent="0.2">
      <c r="A51" s="14"/>
      <c r="B51" s="32"/>
      <c r="C51" s="33" t="s">
        <v>46</v>
      </c>
      <c r="D51" s="34"/>
      <c r="E51" s="34"/>
      <c r="F51" s="34"/>
      <c r="G51" s="34"/>
      <c r="H51" s="34"/>
      <c r="I51" s="34"/>
      <c r="J51" s="34"/>
      <c r="K51" s="34"/>
      <c r="L51" s="34"/>
      <c r="M51" s="34"/>
      <c r="N51" s="35"/>
      <c r="O51" s="34"/>
      <c r="P51" s="34"/>
      <c r="Q51" s="34"/>
      <c r="R51" s="34"/>
      <c r="S51" s="34"/>
      <c r="T51" s="34"/>
      <c r="U51" s="34"/>
      <c r="V51" s="34"/>
      <c r="W51" s="34"/>
      <c r="X51" s="34"/>
      <c r="Y51" s="34"/>
      <c r="Z51" s="34"/>
      <c r="AA51" s="34"/>
      <c r="AB51" s="36"/>
      <c r="AC51" s="34"/>
      <c r="AD51" s="37"/>
      <c r="AE51" s="37"/>
      <c r="AF51" s="37"/>
      <c r="AG51" s="37"/>
      <c r="AH51" s="37"/>
      <c r="AI51" s="37"/>
      <c r="AJ51" s="34"/>
      <c r="AK51" s="37"/>
      <c r="AL51" s="38"/>
      <c r="AM51" s="38"/>
      <c r="AN51" s="14"/>
      <c r="AO51" s="21"/>
      <c r="AP51" s="22" t="str">
        <f t="shared" si="9"/>
        <v xml:space="preserve"> </v>
      </c>
      <c r="AQ51" s="49" t="str">
        <f t="shared" si="6"/>
        <v xml:space="preserve"> </v>
      </c>
      <c r="AR51" s="49" t="str">
        <f t="shared" si="7"/>
        <v xml:space="preserve"> </v>
      </c>
      <c r="AS51" s="49" t="str">
        <f t="shared" si="8"/>
        <v xml:space="preserve"> </v>
      </c>
      <c r="AT51" s="31"/>
      <c r="AU51" s="21"/>
      <c r="AV51" s="21"/>
      <c r="AW51" s="31"/>
      <c r="AX51" s="21"/>
      <c r="AY51" s="21"/>
      <c r="AZ51" s="21"/>
      <c r="BA51" s="31"/>
      <c r="BB51" s="21"/>
      <c r="BC51" s="21"/>
    </row>
    <row r="52" spans="1:55" x14ac:dyDescent="0.2">
      <c r="A52" s="14"/>
      <c r="B52" s="2">
        <v>1</v>
      </c>
      <c r="C52" s="39" t="s">
        <v>47</v>
      </c>
      <c r="D52" s="40"/>
      <c r="E52" s="41"/>
      <c r="F52" s="40"/>
      <c r="G52" s="41"/>
      <c r="H52" s="40"/>
      <c r="I52" s="41"/>
      <c r="J52" s="40"/>
      <c r="K52" s="41"/>
      <c r="M52" s="7"/>
      <c r="N52" s="40"/>
      <c r="O52" s="41"/>
      <c r="P52" s="40"/>
      <c r="Q52" s="41"/>
      <c r="R52" s="40"/>
      <c r="S52" s="41"/>
      <c r="T52" s="40"/>
      <c r="U52" s="41"/>
      <c r="V52" s="40"/>
      <c r="W52" s="41"/>
      <c r="X52" s="40"/>
      <c r="Y52" s="41"/>
      <c r="Z52" s="40"/>
      <c r="AA52" s="41"/>
      <c r="AB52" s="40"/>
      <c r="AC52" s="41"/>
      <c r="AD52" s="40"/>
      <c r="AE52" s="41"/>
      <c r="AF52" s="42"/>
      <c r="AG52" s="43"/>
      <c r="AH52" s="7"/>
      <c r="AI52" s="7"/>
      <c r="AJ52" s="40"/>
      <c r="AK52" s="41"/>
      <c r="AL52" s="40"/>
      <c r="AM52" s="41"/>
      <c r="AN52" s="14"/>
      <c r="AO52" s="21">
        <f>COUNT(D52:AM52)</f>
        <v>0</v>
      </c>
      <c r="AP52" s="22" t="str">
        <f t="shared" si="9"/>
        <v xml:space="preserve"> </v>
      </c>
      <c r="AQ52" s="44" t="str">
        <f t="shared" si="6"/>
        <v xml:space="preserve"> </v>
      </c>
      <c r="AR52" s="44" t="str">
        <f t="shared" si="7"/>
        <v xml:space="preserve"> </v>
      </c>
      <c r="AS52" s="44" t="str">
        <f t="shared" si="8"/>
        <v xml:space="preserve"> </v>
      </c>
      <c r="AT52" s="67" t="str">
        <f>IF(SUM(AQ52:AS52)=0," ",SUM(AQ52:AS52))</f>
        <v xml:space="preserve"> </v>
      </c>
      <c r="AU52" s="68">
        <v>18</v>
      </c>
      <c r="AV52" s="51">
        <v>18</v>
      </c>
      <c r="AW52" s="51">
        <v>18</v>
      </c>
      <c r="AX52" s="51" t="str">
        <f>IF(AO50=0,Var!$B$8,IF(LARGE(D52:AM52,1)&gt;=515,Var!$B$4," "))</f>
        <v>---</v>
      </c>
      <c r="AY52" s="51" t="str">
        <f>IF(AO50=0,Var!$B$8,IF(LARGE(D52:AM52,1)&gt;=530,Var!$B$4," "))</f>
        <v>---</v>
      </c>
      <c r="AZ52" s="51" t="str">
        <f>IF(AO50=0,Var!$B$8,IF(LARGE(D52:AM52,1)&gt;=545,Var!$B$4," "))</f>
        <v>---</v>
      </c>
      <c r="BA52" s="51" t="str">
        <f>IF(AO50=0,Var!$B$8,IF(LARGE(D52:AM52,1)&gt;=555,Var!$B$4," "))</f>
        <v>---</v>
      </c>
      <c r="BB52" s="51" t="str">
        <f>IF(AO50=0,Var!$B$8,IF(LARGE(D52:AM52,1)&gt;=565,Var!$B$4," "))</f>
        <v>---</v>
      </c>
      <c r="BC52" s="46" t="str">
        <f>IF(AO50=0,Var!$B$8,IF(LARGE(D52:AM52,1)&gt;=575,Var!$B$4," "))</f>
        <v>---</v>
      </c>
    </row>
    <row r="53" spans="1:55" x14ac:dyDescent="0.2">
      <c r="A53" s="14"/>
      <c r="B53" s="2"/>
      <c r="C53" s="39"/>
      <c r="D53" s="40"/>
      <c r="E53" s="41"/>
      <c r="F53" s="40"/>
      <c r="G53" s="41"/>
      <c r="H53" s="40"/>
      <c r="I53" s="41"/>
      <c r="J53" s="40"/>
      <c r="K53" s="41"/>
      <c r="M53" s="7"/>
      <c r="N53" s="40"/>
      <c r="O53" s="41"/>
      <c r="P53" s="40"/>
      <c r="Q53" s="41"/>
      <c r="R53" s="40"/>
      <c r="S53" s="41"/>
      <c r="T53" s="40"/>
      <c r="U53" s="41"/>
      <c r="V53" s="40"/>
      <c r="W53" s="41"/>
      <c r="X53" s="40"/>
      <c r="Y53" s="41"/>
      <c r="Z53" s="40"/>
      <c r="AA53" s="41"/>
      <c r="AB53" s="40"/>
      <c r="AC53" s="41"/>
      <c r="AD53" s="40"/>
      <c r="AE53" s="41"/>
      <c r="AF53" s="47"/>
      <c r="AG53" s="48"/>
      <c r="AH53" s="7"/>
      <c r="AI53" s="7"/>
      <c r="AJ53" s="40"/>
      <c r="AK53" s="41"/>
      <c r="AL53" s="40"/>
      <c r="AM53" s="41"/>
      <c r="AN53" s="14"/>
      <c r="AO53" s="21">
        <f>COUNT(D53:AM53)</f>
        <v>0</v>
      </c>
      <c r="AP53" s="22" t="str">
        <f t="shared" si="9"/>
        <v xml:space="preserve"> </v>
      </c>
      <c r="AQ53" s="44" t="str">
        <f t="shared" si="6"/>
        <v xml:space="preserve"> </v>
      </c>
      <c r="AR53" s="44" t="str">
        <f t="shared" si="7"/>
        <v xml:space="preserve"> </v>
      </c>
      <c r="AS53" s="44" t="str">
        <f t="shared" si="8"/>
        <v xml:space="preserve"> </v>
      </c>
      <c r="AT53" s="45" t="str">
        <f>IF(SUM(AQ53:AS53)=0," ",SUM(AQ53:AS53))</f>
        <v xml:space="preserve"> </v>
      </c>
      <c r="AU53" s="51" t="str">
        <f>IF(AO51=0,Var!$B$8,IF(LARGE(D53:AM53,1)&gt;=455,Var!$B$4," "))</f>
        <v>---</v>
      </c>
      <c r="AV53" s="51" t="str">
        <f>IF(AO51=0,Var!$B$8,IF(LARGE(D53:AM53,1)&gt;=480,Var!$B$4," "))</f>
        <v>---</v>
      </c>
      <c r="AW53" s="51" t="str">
        <f>IF(AO51=0,Var!$B$8,IF(LARGE(D53:AM53,1)&gt;=500,Var!$B$4," "))</f>
        <v>---</v>
      </c>
      <c r="AX53" s="51" t="str">
        <f>IF(AO51=0,Var!$B$8,IF(LARGE(D53:AM53,1)&gt;=515,Var!$B$4," "))</f>
        <v>---</v>
      </c>
      <c r="AY53" s="51" t="str">
        <f>IF(AO51=0,Var!$B$8,IF(LARGE(D53:AM53,1)&gt;=530,Var!$B$4," "))</f>
        <v>---</v>
      </c>
      <c r="AZ53" s="51" t="str">
        <f>IF(AO51=0,Var!$B$8,IF(LARGE(D53:AM53,1)&gt;=545,Var!$B$4," "))</f>
        <v>---</v>
      </c>
      <c r="BA53" s="51" t="str">
        <f>IF(AO51=0,Var!$B$8,IF(LARGE(D53:AM53,1)&gt;=555,Var!$B$4," "))</f>
        <v>---</v>
      </c>
      <c r="BB53" s="51" t="str">
        <f>IF(AO51=0,Var!$B$8,IF(LARGE(D53:AM53,1)&gt;=565,Var!$B$4," "))</f>
        <v>---</v>
      </c>
      <c r="BC53" s="46" t="str">
        <f>IF(AO51=0,Var!$B$8,IF(LARGE(D53:AM53,1)&gt;=575,Var!$B$4," "))</f>
        <v>---</v>
      </c>
    </row>
    <row r="54" spans="1:55" ht="22.5" customHeight="1" x14ac:dyDescent="0.2">
      <c r="A54" s="14"/>
      <c r="B54" s="32"/>
      <c r="C54" s="33" t="s">
        <v>48</v>
      </c>
      <c r="D54" s="34"/>
      <c r="E54" s="34"/>
      <c r="F54" s="34"/>
      <c r="G54" s="34"/>
      <c r="H54" s="34"/>
      <c r="I54" s="34"/>
      <c r="J54" s="34"/>
      <c r="K54" s="34"/>
      <c r="L54" s="34"/>
      <c r="M54" s="34"/>
      <c r="N54" s="35"/>
      <c r="O54" s="34"/>
      <c r="P54" s="34"/>
      <c r="Q54" s="34"/>
      <c r="R54" s="34"/>
      <c r="S54" s="34"/>
      <c r="T54" s="34"/>
      <c r="U54" s="34"/>
      <c r="V54" s="34"/>
      <c r="W54" s="34"/>
      <c r="X54" s="34"/>
      <c r="Y54" s="34"/>
      <c r="Z54" s="34"/>
      <c r="AA54" s="34"/>
      <c r="AB54" s="36"/>
      <c r="AC54" s="34"/>
      <c r="AD54" s="37"/>
      <c r="AE54" s="37"/>
      <c r="AF54" s="37"/>
      <c r="AG54" s="37"/>
      <c r="AH54" s="37"/>
      <c r="AI54" s="37"/>
      <c r="AJ54" s="34"/>
      <c r="AK54" s="37"/>
      <c r="AL54" s="38"/>
      <c r="AM54" s="38"/>
      <c r="AN54" s="14"/>
      <c r="AO54" s="21"/>
      <c r="AP54" s="22" t="str">
        <f t="shared" si="9"/>
        <v xml:space="preserve"> </v>
      </c>
      <c r="AQ54" s="49" t="str">
        <f t="shared" si="6"/>
        <v xml:space="preserve"> </v>
      </c>
      <c r="AR54" s="49" t="str">
        <f t="shared" si="7"/>
        <v xml:space="preserve"> </v>
      </c>
      <c r="AS54" s="49" t="str">
        <f t="shared" si="8"/>
        <v xml:space="preserve"> </v>
      </c>
      <c r="AT54" s="31"/>
      <c r="AU54" s="21"/>
      <c r="AV54" s="21"/>
      <c r="AW54" s="31"/>
      <c r="AX54" s="21"/>
      <c r="AY54" s="21"/>
      <c r="AZ54" s="21"/>
      <c r="BA54" s="31"/>
      <c r="BB54" s="21"/>
      <c r="BC54" s="21"/>
    </row>
    <row r="55" spans="1:55" x14ac:dyDescent="0.2">
      <c r="A55" s="14"/>
      <c r="B55" s="2"/>
      <c r="C55" s="39"/>
      <c r="D55" s="40"/>
      <c r="E55" s="41"/>
      <c r="F55" s="40"/>
      <c r="G55" s="41"/>
      <c r="H55" s="40"/>
      <c r="I55" s="41"/>
      <c r="J55" s="40"/>
      <c r="K55" s="41"/>
      <c r="M55" s="7"/>
      <c r="N55" s="40"/>
      <c r="O55" s="41"/>
      <c r="P55" s="40"/>
      <c r="Q55" s="41"/>
      <c r="R55" s="40"/>
      <c r="S55" s="41"/>
      <c r="T55" s="40"/>
      <c r="U55" s="41"/>
      <c r="V55" s="40"/>
      <c r="W55" s="41"/>
      <c r="X55" s="40"/>
      <c r="Y55" s="41"/>
      <c r="Z55" s="40"/>
      <c r="AA55" s="41"/>
      <c r="AB55" s="40"/>
      <c r="AC55" s="41"/>
      <c r="AD55" s="40"/>
      <c r="AE55" s="41"/>
      <c r="AF55" s="42"/>
      <c r="AG55" s="43"/>
      <c r="AH55" s="7"/>
      <c r="AI55" s="7"/>
      <c r="AJ55" s="40"/>
      <c r="AK55" s="41"/>
      <c r="AL55" s="40"/>
      <c r="AM55" s="41"/>
      <c r="AN55" s="14"/>
      <c r="AO55" s="21">
        <f>COUNT(D55:AM55)</f>
        <v>0</v>
      </c>
      <c r="AP55" s="22" t="str">
        <f t="shared" si="9"/>
        <v xml:space="preserve"> </v>
      </c>
      <c r="AQ55" s="44" t="str">
        <f t="shared" si="6"/>
        <v xml:space="preserve"> </v>
      </c>
      <c r="AR55" s="44" t="str">
        <f t="shared" si="7"/>
        <v xml:space="preserve"> </v>
      </c>
      <c r="AS55" s="44" t="str">
        <f t="shared" si="8"/>
        <v xml:space="preserve"> </v>
      </c>
      <c r="AT55" s="45" t="str">
        <f>IF(SUM(AQ55:AS55)=0," ",SUM(AQ55:AS55))</f>
        <v xml:space="preserve"> </v>
      </c>
      <c r="AU55" s="51" t="str">
        <f>IF(AO55=0,Var!$B$8,IF(LARGE(D55:AM55,1)&gt;=455,Var!$B$4," "))</f>
        <v>---</v>
      </c>
      <c r="AV55" s="51" t="str">
        <f>IF(AO55=0,Var!$B$8,IF(LARGE(D55:AM55,1)&gt;=480,Var!$B$4," "))</f>
        <v>---</v>
      </c>
      <c r="AW55" s="51" t="str">
        <f>IF(AO55=0,Var!$B$8,IF(LARGE(D55:AM55,1)&gt;=500,Var!$B$4," "))</f>
        <v>---</v>
      </c>
      <c r="AX55" s="51" t="str">
        <f>IF(AO55=0,Var!$B$8,IF(LARGE(D55:AM55,1)&gt;=515,Var!$B$4," "))</f>
        <v>---</v>
      </c>
      <c r="AY55" s="51" t="str">
        <f>IF(AO55=0,Var!$B$8,IF(LARGE(D55:AM55,1)&gt;=530,Var!$B$4," "))</f>
        <v>---</v>
      </c>
      <c r="AZ55" s="51" t="str">
        <f>IF(AO55=0,Var!$B$8,IF(LARGE(D55:AM55,1)&gt;=545,Var!$B$4," "))</f>
        <v>---</v>
      </c>
      <c r="BA55" s="51" t="str">
        <f>IF(AO55=0,Var!$B$8,IF(LARGE(D55:AM55,1)&gt;=555,Var!$B$4," "))</f>
        <v>---</v>
      </c>
      <c r="BB55" s="51" t="str">
        <f>IF(AO55=0,Var!$B$8,IF(LARGE(D55:AM55,1)&gt;=565,Var!$B$4," "))</f>
        <v>---</v>
      </c>
      <c r="BC55" s="46" t="str">
        <f>IF(AO55=0,Var!$B$8,IF(LARGE(D55:AM55,1)&gt;=575,Var!$B$4," "))</f>
        <v>---</v>
      </c>
    </row>
    <row r="56" spans="1:55" x14ac:dyDescent="0.2">
      <c r="A56" s="14"/>
      <c r="B56" s="2">
        <v>1</v>
      </c>
      <c r="C56" s="39" t="s">
        <v>49</v>
      </c>
      <c r="D56" s="40"/>
      <c r="E56" s="41"/>
      <c r="F56" s="40"/>
      <c r="G56" s="41"/>
      <c r="H56" s="40"/>
      <c r="I56" s="41"/>
      <c r="J56" s="40"/>
      <c r="K56" s="41"/>
      <c r="M56" s="7"/>
      <c r="N56" s="40"/>
      <c r="O56" s="41"/>
      <c r="P56" s="40"/>
      <c r="Q56" s="41"/>
      <c r="R56" s="40"/>
      <c r="S56" s="41"/>
      <c r="T56" s="40"/>
      <c r="U56" s="41"/>
      <c r="V56" s="40"/>
      <c r="W56" s="41"/>
      <c r="X56" s="40"/>
      <c r="Y56" s="41"/>
      <c r="Z56" s="40"/>
      <c r="AA56" s="41"/>
      <c r="AB56" s="40"/>
      <c r="AC56" s="41"/>
      <c r="AD56" s="40"/>
      <c r="AE56" s="41"/>
      <c r="AF56" s="59"/>
      <c r="AG56" s="41"/>
      <c r="AH56" s="7"/>
      <c r="AI56" s="7"/>
      <c r="AJ56" s="40"/>
      <c r="AK56" s="41"/>
      <c r="AL56" s="40"/>
      <c r="AM56" s="41"/>
      <c r="AN56" s="14"/>
      <c r="AO56" s="21">
        <f>COUNT(D56:AM56)</f>
        <v>0</v>
      </c>
      <c r="AP56" s="22" t="str">
        <f t="shared" si="9"/>
        <v xml:space="preserve"> </v>
      </c>
      <c r="AQ56" s="44" t="str">
        <f t="shared" si="6"/>
        <v xml:space="preserve"> </v>
      </c>
      <c r="AR56" s="44" t="str">
        <f t="shared" si="7"/>
        <v xml:space="preserve"> </v>
      </c>
      <c r="AS56" s="44" t="str">
        <f t="shared" si="8"/>
        <v xml:space="preserve"> </v>
      </c>
      <c r="AT56" s="67" t="str">
        <f>IF(SUM(AQ56:AS56)=0," ",SUM(AQ56:AS56))</f>
        <v xml:space="preserve"> </v>
      </c>
      <c r="AU56" s="51">
        <v>18</v>
      </c>
      <c r="AV56" s="51">
        <v>24</v>
      </c>
      <c r="AW56" s="51">
        <v>25</v>
      </c>
      <c r="AX56" s="51">
        <v>25</v>
      </c>
      <c r="AY56" s="51" t="str">
        <f>IF(AO56=0,Var!$B$8,IF(LARGE(D56:AM56,1)&gt;=530,Var!$B$4," "))</f>
        <v>---</v>
      </c>
      <c r="AZ56" s="51" t="str">
        <f>IF(AO56=0,Var!$B$8,IF(LARGE(D56:AM56,1)&gt;=545,Var!$B$4," "))</f>
        <v>---</v>
      </c>
      <c r="BA56" s="51" t="str">
        <f>IF(AO56=0,Var!$B$8,IF(LARGE(D56:AM56,1)&gt;=555,Var!$B$4," "))</f>
        <v>---</v>
      </c>
      <c r="BB56" s="51" t="str">
        <f>IF(AO56=0,Var!$B$8,IF(LARGE(D56:AM56,1)&gt;=565,Var!$B$4," "))</f>
        <v>---</v>
      </c>
      <c r="BC56" s="46" t="str">
        <f>IF(AO56=0,Var!$B$8,IF(LARGE(D56:AM56,1)&gt;=575,Var!$B$4," "))</f>
        <v>---</v>
      </c>
    </row>
    <row r="57" spans="1:55" x14ac:dyDescent="0.2">
      <c r="A57" s="14"/>
      <c r="B57" s="2"/>
      <c r="C57" s="39" t="s">
        <v>50</v>
      </c>
      <c r="D57" s="40"/>
      <c r="E57" s="41"/>
      <c r="F57" s="40"/>
      <c r="G57" s="41"/>
      <c r="H57" s="40"/>
      <c r="I57" s="41"/>
      <c r="J57" s="40"/>
      <c r="K57" s="41"/>
      <c r="M57" s="7"/>
      <c r="N57" s="40"/>
      <c r="O57" s="41"/>
      <c r="P57" s="40"/>
      <c r="Q57" s="41"/>
      <c r="R57" s="40"/>
      <c r="S57" s="41"/>
      <c r="T57" s="40"/>
      <c r="U57" s="41"/>
      <c r="V57" s="40"/>
      <c r="W57" s="41"/>
      <c r="X57" s="40"/>
      <c r="Y57" s="41"/>
      <c r="Z57" s="40"/>
      <c r="AA57" s="41"/>
      <c r="AB57" s="40"/>
      <c r="AC57" s="41"/>
      <c r="AD57" s="40"/>
      <c r="AE57" s="41"/>
      <c r="AF57" s="59"/>
      <c r="AG57" s="41"/>
      <c r="AH57" s="7"/>
      <c r="AI57" s="7"/>
      <c r="AJ57" s="40"/>
      <c r="AK57" s="41"/>
      <c r="AL57" s="40"/>
      <c r="AM57" s="41"/>
      <c r="AN57" s="14"/>
      <c r="AO57" s="21">
        <f>COUNT(D57:AM57)</f>
        <v>0</v>
      </c>
      <c r="AP57" s="22" t="str">
        <f t="shared" si="9"/>
        <v xml:space="preserve"> </v>
      </c>
      <c r="AQ57" s="44" t="str">
        <f t="shared" si="6"/>
        <v xml:space="preserve"> </v>
      </c>
      <c r="AR57" s="44" t="str">
        <f t="shared" si="7"/>
        <v xml:space="preserve"> </v>
      </c>
      <c r="AS57" s="44" t="str">
        <f t="shared" si="8"/>
        <v xml:space="preserve"> </v>
      </c>
      <c r="AT57" s="67" t="str">
        <f>IF(SUM(AQ57:AS57)=0," ",SUM(AQ57:AS57))</f>
        <v xml:space="preserve"> </v>
      </c>
      <c r="AU57" s="51" t="str">
        <f>IF(AO57=0,Var!$B$8,IF(LARGE(D57:AM57,1)&gt;=455,Var!$B$4," "))</f>
        <v>---</v>
      </c>
      <c r="AV57" s="51" t="str">
        <f>IF(AO57=0,Var!$B$8,IF(LARGE(D57:AM57,1)&gt;=480,Var!$B$4," "))</f>
        <v>---</v>
      </c>
      <c r="AW57" s="51" t="str">
        <f>IF(AO57=0,Var!$B$8,IF(LARGE(D57:AM57,1)&gt;=500,Var!$B$4," "))</f>
        <v>---</v>
      </c>
      <c r="AX57" s="51" t="str">
        <f>IF(AO57=0,Var!$B$8,IF(LARGE(D57:AM57,1)&gt;=515,Var!$B$4," "))</f>
        <v>---</v>
      </c>
      <c r="AY57" s="51" t="str">
        <f>IF(AO57=0,Var!$B$8,IF(LARGE(D57:AM57,1)&gt;=530,Var!$B$4," "))</f>
        <v>---</v>
      </c>
      <c r="AZ57" s="51" t="str">
        <f>IF(AO57=0,Var!$B$8,IF(LARGE(D57:AM57,1)&gt;=545,Var!$B$4," "))</f>
        <v>---</v>
      </c>
      <c r="BA57" s="51" t="str">
        <f>IF(AO57=0,Var!$B$8,IF(LARGE(D57:AM57,1)&gt;=555,Var!$B$4," "))</f>
        <v>---</v>
      </c>
      <c r="BB57" s="51" t="str">
        <f>IF(AO57=0,Var!$B$8,IF(LARGE(D57:AM57,1)&gt;=565,Var!$B$4," "))</f>
        <v>---</v>
      </c>
      <c r="BC57" s="46" t="str">
        <f>IF(AO57=0,Var!$B$8,IF(LARGE(D57:AM57,1)&gt;=575,Var!$B$4," "))</f>
        <v>---</v>
      </c>
    </row>
    <row r="58" spans="1:55" x14ac:dyDescent="0.2">
      <c r="A58" s="14"/>
      <c r="B58" s="2">
        <v>1</v>
      </c>
      <c r="C58" s="39" t="s">
        <v>51</v>
      </c>
      <c r="D58" s="40"/>
      <c r="E58" s="41"/>
      <c r="F58" s="40"/>
      <c r="G58" s="41"/>
      <c r="H58" s="40"/>
      <c r="I58" s="41"/>
      <c r="J58" s="40"/>
      <c r="K58" s="41"/>
      <c r="M58" s="7"/>
      <c r="N58" s="40"/>
      <c r="O58" s="41"/>
      <c r="P58" s="40"/>
      <c r="Q58" s="41"/>
      <c r="R58" s="40"/>
      <c r="S58" s="41"/>
      <c r="T58" s="40"/>
      <c r="U58" s="41"/>
      <c r="V58" s="40"/>
      <c r="W58" s="41"/>
      <c r="X58" s="40"/>
      <c r="Y58" s="41"/>
      <c r="Z58" s="40"/>
      <c r="AA58" s="41"/>
      <c r="AB58" s="40"/>
      <c r="AC58" s="41"/>
      <c r="AD58" s="40"/>
      <c r="AE58" s="41"/>
      <c r="AF58" s="47"/>
      <c r="AG58" s="48"/>
      <c r="AH58" s="7"/>
      <c r="AI58" s="7"/>
      <c r="AJ58" s="40"/>
      <c r="AK58" s="41"/>
      <c r="AL58" s="40"/>
      <c r="AM58" s="41"/>
      <c r="AN58" s="14"/>
      <c r="AO58" s="21">
        <f>COUNT(D58:AM58)</f>
        <v>0</v>
      </c>
      <c r="AP58" s="22" t="str">
        <f t="shared" si="9"/>
        <v xml:space="preserve"> </v>
      </c>
      <c r="AQ58" s="44" t="str">
        <f t="shared" si="6"/>
        <v xml:space="preserve"> </v>
      </c>
      <c r="AR58" s="44" t="str">
        <f t="shared" si="7"/>
        <v xml:space="preserve"> </v>
      </c>
      <c r="AS58" s="44" t="str">
        <f t="shared" si="8"/>
        <v xml:space="preserve"> </v>
      </c>
      <c r="AT58" s="67" t="str">
        <f>IF(SUM(AQ58:AS58)=0," ",SUM(AQ58:AS58))</f>
        <v xml:space="preserve"> </v>
      </c>
      <c r="AU58" s="51">
        <v>24</v>
      </c>
      <c r="AV58" s="51">
        <v>24</v>
      </c>
      <c r="AW58" s="51">
        <v>26</v>
      </c>
      <c r="AX58" s="51">
        <v>26</v>
      </c>
      <c r="AY58" s="51">
        <v>26</v>
      </c>
      <c r="AZ58" s="51" t="str">
        <f>IF(AO58=0,Var!$B$8,IF(LARGE(D58:AM58,1)&gt;=545,Var!$B$4," "))</f>
        <v>---</v>
      </c>
      <c r="BA58" s="51" t="str">
        <f>IF(AO58=0,Var!$B$8,IF(LARGE(D58:AM58,1)&gt;=555,Var!$B$4," "))</f>
        <v>---</v>
      </c>
      <c r="BB58" s="51" t="str">
        <f>IF(AO58=0,Var!$B$8,IF(LARGE(D58:AM58,1)&gt;=565,Var!$B$4," "))</f>
        <v>---</v>
      </c>
      <c r="BC58" s="46" t="str">
        <f>IF(AO58=0,Var!$B$8,IF(LARGE(D58:AM58,1)&gt;=575,Var!$B$4," "))</f>
        <v>---</v>
      </c>
    </row>
    <row r="59" spans="1:55" ht="22.5" customHeight="1" x14ac:dyDescent="0.2">
      <c r="A59" s="14"/>
      <c r="B59" s="32"/>
      <c r="C59" s="33" t="s">
        <v>52</v>
      </c>
      <c r="D59" s="34"/>
      <c r="E59" s="34"/>
      <c r="F59" s="34"/>
      <c r="G59" s="34"/>
      <c r="H59" s="34"/>
      <c r="I59" s="34"/>
      <c r="J59" s="34"/>
      <c r="K59" s="34"/>
      <c r="L59" s="34"/>
      <c r="M59" s="34"/>
      <c r="N59" s="35"/>
      <c r="O59" s="34"/>
      <c r="P59" s="34"/>
      <c r="Q59" s="34"/>
      <c r="R59" s="34"/>
      <c r="S59" s="34"/>
      <c r="T59" s="34"/>
      <c r="U59" s="34"/>
      <c r="V59" s="34"/>
      <c r="W59" s="34"/>
      <c r="X59" s="34"/>
      <c r="Y59" s="34"/>
      <c r="Z59" s="34"/>
      <c r="AA59" s="34"/>
      <c r="AB59" s="36"/>
      <c r="AC59" s="34"/>
      <c r="AD59" s="37"/>
      <c r="AE59" s="37"/>
      <c r="AF59" s="37"/>
      <c r="AG59" s="37"/>
      <c r="AH59" s="37"/>
      <c r="AI59" s="37"/>
      <c r="AJ59" s="34"/>
      <c r="AK59" s="37"/>
      <c r="AL59" s="38"/>
      <c r="AM59" s="38"/>
      <c r="AN59" s="14"/>
      <c r="AO59" s="21"/>
      <c r="AP59" s="22" t="str">
        <f t="shared" si="9"/>
        <v xml:space="preserve"> </v>
      </c>
      <c r="AQ59" s="49" t="str">
        <f t="shared" si="6"/>
        <v xml:space="preserve"> </v>
      </c>
      <c r="AR59" s="49" t="str">
        <f t="shared" si="7"/>
        <v xml:space="preserve"> </v>
      </c>
      <c r="AS59" s="49" t="str">
        <f t="shared" si="8"/>
        <v xml:space="preserve"> </v>
      </c>
      <c r="AT59" s="31"/>
      <c r="AU59" s="21"/>
      <c r="AV59" s="21"/>
      <c r="AW59" s="31"/>
      <c r="AX59" s="21"/>
      <c r="AY59" s="21"/>
      <c r="AZ59" s="21"/>
      <c r="BA59" s="31"/>
      <c r="BB59" s="21"/>
      <c r="BC59" s="21"/>
    </row>
    <row r="60" spans="1:55" x14ac:dyDescent="0.2">
      <c r="A60" s="14"/>
      <c r="B60" s="2"/>
      <c r="C60" s="39"/>
      <c r="D60" s="40"/>
      <c r="E60" s="41"/>
      <c r="F60" s="40"/>
      <c r="G60" s="41"/>
      <c r="H60" s="40"/>
      <c r="I60" s="41"/>
      <c r="J60" s="40"/>
      <c r="K60" s="41"/>
      <c r="M60" s="7"/>
      <c r="N60" s="40"/>
      <c r="O60" s="41"/>
      <c r="P60" s="40"/>
      <c r="Q60" s="41"/>
      <c r="R60" s="40"/>
      <c r="S60" s="41"/>
      <c r="T60" s="40"/>
      <c r="U60" s="41"/>
      <c r="V60" s="40"/>
      <c r="W60" s="41"/>
      <c r="X60" s="40"/>
      <c r="Y60" s="41"/>
      <c r="Z60" s="40"/>
      <c r="AA60" s="41"/>
      <c r="AB60" s="40"/>
      <c r="AC60" s="41"/>
      <c r="AD60" s="40"/>
      <c r="AE60" s="41"/>
      <c r="AF60" s="42"/>
      <c r="AG60" s="43"/>
      <c r="AH60" s="7"/>
      <c r="AI60" s="7"/>
      <c r="AJ60" s="40"/>
      <c r="AK60" s="41"/>
      <c r="AL60" s="40"/>
      <c r="AM60" s="41"/>
      <c r="AN60" s="14"/>
      <c r="AO60" s="21">
        <f>COUNT(D60:AM60)</f>
        <v>0</v>
      </c>
      <c r="AP60" s="22" t="str">
        <f t="shared" si="9"/>
        <v xml:space="preserve"> </v>
      </c>
      <c r="AQ60" s="44" t="str">
        <f t="shared" si="6"/>
        <v xml:space="preserve"> </v>
      </c>
      <c r="AR60" s="44" t="str">
        <f t="shared" si="7"/>
        <v xml:space="preserve"> </v>
      </c>
      <c r="AS60" s="44" t="str">
        <f t="shared" si="8"/>
        <v xml:space="preserve"> </v>
      </c>
      <c r="AT60" s="70" t="str">
        <f>IF(SUM(AQ60:AS60)=0," ",SUM(AQ60:AS60))</f>
        <v xml:space="preserve"> </v>
      </c>
      <c r="AU60" s="51" t="str">
        <f>IF(AO60=0,Var!$B$8,IF(LARGE(D60:AM60,1)&gt;=455,Var!$B$4," "))</f>
        <v>---</v>
      </c>
      <c r="AV60" s="51" t="str">
        <f>IF(AO60=0,Var!$B$8,IF(LARGE(D60:AM60,1)&gt;=480,Var!$B$4," "))</f>
        <v>---</v>
      </c>
      <c r="AW60" s="51" t="str">
        <f>IF(AO60=0,Var!$B$8,IF(LARGE(D60:AM60,1)&gt;=500,Var!$B$4," "))</f>
        <v>---</v>
      </c>
      <c r="AX60" s="51" t="str">
        <f>IF(AO60=0,Var!$B$8,IF(LARGE(D60:AM60,1)&gt;=515,Var!$B$4," "))</f>
        <v>---</v>
      </c>
      <c r="AY60" s="51" t="str">
        <f>IF(AO60=0,Var!$B$8,IF(LARGE(D60:AM60,1)&gt;=530,Var!$B$4," "))</f>
        <v>---</v>
      </c>
      <c r="AZ60" s="51" t="str">
        <f>IF(AO60=0,Var!$B$8,IF(LARGE(D60:AM60,1)&gt;=545,Var!$B$4," "))</f>
        <v>---</v>
      </c>
      <c r="BA60" s="51" t="str">
        <f>IF(AO60=0,Var!$B$8,IF(LARGE(D60:AM60,1)&gt;=555,Var!$B$4," "))</f>
        <v>---</v>
      </c>
      <c r="BB60" s="51" t="str">
        <f>IF(AO60=0,Var!$B$8,IF(LARGE(D60:AM60,1)&gt;=565,Var!$B$4," "))</f>
        <v>---</v>
      </c>
      <c r="BC60" s="46" t="str">
        <f>IF(AO60=0,Var!$B$8,IF(LARGE(D60:AM60,1)&gt;=575,Var!$B$4," "))</f>
        <v>---</v>
      </c>
    </row>
    <row r="61" spans="1:55" x14ac:dyDescent="0.2">
      <c r="A61" s="14"/>
      <c r="B61" s="2"/>
      <c r="C61" s="39" t="s">
        <v>53</v>
      </c>
      <c r="D61" s="40"/>
      <c r="E61" s="41"/>
      <c r="F61" s="40"/>
      <c r="G61" s="41"/>
      <c r="H61" s="40"/>
      <c r="I61" s="41"/>
      <c r="J61" s="40"/>
      <c r="K61" s="41"/>
      <c r="M61" s="7"/>
      <c r="N61" s="40"/>
      <c r="O61" s="41"/>
      <c r="P61" s="40"/>
      <c r="Q61" s="41"/>
      <c r="R61" s="40"/>
      <c r="S61" s="41"/>
      <c r="T61" s="40"/>
      <c r="U61" s="41"/>
      <c r="V61" s="40"/>
      <c r="W61" s="41"/>
      <c r="X61" s="40"/>
      <c r="Y61" s="41"/>
      <c r="Z61" s="40"/>
      <c r="AA61" s="41"/>
      <c r="AB61" s="40"/>
      <c r="AC61" s="41"/>
      <c r="AD61" s="40"/>
      <c r="AE61" s="41"/>
      <c r="AF61" s="59"/>
      <c r="AG61" s="41"/>
      <c r="AH61" s="7"/>
      <c r="AI61" s="7"/>
      <c r="AJ61" s="40"/>
      <c r="AK61" s="41"/>
      <c r="AL61" s="40"/>
      <c r="AM61" s="41"/>
      <c r="AN61" s="14"/>
      <c r="AO61" s="21">
        <f>COUNT(D61:AM61)</f>
        <v>0</v>
      </c>
      <c r="AP61" s="22" t="str">
        <f t="shared" si="9"/>
        <v xml:space="preserve"> </v>
      </c>
      <c r="AQ61" s="44" t="str">
        <f t="shared" si="6"/>
        <v xml:space="preserve"> </v>
      </c>
      <c r="AR61" s="44" t="str">
        <f t="shared" si="7"/>
        <v xml:space="preserve"> </v>
      </c>
      <c r="AS61" s="44" t="str">
        <f t="shared" si="8"/>
        <v xml:space="preserve"> </v>
      </c>
      <c r="AT61" s="70" t="str">
        <f>IF(SUM(AQ61:AS61)=0," ",SUM(AQ61:AS61))</f>
        <v xml:space="preserve"> </v>
      </c>
      <c r="AU61" s="51" t="str">
        <f>IF(AO61=0,Var!$B$8,IF(LARGE(D61:AM61,1)&gt;=455,Var!$B$4," "))</f>
        <v>---</v>
      </c>
      <c r="AV61" s="51" t="str">
        <f>IF(AO61=0,Var!$B$8,IF(LARGE(D61:AM61,1)&gt;=480,Var!$B$4," "))</f>
        <v>---</v>
      </c>
      <c r="AW61" s="51" t="str">
        <f>IF(AO61=0,Var!$B$8,IF(LARGE(D61:AM61,1)&gt;=500,Var!$B$4," "))</f>
        <v>---</v>
      </c>
      <c r="AX61" s="51" t="str">
        <f>IF(AO61=0,Var!$B$8,IF(LARGE(D61:AM61,1)&gt;=515,Var!$B$4," "))</f>
        <v>---</v>
      </c>
      <c r="AY61" s="51" t="str">
        <f>IF(AO61=0,Var!$B$8,IF(LARGE(D61:AM61,1)&gt;=530,Var!$B$4," "))</f>
        <v>---</v>
      </c>
      <c r="AZ61" s="51" t="str">
        <f>IF(AO61=0,Var!$B$8,IF(LARGE(D61:AM61,1)&gt;=545,Var!$B$4," "))</f>
        <v>---</v>
      </c>
      <c r="BA61" s="51" t="str">
        <f>IF(AO61=0,Var!$B$8,IF(LARGE(D61:AM61,1)&gt;=555,Var!$B$4," "))</f>
        <v>---</v>
      </c>
      <c r="BB61" s="51" t="str">
        <f>IF(AO61=0,Var!$B$8,IF(LARGE(D61:AM61,1)&gt;=565,Var!$B$4," "))</f>
        <v>---</v>
      </c>
      <c r="BC61" s="46" t="str">
        <f>IF(AO61=0,Var!$B$8,IF(LARGE(D61:AM61,1)&gt;=575,Var!$B$4," "))</f>
        <v>---</v>
      </c>
    </row>
    <row r="62" spans="1:55" x14ac:dyDescent="0.2">
      <c r="A62" s="14"/>
      <c r="B62" s="2">
        <v>1</v>
      </c>
      <c r="C62" s="39" t="s">
        <v>54</v>
      </c>
      <c r="D62" s="40"/>
      <c r="E62" s="41"/>
      <c r="F62" s="40"/>
      <c r="G62" s="41"/>
      <c r="H62" s="40"/>
      <c r="I62" s="41"/>
      <c r="J62" s="40"/>
      <c r="K62" s="41"/>
      <c r="M62" s="7"/>
      <c r="N62" s="40"/>
      <c r="O62" s="41"/>
      <c r="P62" s="40"/>
      <c r="Q62" s="41"/>
      <c r="R62" s="40"/>
      <c r="S62" s="41"/>
      <c r="T62" s="40"/>
      <c r="U62" s="41"/>
      <c r="V62" s="40"/>
      <c r="W62" s="41"/>
      <c r="X62" s="40"/>
      <c r="Y62" s="41"/>
      <c r="Z62" s="40"/>
      <c r="AA62" s="41"/>
      <c r="AB62" s="40"/>
      <c r="AC62" s="41"/>
      <c r="AD62" s="40"/>
      <c r="AE62" s="41"/>
      <c r="AF62" s="59"/>
      <c r="AG62" s="41"/>
      <c r="AH62" s="7"/>
      <c r="AI62" s="7"/>
      <c r="AJ62" s="40"/>
      <c r="AK62" s="41"/>
      <c r="AL62" s="40"/>
      <c r="AM62" s="41"/>
      <c r="AN62" s="14"/>
      <c r="AO62" s="21">
        <f>COUNT(D62:AM62)</f>
        <v>0</v>
      </c>
      <c r="AP62" s="22" t="str">
        <f t="shared" si="9"/>
        <v xml:space="preserve"> </v>
      </c>
      <c r="AQ62" s="44" t="str">
        <f t="shared" si="6"/>
        <v xml:space="preserve"> </v>
      </c>
      <c r="AR62" s="44" t="str">
        <f t="shared" si="7"/>
        <v xml:space="preserve"> </v>
      </c>
      <c r="AS62" s="44" t="str">
        <f t="shared" si="8"/>
        <v xml:space="preserve"> </v>
      </c>
      <c r="AT62" s="70" t="str">
        <f>IF(SUM(AQ62:AS62)=0," ",SUM(AQ62:AS62))</f>
        <v xml:space="preserve"> </v>
      </c>
      <c r="AU62" s="51">
        <v>22</v>
      </c>
      <c r="AV62" s="51">
        <v>22</v>
      </c>
      <c r="AW62" s="51">
        <v>22</v>
      </c>
      <c r="AX62" s="51">
        <v>22</v>
      </c>
      <c r="AY62" s="51" t="str">
        <f>IF(AO62=0,Var!$B$8,IF(LARGE(D62:AM62,1)&gt;=530,Var!$B$4," "))</f>
        <v>---</v>
      </c>
      <c r="AZ62" s="51" t="str">
        <f>IF(AO62=0,Var!$B$8,IF(LARGE(D62:AM62,1)&gt;=545,Var!$B$4," "))</f>
        <v>---</v>
      </c>
      <c r="BA62" s="51" t="str">
        <f>IF(AO62=0,Var!$B$8,IF(LARGE(D62:AM62,1)&gt;=555,Var!$B$4," "))</f>
        <v>---</v>
      </c>
      <c r="BB62" s="51" t="str">
        <f>IF(AO62=0,Var!$B$8,IF(LARGE(D62:AM62,1)&gt;=565,Var!$B$4," "))</f>
        <v>---</v>
      </c>
      <c r="BC62" s="46" t="str">
        <f>IF(AO62=0,Var!$B$8,IF(LARGE(D62:AM62,1)&gt;=575,Var!$B$4," "))</f>
        <v>---</v>
      </c>
    </row>
    <row r="63" spans="1:55" x14ac:dyDescent="0.2">
      <c r="A63" s="14"/>
      <c r="B63" s="2"/>
      <c r="C63" s="39" t="s">
        <v>55</v>
      </c>
      <c r="D63" s="40"/>
      <c r="E63" s="41"/>
      <c r="F63" s="40"/>
      <c r="G63" s="41"/>
      <c r="H63" s="40"/>
      <c r="I63" s="41"/>
      <c r="J63" s="40"/>
      <c r="K63" s="41"/>
      <c r="M63" s="7"/>
      <c r="N63" s="40"/>
      <c r="O63" s="41"/>
      <c r="P63" s="40"/>
      <c r="Q63" s="41"/>
      <c r="R63" s="40"/>
      <c r="S63" s="41"/>
      <c r="T63" s="40"/>
      <c r="U63" s="41"/>
      <c r="V63" s="40"/>
      <c r="W63" s="41"/>
      <c r="X63" s="40"/>
      <c r="Y63" s="41"/>
      <c r="Z63" s="40"/>
      <c r="AA63" s="41"/>
      <c r="AB63" s="40"/>
      <c r="AC63" s="41"/>
      <c r="AD63" s="40"/>
      <c r="AE63" s="41"/>
      <c r="AF63" s="47"/>
      <c r="AG63" s="48"/>
      <c r="AH63" s="7"/>
      <c r="AI63" s="7"/>
      <c r="AJ63" s="40"/>
      <c r="AK63" s="41"/>
      <c r="AL63" s="40"/>
      <c r="AM63" s="41"/>
      <c r="AN63" s="14"/>
      <c r="AO63" s="21">
        <f>COUNT(D63:AM63)</f>
        <v>0</v>
      </c>
      <c r="AP63" s="22" t="str">
        <f t="shared" si="9"/>
        <v xml:space="preserve"> </v>
      </c>
      <c r="AQ63" s="44" t="str">
        <f t="shared" si="6"/>
        <v xml:space="preserve"> </v>
      </c>
      <c r="AR63" s="44" t="str">
        <f t="shared" si="7"/>
        <v xml:space="preserve"> </v>
      </c>
      <c r="AS63" s="44" t="str">
        <f t="shared" si="8"/>
        <v xml:space="preserve"> </v>
      </c>
      <c r="AT63" s="67" t="str">
        <f>IF(SUM(AQ63:AS63)=0," ",SUM(AQ63:AS63))</f>
        <v xml:space="preserve"> </v>
      </c>
      <c r="AU63" s="51">
        <v>18</v>
      </c>
      <c r="AV63" s="51">
        <v>18</v>
      </c>
      <c r="AW63" s="51">
        <v>18</v>
      </c>
      <c r="AX63" s="51">
        <v>18</v>
      </c>
      <c r="AY63" s="51" t="str">
        <f>IF(AO63=0,Var!$B$8,IF(LARGE(D63:AM63,1)&gt;=530,Var!$B$4," "))</f>
        <v>---</v>
      </c>
      <c r="AZ63" s="51" t="str">
        <f>IF(AO63=0,Var!$B$8,IF(LARGE(D63:AM63,1)&gt;=545,Var!$B$4," "))</f>
        <v>---</v>
      </c>
      <c r="BA63" s="51" t="str">
        <f>IF(AO63=0,Var!$B$8,IF(LARGE(D63:AM63,1)&gt;=555,Var!$B$4," "))</f>
        <v>---</v>
      </c>
      <c r="BB63" s="51" t="str">
        <f>IF(AO63=0,Var!$B$8,IF(LARGE(D63:AM63,1)&gt;=565,Var!$B$4," "))</f>
        <v>---</v>
      </c>
      <c r="BC63" s="46" t="str">
        <f>IF(AO63=0,Var!$B$8,IF(LARGE(D63:AM63,1)&gt;=575,Var!$B$4," "))</f>
        <v>---</v>
      </c>
    </row>
    <row r="64" spans="1:55" x14ac:dyDescent="0.2">
      <c r="B64" s="71"/>
      <c r="C64" s="72"/>
      <c r="D64" s="57"/>
      <c r="E64" s="57"/>
      <c r="F64" s="57"/>
      <c r="G64" s="57"/>
      <c r="H64" s="57"/>
      <c r="I64" s="57"/>
      <c r="J64" s="57"/>
      <c r="K64" s="57"/>
      <c r="L64" s="57"/>
      <c r="M64" s="57"/>
      <c r="N64" s="58"/>
      <c r="O64" s="57"/>
      <c r="P64" s="57"/>
      <c r="Q64" s="57"/>
      <c r="R64" s="57"/>
      <c r="S64" s="57"/>
      <c r="T64" s="57"/>
      <c r="U64" s="57"/>
      <c r="V64" s="57"/>
      <c r="W64" s="57"/>
      <c r="X64" s="57"/>
      <c r="Y64" s="57"/>
      <c r="Z64" s="57"/>
      <c r="AA64" s="57"/>
      <c r="AB64" s="73"/>
      <c r="AC64" s="57"/>
      <c r="AD64" s="74"/>
      <c r="AE64" s="74"/>
      <c r="AF64" s="74"/>
      <c r="AG64" s="74"/>
      <c r="AH64" s="74"/>
      <c r="AI64" s="74"/>
      <c r="AJ64" s="57"/>
      <c r="AK64" s="74"/>
      <c r="AL64" s="75"/>
      <c r="AM64" s="75"/>
      <c r="AO64" s="21"/>
      <c r="AP64" s="22" t="str">
        <f t="shared" si="9"/>
        <v xml:space="preserve"> </v>
      </c>
    </row>
    <row r="65" spans="1:55" x14ac:dyDescent="0.2">
      <c r="B65" s="76"/>
      <c r="C65" s="77"/>
      <c r="AB65" s="8"/>
      <c r="AD65" s="78"/>
      <c r="AE65" s="78"/>
      <c r="AF65" s="78"/>
      <c r="AG65" s="78"/>
      <c r="AH65" s="78"/>
      <c r="AI65" s="78"/>
      <c r="AK65" s="78"/>
      <c r="AN65" s="14"/>
      <c r="AO65" s="21"/>
      <c r="AP65" s="22" t="str">
        <f t="shared" si="9"/>
        <v xml:space="preserve"> </v>
      </c>
      <c r="AQ65" s="23" t="s">
        <v>5</v>
      </c>
      <c r="AR65" s="24" t="s">
        <v>6</v>
      </c>
      <c r="AS65" s="25" t="s">
        <v>7</v>
      </c>
      <c r="AT65" s="26" t="s">
        <v>8</v>
      </c>
      <c r="AU65" s="27">
        <v>540</v>
      </c>
      <c r="AV65" s="28">
        <v>550</v>
      </c>
      <c r="AW65" s="28">
        <v>555</v>
      </c>
      <c r="AX65" s="28">
        <v>560</v>
      </c>
      <c r="AY65" s="28">
        <v>565</v>
      </c>
      <c r="AZ65" s="28">
        <v>570</v>
      </c>
      <c r="BA65" s="28">
        <v>575</v>
      </c>
      <c r="BB65" s="28">
        <v>580</v>
      </c>
      <c r="BC65" s="28">
        <v>585</v>
      </c>
    </row>
    <row r="66" spans="1:55" ht="11.25" customHeight="1" x14ac:dyDescent="0.2">
      <c r="A66" s="14"/>
      <c r="B66" s="79"/>
      <c r="C66" s="80" t="s">
        <v>56</v>
      </c>
      <c r="D66" s="66"/>
      <c r="E66" s="66"/>
      <c r="F66" s="66"/>
      <c r="G66" s="66"/>
      <c r="H66" s="66"/>
      <c r="I66" s="66"/>
      <c r="J66" s="66"/>
      <c r="K66" s="66"/>
      <c r="L66" s="66"/>
      <c r="M66" s="66"/>
      <c r="N66" s="64"/>
      <c r="O66" s="66"/>
      <c r="P66" s="66"/>
      <c r="Q66" s="66"/>
      <c r="R66" s="66"/>
      <c r="S66" s="66"/>
      <c r="T66" s="66"/>
      <c r="U66" s="66"/>
      <c r="V66" s="66"/>
      <c r="W66" s="66"/>
      <c r="X66" s="66"/>
      <c r="Y66" s="66"/>
      <c r="Z66" s="66"/>
      <c r="AA66" s="66"/>
      <c r="AB66" s="81"/>
      <c r="AC66" s="66"/>
      <c r="AD66" s="82"/>
      <c r="AE66" s="82"/>
      <c r="AF66" s="82"/>
      <c r="AG66" s="82"/>
      <c r="AH66" s="82"/>
      <c r="AI66" s="82"/>
      <c r="AJ66" s="66"/>
      <c r="AK66" s="82"/>
      <c r="AL66" s="83"/>
      <c r="AM66" s="83"/>
      <c r="AN66" s="14"/>
      <c r="AO66" s="21"/>
      <c r="AP66" s="22" t="str">
        <f t="shared" si="9"/>
        <v xml:space="preserve"> </v>
      </c>
      <c r="AQ66" s="21"/>
      <c r="AR66" s="21"/>
      <c r="AS66" s="21"/>
      <c r="AT66" s="31"/>
      <c r="AU66" s="21"/>
      <c r="AV66" s="21"/>
      <c r="AW66" s="31"/>
      <c r="AX66" s="21"/>
      <c r="AY66" s="21"/>
      <c r="AZ66" s="21"/>
      <c r="BA66" s="31"/>
      <c r="BB66" s="21"/>
      <c r="BC66" s="21"/>
    </row>
    <row r="67" spans="1:55" x14ac:dyDescent="0.2">
      <c r="A67" s="14"/>
      <c r="B67" s="2"/>
      <c r="C67" s="39"/>
      <c r="D67" s="40"/>
      <c r="E67" s="41"/>
      <c r="F67" s="40"/>
      <c r="G67" s="41"/>
      <c r="H67" s="40"/>
      <c r="I67" s="41"/>
      <c r="J67" s="40"/>
      <c r="K67" s="41"/>
      <c r="M67" s="7"/>
      <c r="N67" s="40"/>
      <c r="O67" s="41"/>
      <c r="P67" s="40"/>
      <c r="Q67" s="41"/>
      <c r="R67" s="40"/>
      <c r="S67" s="41"/>
      <c r="T67" s="40"/>
      <c r="U67" s="41"/>
      <c r="V67" s="40"/>
      <c r="W67" s="41"/>
      <c r="X67" s="40"/>
      <c r="Y67" s="41"/>
      <c r="Z67" s="40"/>
      <c r="AA67" s="41"/>
      <c r="AB67" s="40"/>
      <c r="AC67" s="41"/>
      <c r="AD67" s="40"/>
      <c r="AE67" s="41"/>
      <c r="AF67" s="50"/>
      <c r="AG67" s="84"/>
      <c r="AH67" s="7"/>
      <c r="AI67" s="7"/>
      <c r="AJ67" s="40"/>
      <c r="AK67" s="41"/>
      <c r="AL67" s="40"/>
      <c r="AM67" s="41"/>
      <c r="AN67" s="14"/>
      <c r="AO67" s="21">
        <f>COUNT(D67:AM67)</f>
        <v>0</v>
      </c>
      <c r="AP67" s="22" t="str">
        <f t="shared" si="9"/>
        <v xml:space="preserve"> </v>
      </c>
      <c r="AQ67" s="44" t="str">
        <f>IF(COUNTIF(D67:AM67,"(1)")=0," ",COUNTIF(D67:AM67,"(1)"))</f>
        <v xml:space="preserve"> </v>
      </c>
      <c r="AR67" s="44" t="str">
        <f>IF(COUNTIF(D67:AM67,"(2)")=0," ",COUNTIF(D67:AM67,"(2)"))</f>
        <v xml:space="preserve"> </v>
      </c>
      <c r="AS67" s="44" t="str">
        <f>IF(COUNTIF(D67:AM67,"(3)")=0," ",COUNTIF(D67:AM67,"(3)"))</f>
        <v xml:space="preserve"> </v>
      </c>
      <c r="AT67" s="45" t="str">
        <f>IF(SUM(AQ67:AS67)=0," ",SUM(AQ67:AS67))</f>
        <v xml:space="preserve"> </v>
      </c>
      <c r="AU67" s="46" t="str">
        <f>IF(AO67=0,Var!$B$8,IF(LARGE(D67:AM67,1)&gt;=540,Var!$B$4," "))</f>
        <v>---</v>
      </c>
      <c r="AV67" s="46" t="str">
        <f>IF(AO67=0,Var!$B$8,IF(LARGE(D67:AM67,1)&gt;=550,Var!$B$4," "))</f>
        <v>---</v>
      </c>
      <c r="AW67" s="46" t="str">
        <f>IF(AO67=0,Var!$B$8,IF(LARGE(D67:AM67,1)&gt;=555,Var!$B$4," "))</f>
        <v>---</v>
      </c>
      <c r="AX67" s="46" t="str">
        <f>IF(AO67=0,Var!$B$8,IF(LARGE(D67:AM67,1)&gt;=560,Var!$B$4," "))</f>
        <v>---</v>
      </c>
      <c r="AY67" s="46" t="str">
        <f>IF(AO67=0,Var!$B$8,IF(LARGE(D67:AM67,1)&gt;=565,Var!$B$4," "))</f>
        <v>---</v>
      </c>
      <c r="AZ67" s="46" t="str">
        <f>IF(AO67=0,Var!$B$8,IF(LARGE(D67:AM67,1)&gt;=570,Var!$B$4," "))</f>
        <v>---</v>
      </c>
      <c r="BA67" s="46" t="str">
        <f>IF(AO67=0,Var!$B$8,IF(LARGE(D67:AM67,1)&gt;=575,Var!$B$4," "))</f>
        <v>---</v>
      </c>
      <c r="BB67" s="46" t="str">
        <f>IF(AO67=0,Var!$B$8,IF(LARGE(D67:AM67,1)&gt;=580,Var!$B$4," "))</f>
        <v>---</v>
      </c>
      <c r="BC67" s="46" t="str">
        <f>IF(AO67=0,Var!$B$8,IF(LARGE(D67:AM67,1)&gt;=585,Var!$B$4," "))</f>
        <v>---</v>
      </c>
    </row>
    <row r="68" spans="1:55" ht="22.5" customHeight="1" x14ac:dyDescent="0.2">
      <c r="A68" s="14"/>
      <c r="B68" s="32"/>
      <c r="C68" s="33" t="s">
        <v>57</v>
      </c>
      <c r="D68" s="34"/>
      <c r="E68" s="34"/>
      <c r="F68" s="34"/>
      <c r="G68" s="34"/>
      <c r="H68" s="34"/>
      <c r="I68" s="34"/>
      <c r="J68" s="34"/>
      <c r="K68" s="34"/>
      <c r="L68" s="34"/>
      <c r="M68" s="34"/>
      <c r="N68" s="35"/>
      <c r="O68" s="34"/>
      <c r="P68" s="34"/>
      <c r="Q68" s="34"/>
      <c r="R68" s="34"/>
      <c r="S68" s="34"/>
      <c r="T68" s="34"/>
      <c r="U68" s="34"/>
      <c r="V68" s="34"/>
      <c r="W68" s="34"/>
      <c r="X68" s="34"/>
      <c r="Y68" s="34"/>
      <c r="Z68" s="34"/>
      <c r="AA68" s="34"/>
      <c r="AB68" s="36"/>
      <c r="AC68" s="34"/>
      <c r="AD68" s="37"/>
      <c r="AE68" s="37"/>
      <c r="AF68" s="37"/>
      <c r="AG68" s="37"/>
      <c r="AH68" s="37"/>
      <c r="AI68" s="37"/>
      <c r="AJ68" s="34"/>
      <c r="AK68" s="37"/>
      <c r="AL68" s="38"/>
      <c r="AM68" s="38"/>
      <c r="AN68" s="14"/>
      <c r="AO68" s="21"/>
      <c r="AP68" s="22" t="str">
        <f t="shared" si="9"/>
        <v xml:space="preserve"> </v>
      </c>
      <c r="AQ68" s="21"/>
      <c r="AR68" s="21"/>
      <c r="AS68" s="21"/>
      <c r="AT68" s="31"/>
      <c r="AU68" s="21"/>
      <c r="AV68" s="21"/>
      <c r="AW68" s="31"/>
      <c r="AX68" s="21"/>
      <c r="AY68" s="21"/>
      <c r="AZ68" s="21"/>
      <c r="BA68" s="31"/>
      <c r="BB68" s="21"/>
      <c r="BC68" s="21"/>
    </row>
    <row r="69" spans="1:55" x14ac:dyDescent="0.2">
      <c r="A69" s="14"/>
      <c r="B69" s="2"/>
      <c r="C69" s="39"/>
      <c r="D69" s="40"/>
      <c r="E69" s="41"/>
      <c r="F69" s="40"/>
      <c r="G69" s="41"/>
      <c r="H69" s="40"/>
      <c r="I69" s="41"/>
      <c r="J69" s="40"/>
      <c r="K69" s="41"/>
      <c r="M69" s="7"/>
      <c r="N69" s="40"/>
      <c r="O69" s="41"/>
      <c r="P69" s="40"/>
      <c r="Q69" s="41"/>
      <c r="R69" s="40"/>
      <c r="S69" s="41"/>
      <c r="T69" s="40"/>
      <c r="U69" s="41"/>
      <c r="V69" s="40"/>
      <c r="W69" s="41"/>
      <c r="X69" s="40"/>
      <c r="Y69" s="41"/>
      <c r="Z69" s="40"/>
      <c r="AA69" s="41"/>
      <c r="AB69" s="40"/>
      <c r="AC69" s="41"/>
      <c r="AD69" s="40"/>
      <c r="AE69" s="41"/>
      <c r="AF69" s="50"/>
      <c r="AG69" s="84"/>
      <c r="AH69" s="7"/>
      <c r="AI69" s="7"/>
      <c r="AJ69" s="40"/>
      <c r="AK69" s="41"/>
      <c r="AL69" s="40"/>
      <c r="AM69" s="41"/>
      <c r="AN69" s="14"/>
      <c r="AO69" s="21">
        <f>COUNT(D69:AM69)</f>
        <v>0</v>
      </c>
      <c r="AP69" s="22" t="str">
        <f t="shared" si="9"/>
        <v xml:space="preserve"> </v>
      </c>
      <c r="AQ69" s="44" t="str">
        <f>IF(COUNTIF(D69:AM69,"(1)")=0," ",COUNTIF(D69:AM69,"(1)"))</f>
        <v xml:space="preserve"> </v>
      </c>
      <c r="AR69" s="44" t="str">
        <f>IF(COUNTIF(D69:AM69,"(2)")=0," ",COUNTIF(D69:AM69,"(2)"))</f>
        <v xml:space="preserve"> </v>
      </c>
      <c r="AS69" s="44" t="str">
        <f>IF(COUNTIF(D69:AM69,"(3)")=0," ",COUNTIF(D69:AM69,"(3)"))</f>
        <v xml:space="preserve"> </v>
      </c>
      <c r="AT69" s="45" t="str">
        <f>IF(SUM(AQ69:AS69)=0," ",SUM(AQ69:AS69))</f>
        <v xml:space="preserve"> </v>
      </c>
      <c r="AU69" s="46" t="str">
        <f>IF(AO69=0,Var!$B$8,IF(LARGE(D69:AM69,1)&gt;=540,Var!$B$4," "))</f>
        <v>---</v>
      </c>
      <c r="AV69" s="46" t="str">
        <f>IF(AO69=0,Var!$B$8,IF(LARGE(D69:AM69,1)&gt;=550,Var!$B$4," "))</f>
        <v>---</v>
      </c>
      <c r="AW69" s="46" t="str">
        <f>IF(AO69=0,Var!$B$8,IF(LARGE(D69:AM69,1)&gt;=555,Var!$B$4," "))</f>
        <v>---</v>
      </c>
      <c r="AX69" s="46" t="str">
        <f>IF(AO69=0,Var!$B$8,IF(LARGE(D69:AM69,1)&gt;=560,Var!$B$4," "))</f>
        <v>---</v>
      </c>
      <c r="AY69" s="46" t="str">
        <f>IF(AO69=0,Var!$B$8,IF(LARGE(D69:AM69,1)&gt;=565,Var!$B$4," "))</f>
        <v>---</v>
      </c>
      <c r="AZ69" s="46" t="str">
        <f>IF(AO69=0,Var!$B$8,IF(LARGE(D69:AM69,1)&gt;=570,Var!$B$4," "))</f>
        <v>---</v>
      </c>
      <c r="BA69" s="46" t="str">
        <f>IF(AO69=0,Var!$B$8,IF(LARGE(D69:AM69,1)&gt;=575,Var!$B$4," "))</f>
        <v>---</v>
      </c>
      <c r="BB69" s="46" t="str">
        <f>IF(AO69=0,Var!$B$8,IF(LARGE(D69:AM69,1)&gt;=580,Var!$B$4," "))</f>
        <v>---</v>
      </c>
      <c r="BC69" s="46" t="str">
        <f>IF(AO69=0,Var!$B$8,IF(LARGE(D69:AM69,1)&gt;=585,Var!$B$4," "))</f>
        <v>---</v>
      </c>
    </row>
    <row r="70" spans="1:55" ht="22.5" customHeight="1" x14ac:dyDescent="0.2">
      <c r="A70" s="14"/>
      <c r="B70" s="32"/>
      <c r="C70" s="33" t="s">
        <v>58</v>
      </c>
      <c r="D70" s="34"/>
      <c r="E70" s="34"/>
      <c r="F70" s="34"/>
      <c r="G70" s="34"/>
      <c r="H70" s="34"/>
      <c r="I70" s="34"/>
      <c r="J70" s="34"/>
      <c r="K70" s="34"/>
      <c r="L70" s="34"/>
      <c r="M70" s="34"/>
      <c r="N70" s="35"/>
      <c r="O70" s="34"/>
      <c r="P70" s="34"/>
      <c r="Q70" s="34"/>
      <c r="R70" s="34"/>
      <c r="S70" s="34"/>
      <c r="T70" s="34"/>
      <c r="U70" s="34"/>
      <c r="V70" s="34"/>
      <c r="W70" s="34"/>
      <c r="X70" s="34"/>
      <c r="Y70" s="34"/>
      <c r="Z70" s="34"/>
      <c r="AA70" s="34"/>
      <c r="AB70" s="36"/>
      <c r="AC70" s="34"/>
      <c r="AD70" s="37"/>
      <c r="AE70" s="37"/>
      <c r="AF70" s="37"/>
      <c r="AG70" s="37"/>
      <c r="AH70" s="37"/>
      <c r="AI70" s="37"/>
      <c r="AJ70" s="34"/>
      <c r="AK70" s="37"/>
      <c r="AL70" s="38"/>
      <c r="AM70" s="38"/>
      <c r="AN70" s="14"/>
      <c r="AO70" s="21"/>
      <c r="AP70" s="22" t="str">
        <f t="shared" si="9"/>
        <v xml:space="preserve"> </v>
      </c>
      <c r="AQ70" s="21"/>
      <c r="AR70" s="21"/>
      <c r="AS70" s="21"/>
      <c r="AT70" s="31"/>
      <c r="AU70" s="21"/>
      <c r="AV70" s="21"/>
      <c r="AW70" s="31"/>
      <c r="AX70" s="21"/>
      <c r="AY70" s="21"/>
      <c r="AZ70" s="21"/>
      <c r="BA70" s="31"/>
      <c r="BB70" s="21"/>
      <c r="BC70" s="21"/>
    </row>
    <row r="71" spans="1:55" x14ac:dyDescent="0.2">
      <c r="A71" s="14"/>
      <c r="B71" s="2">
        <v>1</v>
      </c>
      <c r="C71" s="39" t="s">
        <v>59</v>
      </c>
      <c r="D71" s="40"/>
      <c r="E71" s="41"/>
      <c r="F71" s="40"/>
      <c r="G71" s="41"/>
      <c r="H71" s="40"/>
      <c r="I71" s="41"/>
      <c r="J71" s="40"/>
      <c r="K71" s="41"/>
      <c r="M71" s="7"/>
      <c r="N71" s="40"/>
      <c r="O71" s="41"/>
      <c r="P71" s="40"/>
      <c r="Q71" s="41"/>
      <c r="R71" s="40"/>
      <c r="S71" s="41"/>
      <c r="T71" s="40"/>
      <c r="U71" s="41"/>
      <c r="V71" s="40"/>
      <c r="W71" s="41"/>
      <c r="X71" s="40"/>
      <c r="Y71" s="41"/>
      <c r="Z71" s="40"/>
      <c r="AA71" s="41"/>
      <c r="AB71" s="40"/>
      <c r="AC71" s="41"/>
      <c r="AD71" s="40"/>
      <c r="AE71" s="41"/>
      <c r="AF71" s="42"/>
      <c r="AG71" s="43"/>
      <c r="AH71" s="7"/>
      <c r="AI71" s="7"/>
      <c r="AJ71" s="40"/>
      <c r="AK71" s="41"/>
      <c r="AL71" s="40"/>
      <c r="AM71" s="41"/>
      <c r="AN71" s="14"/>
      <c r="AO71" s="21">
        <f>COUNT(D71:AM71)</f>
        <v>0</v>
      </c>
      <c r="AP71" s="22" t="str">
        <f t="shared" si="9"/>
        <v xml:space="preserve"> </v>
      </c>
      <c r="AQ71" s="44" t="str">
        <f>IF(COUNTIF(D71:AM71,"(1)")=0," ",COUNTIF(D71:AM71,"(1)"))</f>
        <v xml:space="preserve"> </v>
      </c>
      <c r="AR71" s="44" t="str">
        <f>IF(COUNTIF(D71:AM71,"(2)")=0," ",COUNTIF(D71:AM71,"(2)"))</f>
        <v xml:space="preserve"> </v>
      </c>
      <c r="AS71" s="44" t="str">
        <f>IF(COUNTIF(D71:AM71,"(3)")=0," ",COUNTIF(D71:AM71,"(3)"))</f>
        <v xml:space="preserve"> </v>
      </c>
      <c r="AT71" s="45" t="str">
        <f>IF(SUM(AQ71:AS71)=0," ",SUM(AQ71:AS71))</f>
        <v xml:space="preserve"> </v>
      </c>
      <c r="AU71" s="46">
        <v>25</v>
      </c>
      <c r="AV71" s="46" t="str">
        <f>IF(AO71=0,Var!$B$8,IF(LARGE(D71:AM71,1)&gt;=550,Var!$B$4," "))</f>
        <v>---</v>
      </c>
      <c r="AW71" s="46" t="str">
        <f>IF(AO71=0,Var!$B$8,IF(LARGE(D71:AM71,1)&gt;=555,Var!$B$4," "))</f>
        <v>---</v>
      </c>
      <c r="AX71" s="46" t="str">
        <f>IF(AO71=0,Var!$B$8,IF(LARGE(D71:AM71,1)&gt;=560,Var!$B$4," "))</f>
        <v>---</v>
      </c>
      <c r="AY71" s="46" t="str">
        <f>IF(AO71=0,Var!$B$8,IF(LARGE(D71:AM71,1)&gt;=565,Var!$B$4," "))</f>
        <v>---</v>
      </c>
      <c r="AZ71" s="46" t="str">
        <f>IF(AO71=0,Var!$B$8,IF(LARGE(D71:AM71,1)&gt;=570,Var!$B$4," "))</f>
        <v>---</v>
      </c>
      <c r="BA71" s="46" t="str">
        <f>IF(AO71=0,Var!$B$8,IF(LARGE(D71:AM71,1)&gt;=575,Var!$B$4," "))</f>
        <v>---</v>
      </c>
      <c r="BB71" s="46" t="str">
        <f>IF(AO71=0,Var!$B$8,IF(LARGE(D71:AM71,1)&gt;=580,Var!$B$4," "))</f>
        <v>---</v>
      </c>
      <c r="BC71" s="46" t="str">
        <f>IF(AO71=0,Var!$B$8,IF(LARGE(D71:AM71,1)&gt;=585,Var!$B$4," "))</f>
        <v>---</v>
      </c>
    </row>
    <row r="72" spans="1:55" x14ac:dyDescent="0.2">
      <c r="A72" s="14"/>
      <c r="B72" s="2"/>
      <c r="C72" s="39"/>
      <c r="D72" s="40"/>
      <c r="E72" s="41"/>
      <c r="F72" s="40"/>
      <c r="G72" s="41"/>
      <c r="H72" s="40"/>
      <c r="I72" s="41"/>
      <c r="J72" s="40"/>
      <c r="K72" s="41"/>
      <c r="M72" s="7"/>
      <c r="N72" s="40"/>
      <c r="O72" s="41"/>
      <c r="P72" s="40"/>
      <c r="Q72" s="41"/>
      <c r="R72" s="40"/>
      <c r="S72" s="41"/>
      <c r="T72" s="40"/>
      <c r="U72" s="41"/>
      <c r="V72" s="40"/>
      <c r="W72" s="41"/>
      <c r="X72" s="40"/>
      <c r="Y72" s="41"/>
      <c r="Z72" s="40"/>
      <c r="AA72" s="41"/>
      <c r="AB72" s="40"/>
      <c r="AC72" s="41"/>
      <c r="AD72" s="40"/>
      <c r="AE72" s="41"/>
      <c r="AF72" s="47"/>
      <c r="AG72" s="48"/>
      <c r="AH72" s="7"/>
      <c r="AI72" s="7"/>
      <c r="AJ72" s="40"/>
      <c r="AK72" s="41"/>
      <c r="AL72" s="40"/>
      <c r="AM72" s="41"/>
      <c r="AN72" s="14"/>
      <c r="AO72" s="21">
        <f>COUNT(D72:AM72)</f>
        <v>0</v>
      </c>
      <c r="AP72" s="22" t="str">
        <f t="shared" si="9"/>
        <v xml:space="preserve"> </v>
      </c>
      <c r="AQ72" s="44" t="str">
        <f>IF(COUNTIF(D72:AM72,"(1)")=0," ",COUNTIF(D72:AM72,"(1)"))</f>
        <v xml:space="preserve"> </v>
      </c>
      <c r="AR72" s="44" t="str">
        <f>IF(COUNTIF(D72:AM72,"(2)")=0," ",COUNTIF(D72:AM72,"(2)"))</f>
        <v xml:space="preserve"> </v>
      </c>
      <c r="AS72" s="44" t="str">
        <f>IF(COUNTIF(D72:AM72,"(3)")=0," ",COUNTIF(D72:AM72,"(3)"))</f>
        <v xml:space="preserve"> </v>
      </c>
      <c r="AT72" s="45" t="str">
        <f>IF(SUM(AQ72:AS72)=0," ",SUM(AQ72:AS72))</f>
        <v xml:space="preserve"> </v>
      </c>
      <c r="AU72" s="46" t="str">
        <f>IF(AO72=0,Var!$B$8,IF(LARGE(D72:AM72,1)&gt;=540,Var!$B$4," "))</f>
        <v>---</v>
      </c>
      <c r="AV72" s="46" t="str">
        <f>IF(AO72=0,Var!$B$8,IF(LARGE(D72:AM72,1)&gt;=550,Var!$B$4," "))</f>
        <v>---</v>
      </c>
      <c r="AW72" s="46" t="str">
        <f>IF(AO72=0,Var!$B$8,IF(LARGE(D72:AM72,1)&gt;=555,Var!$B$4," "))</f>
        <v>---</v>
      </c>
      <c r="AX72" s="46" t="str">
        <f>IF(AO72=0,Var!$B$8,IF(LARGE(D72:AM72,1)&gt;=560,Var!$B$4," "))</f>
        <v>---</v>
      </c>
      <c r="AY72" s="46" t="str">
        <f>IF(AO72=0,Var!$B$8,IF(LARGE(D72:AM72,1)&gt;=565,Var!$B$4," "))</f>
        <v>---</v>
      </c>
      <c r="AZ72" s="46" t="str">
        <f>IF(AO72=0,Var!$B$8,IF(LARGE(D72:AM72,1)&gt;=570,Var!$B$4," "))</f>
        <v>---</v>
      </c>
      <c r="BA72" s="46" t="str">
        <f>IF(AO72=0,Var!$B$8,IF(LARGE(D72:AM72,1)&gt;=575,Var!$B$4," "))</f>
        <v>---</v>
      </c>
      <c r="BB72" s="46" t="str">
        <f>IF(AO72=0,Var!$B$8,IF(LARGE(D72:AM72,1)&gt;=580,Var!$B$4," "))</f>
        <v>---</v>
      </c>
      <c r="BC72" s="46" t="str">
        <f>IF(AO72=0,Var!$B$8,IF(LARGE(D72:AM72,1)&gt;=585,Var!$B$4," "))</f>
        <v>---</v>
      </c>
    </row>
    <row r="73" spans="1:55" ht="22.5" customHeight="1" x14ac:dyDescent="0.2">
      <c r="A73" s="14"/>
      <c r="B73" s="32"/>
      <c r="C73" s="33" t="s">
        <v>60</v>
      </c>
      <c r="D73" s="34"/>
      <c r="E73" s="34"/>
      <c r="F73" s="34"/>
      <c r="G73" s="34"/>
      <c r="H73" s="34"/>
      <c r="I73" s="34"/>
      <c r="J73" s="34"/>
      <c r="K73" s="34"/>
      <c r="L73" s="34"/>
      <c r="M73" s="34"/>
      <c r="N73" s="35"/>
      <c r="O73" s="34"/>
      <c r="P73" s="34"/>
      <c r="Q73" s="34"/>
      <c r="R73" s="34"/>
      <c r="S73" s="34"/>
      <c r="T73" s="34"/>
      <c r="U73" s="34"/>
      <c r="V73" s="34"/>
      <c r="W73" s="34"/>
      <c r="X73" s="34"/>
      <c r="Y73" s="34"/>
      <c r="Z73" s="34"/>
      <c r="AA73" s="34"/>
      <c r="AB73" s="36"/>
      <c r="AC73" s="34"/>
      <c r="AD73" s="37"/>
      <c r="AE73" s="37"/>
      <c r="AF73" s="37"/>
      <c r="AG73" s="37"/>
      <c r="AH73" s="37"/>
      <c r="AI73" s="37"/>
      <c r="AJ73" s="34"/>
      <c r="AK73" s="37"/>
      <c r="AL73" s="38"/>
      <c r="AM73" s="38"/>
      <c r="AN73" s="14"/>
      <c r="AO73" s="21"/>
      <c r="AP73" s="22" t="str">
        <f t="shared" si="9"/>
        <v xml:space="preserve"> </v>
      </c>
      <c r="AQ73" s="21"/>
      <c r="AR73" s="21"/>
      <c r="AS73" s="21"/>
      <c r="AT73" s="31"/>
      <c r="AU73" s="21"/>
      <c r="AV73" s="21"/>
      <c r="AW73" s="31"/>
      <c r="AX73" s="21"/>
      <c r="AY73" s="21"/>
      <c r="AZ73" s="21"/>
      <c r="BA73" s="31"/>
      <c r="BB73" s="21"/>
      <c r="BC73" s="21"/>
    </row>
    <row r="74" spans="1:55" x14ac:dyDescent="0.2">
      <c r="A74" s="14"/>
      <c r="B74" s="2"/>
      <c r="C74" s="39"/>
      <c r="D74" s="40"/>
      <c r="E74" s="41"/>
      <c r="F74" s="40"/>
      <c r="G74" s="41"/>
      <c r="H74" s="40"/>
      <c r="I74" s="41"/>
      <c r="J74" s="40"/>
      <c r="K74" s="41"/>
      <c r="M74" s="7"/>
      <c r="N74" s="40"/>
      <c r="O74" s="41"/>
      <c r="P74" s="40"/>
      <c r="Q74" s="41"/>
      <c r="R74" s="40"/>
      <c r="S74" s="41"/>
      <c r="T74" s="40"/>
      <c r="U74" s="41"/>
      <c r="V74" s="40"/>
      <c r="W74" s="41"/>
      <c r="X74" s="40"/>
      <c r="Y74" s="41"/>
      <c r="Z74" s="40"/>
      <c r="AA74" s="41"/>
      <c r="AB74" s="40"/>
      <c r="AC74" s="41"/>
      <c r="AD74" s="40"/>
      <c r="AE74" s="41"/>
      <c r="AF74" s="42"/>
      <c r="AG74" s="43"/>
      <c r="AH74" s="7"/>
      <c r="AI74" s="7"/>
      <c r="AJ74" s="40"/>
      <c r="AK74" s="41"/>
      <c r="AL74" s="40"/>
      <c r="AM74" s="41"/>
      <c r="AN74" s="14"/>
      <c r="AO74" s="21">
        <f>COUNT(D74:AM74)</f>
        <v>0</v>
      </c>
      <c r="AP74" s="22" t="str">
        <f t="shared" si="9"/>
        <v xml:space="preserve"> </v>
      </c>
      <c r="AQ74" s="44" t="str">
        <f>IF(COUNTIF(D74:AM74,"(1)")=0," ",COUNTIF(D74:AM74,"(1)"))</f>
        <v xml:space="preserve"> </v>
      </c>
      <c r="AR74" s="44" t="str">
        <f>IF(COUNTIF(D74:AM74,"(2)")=0," ",COUNTIF(D74:AM74,"(2)"))</f>
        <v xml:space="preserve"> </v>
      </c>
      <c r="AS74" s="44" t="str">
        <f>IF(COUNTIF(D74:AM74,"(3)")=0," ",COUNTIF(D74:AM74,"(3)"))</f>
        <v xml:space="preserve"> </v>
      </c>
      <c r="AT74" s="70" t="str">
        <f>IF(SUM(AQ74:AS74)=0," ",SUM(AQ74:AS74))</f>
        <v xml:space="preserve"> </v>
      </c>
      <c r="AU74" s="46" t="str">
        <f>IF(AO74=0,Var!$B$8,IF(LARGE(D74:AM74,1)&gt;=540,Var!$B$4," "))</f>
        <v>---</v>
      </c>
      <c r="AV74" s="46" t="str">
        <f>IF(AO74=0,Var!$B$8,IF(LARGE(D74:AM74,1)&gt;=550,Var!$B$4," "))</f>
        <v>---</v>
      </c>
      <c r="AW74" s="46" t="str">
        <f>IF(AO74=0,Var!$B$8,IF(LARGE(D74:AM74,1)&gt;=555,Var!$B$4," "))</f>
        <v>---</v>
      </c>
      <c r="AX74" s="46" t="str">
        <f>IF(AO74=0,Var!$B$8,IF(LARGE(D74:AM74,1)&gt;=560,Var!$B$4," "))</f>
        <v>---</v>
      </c>
      <c r="AY74" s="46" t="str">
        <f>IF(AO74=0,Var!$B$8,IF(LARGE(D74:AM74,1)&gt;=565,Var!$B$4," "))</f>
        <v>---</v>
      </c>
      <c r="AZ74" s="46" t="str">
        <f>IF(AO74=0,Var!$B$8,IF(LARGE(D74:AM74,1)&gt;=570,Var!$B$4," "))</f>
        <v>---</v>
      </c>
      <c r="BA74" s="46" t="str">
        <f>IF(AO74=0,Var!$B$8,IF(LARGE(D74:AM74,1)&gt;=575,Var!$B$4," "))</f>
        <v>---</v>
      </c>
      <c r="BB74" s="46" t="str">
        <f>IF(AO74=0,Var!$B$8,IF(LARGE(D74:AM74,1)&gt;=580,Var!$B$4," "))</f>
        <v>---</v>
      </c>
      <c r="BC74" s="46" t="str">
        <f>IF(AO74=0,Var!$B$8,IF(LARGE(D74:AM74,1)&gt;=585,Var!$B$4," "))</f>
        <v>---</v>
      </c>
    </row>
    <row r="75" spans="1:55" x14ac:dyDescent="0.2">
      <c r="A75" s="14"/>
      <c r="B75" s="2"/>
      <c r="C75" s="39" t="s">
        <v>33</v>
      </c>
      <c r="D75" s="40"/>
      <c r="E75" s="41"/>
      <c r="F75" s="40"/>
      <c r="G75" s="41"/>
      <c r="H75" s="40"/>
      <c r="I75" s="41"/>
      <c r="J75" s="40"/>
      <c r="K75" s="41"/>
      <c r="M75" s="7"/>
      <c r="N75" s="40"/>
      <c r="O75" s="41"/>
      <c r="P75" s="40"/>
      <c r="Q75" s="41"/>
      <c r="R75" s="40"/>
      <c r="S75" s="41"/>
      <c r="T75" s="40"/>
      <c r="U75" s="41"/>
      <c r="V75" s="40"/>
      <c r="W75" s="41"/>
      <c r="X75" s="40"/>
      <c r="Y75" s="41"/>
      <c r="Z75" s="40"/>
      <c r="AA75" s="41"/>
      <c r="AB75" s="40"/>
      <c r="AC75" s="41"/>
      <c r="AD75" s="40"/>
      <c r="AE75" s="41"/>
      <c r="AF75" s="47"/>
      <c r="AG75" s="48"/>
      <c r="AH75" s="7"/>
      <c r="AI75" s="7"/>
      <c r="AJ75" s="40"/>
      <c r="AK75" s="41"/>
      <c r="AL75" s="40"/>
      <c r="AM75" s="41"/>
      <c r="AN75" s="14"/>
      <c r="AO75" s="21">
        <f>COUNT(D75:AM75)</f>
        <v>0</v>
      </c>
      <c r="AP75" s="22" t="str">
        <f t="shared" si="9"/>
        <v xml:space="preserve"> </v>
      </c>
      <c r="AQ75" s="44" t="str">
        <f>IF(COUNTIF(D75:AM75,"(1)")=0," ",COUNTIF(D75:AM75,"(1)"))</f>
        <v xml:space="preserve"> </v>
      </c>
      <c r="AR75" s="44" t="str">
        <f>IF(COUNTIF(D75:AM75,"(2)")=0," ",COUNTIF(D75:AM75,"(2)"))</f>
        <v xml:space="preserve"> </v>
      </c>
      <c r="AS75" s="44" t="str">
        <f>IF(COUNTIF(D75:AM75,"(3)")=0," ",COUNTIF(D75:AM75,"(3)"))</f>
        <v xml:space="preserve"> </v>
      </c>
      <c r="AT75" s="45" t="str">
        <f>IF(SUM(AQ75:AS75)=0," ",SUM(AQ75:AS75))</f>
        <v xml:space="preserve"> </v>
      </c>
      <c r="AU75" s="46" t="str">
        <f>IF(AO75=0,Var!$B$8,IF(LARGE(D75:AM75,1)&gt;=540,Var!$B$4," "))</f>
        <v>---</v>
      </c>
      <c r="AV75" s="46" t="str">
        <f>IF(AO75=0,Var!$B$8,IF(LARGE(D75:AM75,1)&gt;=550,Var!$B$4," "))</f>
        <v>---</v>
      </c>
      <c r="AW75" s="46" t="str">
        <f>IF(AO75=0,Var!$B$8,IF(LARGE(D75:AM75,1)&gt;=555,Var!$B$4," "))</f>
        <v>---</v>
      </c>
      <c r="AX75" s="46" t="str">
        <f>IF(AO75=0,Var!$B$8,IF(LARGE(D75:AM75,1)&gt;=560,Var!$B$4," "))</f>
        <v>---</v>
      </c>
      <c r="AY75" s="46" t="str">
        <f>IF(AO75=0,Var!$B$8,IF(LARGE(D75:AM75,1)&gt;=565,Var!$B$4," "))</f>
        <v>---</v>
      </c>
      <c r="AZ75" s="46" t="str">
        <f>IF(AO75=0,Var!$B$8,IF(LARGE(D75:AM75,1)&gt;=570,Var!$B$4," "))</f>
        <v>---</v>
      </c>
      <c r="BA75" s="46" t="str">
        <f>IF(AO75=0,Var!$B$8,IF(LARGE(D75:AM75,1)&gt;=575,Var!$B$4," "))</f>
        <v>---</v>
      </c>
      <c r="BB75" s="46" t="str">
        <f>IF(AO75=0,Var!$B$8,IF(LARGE(D75:AM75,1)&gt;=580,Var!$B$4," "))</f>
        <v>---</v>
      </c>
      <c r="BC75" s="46" t="str">
        <f>IF(AO75=0,Var!$B$8,IF(LARGE(D75:AM75,1)&gt;=585,Var!$B$4," "))</f>
        <v>---</v>
      </c>
    </row>
    <row r="76" spans="1:55" ht="22.5" customHeight="1" x14ac:dyDescent="0.2">
      <c r="A76" s="14"/>
      <c r="B76" s="32"/>
      <c r="C76" s="33" t="s">
        <v>61</v>
      </c>
      <c r="D76" s="34"/>
      <c r="E76" s="34"/>
      <c r="F76" s="34"/>
      <c r="G76" s="34"/>
      <c r="H76" s="34"/>
      <c r="I76" s="34"/>
      <c r="J76" s="34"/>
      <c r="K76" s="34"/>
      <c r="L76" s="34"/>
      <c r="M76" s="34"/>
      <c r="N76" s="35"/>
      <c r="O76" s="34"/>
      <c r="P76" s="34"/>
      <c r="Q76" s="34"/>
      <c r="R76" s="34"/>
      <c r="S76" s="34"/>
      <c r="T76" s="34"/>
      <c r="U76" s="34"/>
      <c r="V76" s="34"/>
      <c r="W76" s="34"/>
      <c r="X76" s="34"/>
      <c r="Y76" s="34"/>
      <c r="Z76" s="34"/>
      <c r="AA76" s="34"/>
      <c r="AB76" s="36"/>
      <c r="AC76" s="34"/>
      <c r="AD76" s="37"/>
      <c r="AE76" s="37"/>
      <c r="AF76" s="37"/>
      <c r="AG76" s="37"/>
      <c r="AH76" s="37"/>
      <c r="AI76" s="37"/>
      <c r="AJ76" s="34"/>
      <c r="AK76" s="37"/>
      <c r="AL76" s="38"/>
      <c r="AM76" s="38"/>
      <c r="AN76" s="14"/>
      <c r="AO76" s="21"/>
      <c r="AP76" s="22" t="str">
        <f t="shared" si="9"/>
        <v xml:space="preserve"> </v>
      </c>
      <c r="AQ76" s="21"/>
      <c r="AR76" s="21"/>
      <c r="AS76" s="21"/>
      <c r="AT76" s="31"/>
      <c r="AU76" s="21"/>
      <c r="AV76" s="21"/>
      <c r="AW76" s="31"/>
      <c r="AX76" s="21"/>
      <c r="AY76" s="21"/>
      <c r="AZ76" s="21"/>
      <c r="BA76" s="31"/>
      <c r="BB76" s="21"/>
      <c r="BC76" s="21"/>
    </row>
    <row r="77" spans="1:55" x14ac:dyDescent="0.2">
      <c r="A77" s="14"/>
      <c r="B77" s="2">
        <v>1</v>
      </c>
      <c r="C77" s="39" t="s">
        <v>62</v>
      </c>
      <c r="D77" s="40"/>
      <c r="E77" s="41"/>
      <c r="F77" s="40"/>
      <c r="G77" s="41"/>
      <c r="H77" s="40"/>
      <c r="I77" s="41"/>
      <c r="J77" s="40"/>
      <c r="K77" s="41"/>
      <c r="M77" s="7"/>
      <c r="N77" s="40"/>
      <c r="O77" s="41"/>
      <c r="P77" s="40"/>
      <c r="Q77" s="41"/>
      <c r="R77" s="40"/>
      <c r="S77" s="41"/>
      <c r="T77" s="40"/>
      <c r="U77" s="41"/>
      <c r="V77" s="40"/>
      <c r="W77" s="41"/>
      <c r="X77" s="40"/>
      <c r="Y77" s="41"/>
      <c r="Z77" s="40"/>
      <c r="AA77" s="41"/>
      <c r="AB77" s="40"/>
      <c r="AC77" s="41"/>
      <c r="AD77" s="40"/>
      <c r="AE77" s="41"/>
      <c r="AF77" s="7"/>
      <c r="AG77" s="43"/>
      <c r="AH77" s="7"/>
      <c r="AI77" s="7"/>
      <c r="AJ77" s="40"/>
      <c r="AK77" s="41"/>
      <c r="AL77" s="40"/>
      <c r="AM77" s="41"/>
      <c r="AN77" s="14"/>
      <c r="AO77" s="21">
        <f>COUNT(D77:AM77)</f>
        <v>0</v>
      </c>
      <c r="AP77" s="22" t="str">
        <f t="shared" si="9"/>
        <v xml:space="preserve"> </v>
      </c>
      <c r="AQ77" s="44" t="str">
        <f>IF(COUNTIF(D77:AM77,"(1)")=0," ",COUNTIF(D77:AM77,"(1)"))</f>
        <v xml:space="preserve"> </v>
      </c>
      <c r="AR77" s="44" t="str">
        <f>IF(COUNTIF(D77:AM77,"(2)")=0," ",COUNTIF(D77:AM77,"(2)"))</f>
        <v xml:space="preserve"> </v>
      </c>
      <c r="AS77" s="44" t="str">
        <f>IF(COUNTIF(D77:AM77,"(3)")=0," ",COUNTIF(D77:AM77,"(3)"))</f>
        <v xml:space="preserve"> </v>
      </c>
      <c r="AT77" s="45" t="str">
        <f>IF(SUM(AQ77:AS77)=0," ",SUM(AQ77:AS77))</f>
        <v xml:space="preserve"> </v>
      </c>
      <c r="AU77" s="46">
        <v>21</v>
      </c>
      <c r="AV77" s="46">
        <v>21</v>
      </c>
      <c r="AW77" s="46">
        <v>21</v>
      </c>
      <c r="AX77" s="46">
        <v>21</v>
      </c>
      <c r="AY77" s="46">
        <v>21</v>
      </c>
      <c r="AZ77" s="46">
        <v>26</v>
      </c>
      <c r="BA77" s="46" t="str">
        <f>IF(AO77=0,Var!$B$8,IF(LARGE(D77:AM77,1)&gt;=575,Var!$B$4," "))</f>
        <v>---</v>
      </c>
      <c r="BB77" s="46" t="str">
        <f>IF(AO77=0,Var!$B$8,IF(LARGE(D77:AM77,1)&gt;=580,Var!$B$4," "))</f>
        <v>---</v>
      </c>
      <c r="BC77" s="46" t="str">
        <f>IF(AO77=0,Var!$B$8,IF(LARGE(D77:AM77,1)&gt;=585,Var!$B$4," "))</f>
        <v>---</v>
      </c>
    </row>
    <row r="78" spans="1:55" x14ac:dyDescent="0.2">
      <c r="A78" s="14"/>
      <c r="B78" s="2">
        <v>1</v>
      </c>
      <c r="C78" s="39" t="s">
        <v>63</v>
      </c>
      <c r="D78" s="40"/>
      <c r="E78" s="41"/>
      <c r="F78" s="40"/>
      <c r="G78" s="41"/>
      <c r="H78" s="40"/>
      <c r="I78" s="41"/>
      <c r="J78" s="40"/>
      <c r="K78" s="41"/>
      <c r="M78" s="7"/>
      <c r="N78" s="40"/>
      <c r="O78" s="41"/>
      <c r="P78" s="40"/>
      <c r="Q78" s="41"/>
      <c r="R78" s="40"/>
      <c r="S78" s="41"/>
      <c r="T78" s="40"/>
      <c r="U78" s="41"/>
      <c r="V78" s="40"/>
      <c r="W78" s="41"/>
      <c r="X78" s="40"/>
      <c r="Y78" s="41"/>
      <c r="Z78" s="40"/>
      <c r="AA78" s="41"/>
      <c r="AB78" s="40"/>
      <c r="AC78" s="41"/>
      <c r="AD78" s="40"/>
      <c r="AE78" s="41"/>
      <c r="AF78" s="7"/>
      <c r="AG78" s="48"/>
      <c r="AH78" s="7"/>
      <c r="AI78" s="7"/>
      <c r="AJ78" s="40"/>
      <c r="AK78" s="41"/>
      <c r="AL78" s="40"/>
      <c r="AM78" s="41"/>
      <c r="AN78" s="14"/>
      <c r="AO78" s="21">
        <f>COUNT(D78:AM78)</f>
        <v>0</v>
      </c>
      <c r="AP78" s="22" t="str">
        <f t="shared" si="9"/>
        <v xml:space="preserve"> </v>
      </c>
      <c r="AQ78" s="44" t="str">
        <f>IF(COUNTIF(D78:AM78,"(1)")=0," ",COUNTIF(D78:AM78,"(1)"))</f>
        <v xml:space="preserve"> </v>
      </c>
      <c r="AR78" s="44" t="str">
        <f>IF(COUNTIF(D78:AM78,"(2)")=0," ",COUNTIF(D78:AM78,"(2)"))</f>
        <v xml:space="preserve"> </v>
      </c>
      <c r="AS78" s="44" t="str">
        <f>IF(COUNTIF(D78:AM78,"(3)")=0," ",COUNTIF(D78:AM78,"(3)"))</f>
        <v xml:space="preserve"> </v>
      </c>
      <c r="AT78" s="45" t="str">
        <f>IF(SUM(AQ78:AS78)=0," ",SUM(AQ78:AS78))</f>
        <v xml:space="preserve"> </v>
      </c>
      <c r="AU78" s="46">
        <v>26</v>
      </c>
      <c r="AV78" s="46">
        <v>26</v>
      </c>
      <c r="AW78" s="46">
        <v>26</v>
      </c>
      <c r="AX78" s="46" t="str">
        <f>IF(AO78=0,Var!$B$8,IF(LARGE(D78:AM78,1)&gt;=560,Var!$B$4," "))</f>
        <v>---</v>
      </c>
      <c r="AY78" s="46" t="str">
        <f>IF(AO78=0,Var!$B$8,IF(LARGE(D78:AM78,1)&gt;=565,Var!$B$4," "))</f>
        <v>---</v>
      </c>
      <c r="AZ78" s="46" t="str">
        <f>IF(AO78=0,Var!$B$8,IF(LARGE(D78:AM78,1)&gt;=570,Var!$B$4," "))</f>
        <v>---</v>
      </c>
      <c r="BA78" s="46" t="str">
        <f>IF(AO78=0,Var!$B$8,IF(LARGE(D78:AM78,1)&gt;=575,Var!$B$4," "))</f>
        <v>---</v>
      </c>
      <c r="BB78" s="46" t="str">
        <f>IF(AO78=0,Var!$B$8,IF(LARGE(D78:AM78,1)&gt;=580,Var!$B$4," "))</f>
        <v>---</v>
      </c>
      <c r="BC78" s="46" t="str">
        <f>IF(AO78=0,Var!$B$8,IF(LARGE(D78:AM78,1)&gt;=585,Var!$B$4," "))</f>
        <v>---</v>
      </c>
    </row>
    <row r="79" spans="1:55" ht="22.5" customHeight="1" x14ac:dyDescent="0.2">
      <c r="A79" s="14"/>
      <c r="B79" s="32"/>
      <c r="C79" s="33" t="s">
        <v>64</v>
      </c>
      <c r="D79" s="34"/>
      <c r="E79" s="34"/>
      <c r="F79" s="34"/>
      <c r="G79" s="34"/>
      <c r="H79" s="34"/>
      <c r="I79" s="34"/>
      <c r="J79" s="34"/>
      <c r="K79" s="34"/>
      <c r="L79" s="34"/>
      <c r="M79" s="34"/>
      <c r="N79" s="35"/>
      <c r="O79" s="34"/>
      <c r="P79" s="34"/>
      <c r="Q79" s="34"/>
      <c r="R79" s="34"/>
      <c r="S79" s="34"/>
      <c r="T79" s="34"/>
      <c r="U79" s="34"/>
      <c r="V79" s="34"/>
      <c r="W79" s="34"/>
      <c r="X79" s="34"/>
      <c r="Y79" s="34"/>
      <c r="Z79" s="34"/>
      <c r="AA79" s="34"/>
      <c r="AB79" s="36"/>
      <c r="AC79" s="34"/>
      <c r="AD79" s="37"/>
      <c r="AE79" s="37"/>
      <c r="AF79" s="37"/>
      <c r="AG79" s="37"/>
      <c r="AH79" s="37"/>
      <c r="AI79" s="37"/>
      <c r="AJ79" s="34"/>
      <c r="AK79" s="37"/>
      <c r="AL79" s="38"/>
      <c r="AM79" s="38"/>
      <c r="AN79" s="14"/>
      <c r="AO79" s="21"/>
      <c r="AP79" s="22" t="str">
        <f t="shared" si="9"/>
        <v xml:space="preserve"> </v>
      </c>
      <c r="AQ79" s="21"/>
      <c r="AR79" s="21"/>
      <c r="AS79" s="21"/>
      <c r="AT79" s="31"/>
      <c r="AU79" s="21"/>
      <c r="AV79" s="21"/>
      <c r="AW79" s="31"/>
      <c r="AX79" s="21"/>
      <c r="AY79" s="21"/>
      <c r="AZ79" s="21"/>
      <c r="BA79" s="31"/>
      <c r="BB79" s="21"/>
      <c r="BC79" s="21"/>
    </row>
    <row r="80" spans="1:55" x14ac:dyDescent="0.2">
      <c r="A80" s="14"/>
      <c r="B80" s="2"/>
      <c r="C80" s="39" t="s">
        <v>66</v>
      </c>
      <c r="D80" s="40"/>
      <c r="E80" s="41"/>
      <c r="F80" s="40"/>
      <c r="G80" s="41"/>
      <c r="H80" s="40"/>
      <c r="I80" s="41"/>
      <c r="J80" s="40"/>
      <c r="K80" s="41"/>
      <c r="M80" s="7"/>
      <c r="N80" s="40"/>
      <c r="O80" s="41"/>
      <c r="P80" s="40"/>
      <c r="Q80" s="41"/>
      <c r="R80" s="40"/>
      <c r="S80" s="41"/>
      <c r="T80" s="40"/>
      <c r="U80" s="41"/>
      <c r="V80" s="40"/>
      <c r="W80" s="41"/>
      <c r="X80" s="40"/>
      <c r="Y80" s="41"/>
      <c r="Z80" s="40"/>
      <c r="AA80" s="41"/>
      <c r="AB80" s="40"/>
      <c r="AC80" s="41"/>
      <c r="AD80" s="40"/>
      <c r="AE80" s="41"/>
      <c r="AF80" s="59"/>
      <c r="AG80" s="41"/>
      <c r="AH80" s="7"/>
      <c r="AI80" s="7"/>
      <c r="AJ80" s="40"/>
      <c r="AK80" s="41"/>
      <c r="AL80" s="40"/>
      <c r="AM80" s="41"/>
      <c r="AN80" s="14"/>
      <c r="AO80" s="21">
        <f>COUNT(D80:AM80)</f>
        <v>0</v>
      </c>
      <c r="AP80" s="22" t="str">
        <f t="shared" si="9"/>
        <v xml:space="preserve"> </v>
      </c>
      <c r="AQ80" s="44" t="str">
        <f t="shared" ref="AQ80:AQ84" si="10">IF(COUNTIF(D80:AM80,"(1)")=0," ",COUNTIF(D80:AM80,"(1)"))</f>
        <v xml:space="preserve"> </v>
      </c>
      <c r="AR80" s="44" t="str">
        <f t="shared" ref="AR80:AR84" si="11">IF(COUNTIF(D80:AM80,"(2)")=0," ",COUNTIF(D80:AM80,"(2)"))</f>
        <v xml:space="preserve"> </v>
      </c>
      <c r="AS80" s="44" t="str">
        <f t="shared" ref="AS80:AS84" si="12">IF(COUNTIF(D80:AM80,"(3)")=0," ",COUNTIF(D80:AM80,"(3)"))</f>
        <v xml:space="preserve"> </v>
      </c>
      <c r="AT80" s="67" t="str">
        <f t="shared" ref="AT80:AT84" si="13">IF(SUM(AQ80:AS80)=0," ",SUM(AQ80:AS80))</f>
        <v xml:space="preserve"> </v>
      </c>
      <c r="AU80" s="46">
        <v>22</v>
      </c>
      <c r="AV80" s="46">
        <v>22</v>
      </c>
      <c r="AW80" s="46" t="str">
        <f>IF(AO80=0,Var!$B$8,IF(LARGE(D80:AM80,1)&gt;=555,Var!$B$4," "))</f>
        <v>---</v>
      </c>
      <c r="AX80" s="46" t="str">
        <f>IF(AO80=0,Var!$B$8,IF(LARGE(D80:AM80,1)&gt;=560,Var!$B$4," "))</f>
        <v>---</v>
      </c>
      <c r="AY80" s="46" t="str">
        <f>IF(AO80=0,Var!$B$8,IF(LARGE(D80:AM80,1)&gt;=565,Var!$B$4," "))</f>
        <v>---</v>
      </c>
      <c r="AZ80" s="46" t="str">
        <f>IF(AO80=0,Var!$B$8,IF(LARGE(D80:AM80,1)&gt;=570,Var!$B$4," "))</f>
        <v>---</v>
      </c>
      <c r="BA80" s="46" t="str">
        <f>IF(AO80=0,Var!$B$8,IF(LARGE(D80:AM80,1)&gt;=575,Var!$B$4," "))</f>
        <v>---</v>
      </c>
      <c r="BB80" s="46" t="str">
        <f>IF(AO80=0,Var!$B$8,IF(LARGE(D80:AM80,1)&gt;=580,Var!$B$4," "))</f>
        <v>---</v>
      </c>
      <c r="BC80" s="46" t="str">
        <f>IF(AO80=0,Var!$B$8,IF(LARGE(D80:AM80,1)&gt;=585,Var!$B$4," "))</f>
        <v>---</v>
      </c>
    </row>
    <row r="81" spans="1:55" x14ac:dyDescent="0.2">
      <c r="A81" s="14"/>
      <c r="B81" s="2"/>
      <c r="C81" s="39" t="s">
        <v>67</v>
      </c>
      <c r="D81" s="40"/>
      <c r="E81" s="41"/>
      <c r="F81" s="40"/>
      <c r="G81" s="41"/>
      <c r="H81" s="40"/>
      <c r="I81" s="41"/>
      <c r="J81" s="40"/>
      <c r="K81" s="41"/>
      <c r="M81" s="7"/>
      <c r="N81" s="40"/>
      <c r="O81" s="41"/>
      <c r="P81" s="40"/>
      <c r="Q81" s="41"/>
      <c r="R81" s="40"/>
      <c r="S81" s="41"/>
      <c r="T81" s="40"/>
      <c r="U81" s="41"/>
      <c r="V81" s="40"/>
      <c r="W81" s="41"/>
      <c r="X81" s="40"/>
      <c r="Y81" s="41"/>
      <c r="Z81" s="40"/>
      <c r="AA81" s="41"/>
      <c r="AB81" s="40"/>
      <c r="AC81" s="41"/>
      <c r="AD81" s="40"/>
      <c r="AE81" s="41"/>
      <c r="AF81" s="59"/>
      <c r="AG81" s="41"/>
      <c r="AH81" s="7"/>
      <c r="AI81" s="7"/>
      <c r="AJ81" s="40"/>
      <c r="AK81" s="41"/>
      <c r="AL81" s="40"/>
      <c r="AM81" s="41"/>
      <c r="AN81" s="14"/>
      <c r="AO81" s="21">
        <f>COUNT(D81:AM81)</f>
        <v>0</v>
      </c>
      <c r="AP81" s="22" t="str">
        <f t="shared" si="9"/>
        <v xml:space="preserve"> </v>
      </c>
      <c r="AQ81" s="44" t="str">
        <f t="shared" si="10"/>
        <v xml:space="preserve"> </v>
      </c>
      <c r="AR81" s="44" t="str">
        <f t="shared" si="11"/>
        <v xml:space="preserve"> </v>
      </c>
      <c r="AS81" s="44" t="str">
        <f t="shared" si="12"/>
        <v xml:space="preserve"> </v>
      </c>
      <c r="AT81" s="67" t="str">
        <f t="shared" si="13"/>
        <v xml:space="preserve"> </v>
      </c>
      <c r="AU81" s="85">
        <v>18</v>
      </c>
      <c r="AV81" s="46">
        <v>18</v>
      </c>
      <c r="AW81" s="46">
        <v>18</v>
      </c>
      <c r="AX81" s="46">
        <v>18</v>
      </c>
      <c r="AY81" s="46">
        <v>18</v>
      </c>
      <c r="AZ81" s="46" t="str">
        <f>IF(AO81=0,Var!$B$8,IF(LARGE(D81:AM81,1)&gt;=570,Var!$B$4," "))</f>
        <v>---</v>
      </c>
      <c r="BA81" s="46" t="str">
        <f>IF(AO81=0,Var!$B$8,IF(LARGE(D81:AM81,1)&gt;=575,Var!$B$4," "))</f>
        <v>---</v>
      </c>
      <c r="BB81" s="46" t="str">
        <f>IF(AO81=0,Var!$B$8,IF(LARGE(D81:AM81,1)&gt;=580,Var!$B$4," "))</f>
        <v>---</v>
      </c>
      <c r="BC81" s="46" t="str">
        <f>IF(AO81=0,Var!$B$8,IF(LARGE(D81:AM81,1)&gt;=585,Var!$B$4," "))</f>
        <v>---</v>
      </c>
    </row>
    <row r="82" spans="1:55" x14ac:dyDescent="0.2">
      <c r="A82" s="14"/>
      <c r="B82" s="2">
        <v>1</v>
      </c>
      <c r="C82" s="39" t="s">
        <v>68</v>
      </c>
      <c r="D82" s="40"/>
      <c r="E82" s="41"/>
      <c r="F82" s="40"/>
      <c r="G82" s="41"/>
      <c r="H82" s="40"/>
      <c r="I82" s="41"/>
      <c r="J82" s="40"/>
      <c r="K82" s="41"/>
      <c r="M82" s="7"/>
      <c r="N82" s="40"/>
      <c r="O82" s="41"/>
      <c r="P82" s="40"/>
      <c r="Q82" s="41"/>
      <c r="R82" s="40"/>
      <c r="S82" s="41"/>
      <c r="T82" s="40"/>
      <c r="U82" s="41"/>
      <c r="V82" s="40"/>
      <c r="W82" s="41"/>
      <c r="X82" s="40"/>
      <c r="Y82" s="41"/>
      <c r="Z82" s="40"/>
      <c r="AA82" s="41"/>
      <c r="AB82" s="40"/>
      <c r="AC82" s="41"/>
      <c r="AD82" s="40"/>
      <c r="AE82" s="41"/>
      <c r="AF82" s="59"/>
      <c r="AG82" s="41"/>
      <c r="AH82" s="7"/>
      <c r="AI82" s="7"/>
      <c r="AJ82" s="40"/>
      <c r="AK82" s="41"/>
      <c r="AL82" s="40"/>
      <c r="AM82" s="41"/>
      <c r="AN82" s="14"/>
      <c r="AO82" s="21">
        <f>COUNT(D82:AM82)</f>
        <v>0</v>
      </c>
      <c r="AP82" s="22" t="str">
        <f t="shared" si="9"/>
        <v xml:space="preserve"> </v>
      </c>
      <c r="AQ82" s="44" t="str">
        <f t="shared" si="10"/>
        <v xml:space="preserve"> </v>
      </c>
      <c r="AR82" s="44" t="str">
        <f t="shared" si="11"/>
        <v xml:space="preserve"> </v>
      </c>
      <c r="AS82" s="44" t="str">
        <f t="shared" si="12"/>
        <v xml:space="preserve"> </v>
      </c>
      <c r="AT82" s="67" t="str">
        <f t="shared" si="13"/>
        <v xml:space="preserve"> </v>
      </c>
      <c r="AU82" s="46" t="str">
        <f>IF(AO82=0,Var!$B$8,IF(LARGE(D82:AM82,1)&gt;=540,Var!$B$4," "))</f>
        <v>---</v>
      </c>
      <c r="AV82" s="46" t="str">
        <f>IF(AO82=0,Var!$B$8,IF(LARGE(D82:AM82,1)&gt;=550,Var!$B$4," "))</f>
        <v>---</v>
      </c>
      <c r="AW82" s="46" t="str">
        <f>IF(AO82=0,Var!$B$8,IF(LARGE(D82:AM82,1)&gt;=555,Var!$B$4," "))</f>
        <v>---</v>
      </c>
      <c r="AX82" s="46" t="str">
        <f>IF(AO82=0,Var!$B$8,IF(LARGE(D82:AM82,1)&gt;=560,Var!$B$4," "))</f>
        <v>---</v>
      </c>
      <c r="AY82" s="46" t="str">
        <f>IF(AO82=0,Var!$B$8,IF(LARGE(D82:AM82,1)&gt;=565,Var!$B$4," "))</f>
        <v>---</v>
      </c>
      <c r="AZ82" s="46" t="str">
        <f>IF(AO82=0,Var!$B$8,IF(LARGE(D82:AM82,1)&gt;=570,Var!$B$4," "))</f>
        <v>---</v>
      </c>
      <c r="BA82" s="46" t="str">
        <f>IF(AO82=0,Var!$B$8,IF(LARGE(D82:AM82,1)&gt;=575,Var!$B$4," "))</f>
        <v>---</v>
      </c>
      <c r="BB82" s="46" t="str">
        <f>IF(AO82=0,Var!$B$8,IF(LARGE(D82:AM82,1)&gt;=580,Var!$B$4," "))</f>
        <v>---</v>
      </c>
      <c r="BC82" s="46" t="str">
        <f>IF(AO82=0,Var!$B$8,IF(LARGE(D82:AM82,1)&gt;=585,Var!$B$4," "))</f>
        <v>---</v>
      </c>
    </row>
    <row r="83" spans="1:55" x14ac:dyDescent="0.2">
      <c r="A83" s="14"/>
      <c r="B83" s="2"/>
      <c r="C83" s="39" t="s">
        <v>69</v>
      </c>
      <c r="D83" s="40"/>
      <c r="E83" s="41"/>
      <c r="F83" s="40"/>
      <c r="G83" s="41"/>
      <c r="H83" s="40"/>
      <c r="I83" s="41"/>
      <c r="J83" s="40"/>
      <c r="K83" s="41"/>
      <c r="L83" s="86"/>
      <c r="M83" s="7"/>
      <c r="N83" s="40"/>
      <c r="O83" s="41"/>
      <c r="P83" s="40"/>
      <c r="Q83" s="41"/>
      <c r="R83" s="40"/>
      <c r="S83" s="41"/>
      <c r="T83" s="40"/>
      <c r="U83" s="41"/>
      <c r="V83" s="40"/>
      <c r="W83" s="41"/>
      <c r="X83" s="40"/>
      <c r="Y83" s="41"/>
      <c r="Z83" s="40"/>
      <c r="AA83" s="41"/>
      <c r="AB83" s="40"/>
      <c r="AC83" s="41"/>
      <c r="AD83" s="40"/>
      <c r="AE83" s="41"/>
      <c r="AF83" s="59"/>
      <c r="AG83" s="41"/>
      <c r="AH83" s="7"/>
      <c r="AI83" s="7"/>
      <c r="AJ83" s="40"/>
      <c r="AK83" s="41"/>
      <c r="AL83" s="40"/>
      <c r="AM83" s="41"/>
      <c r="AN83" s="14"/>
      <c r="AO83" s="21">
        <f>COUNT(D83:AM83)</f>
        <v>0</v>
      </c>
      <c r="AP83" s="22" t="str">
        <f t="shared" si="9"/>
        <v xml:space="preserve"> </v>
      </c>
      <c r="AQ83" s="44" t="str">
        <f t="shared" si="10"/>
        <v xml:space="preserve"> </v>
      </c>
      <c r="AR83" s="44" t="str">
        <f t="shared" si="11"/>
        <v xml:space="preserve"> </v>
      </c>
      <c r="AS83" s="44" t="str">
        <f t="shared" si="12"/>
        <v xml:space="preserve"> </v>
      </c>
      <c r="AT83" s="67" t="str">
        <f t="shared" si="13"/>
        <v xml:space="preserve"> </v>
      </c>
      <c r="AU83" s="85">
        <v>18</v>
      </c>
      <c r="AV83" s="46">
        <v>18</v>
      </c>
      <c r="AW83" s="46" t="str">
        <f>IF(AO83=0,Var!$B$8,IF(LARGE(D83:AM83,1)&gt;=555,Var!$B$4," "))</f>
        <v>---</v>
      </c>
      <c r="AX83" s="46" t="str">
        <f>IF(AO83=0,Var!$B$8,IF(LARGE(D83:AM83,1)&gt;=560,Var!$B$4," "))</f>
        <v>---</v>
      </c>
      <c r="AY83" s="46" t="str">
        <f>IF(AO83=0,Var!$B$8,IF(LARGE(D83:AM83,1)&gt;=565,Var!$B$4," "))</f>
        <v>---</v>
      </c>
      <c r="AZ83" s="46" t="str">
        <f>IF(AO83=0,Var!$B$8,IF(LARGE(D83:AM83,1)&gt;=570,Var!$B$4," "))</f>
        <v>---</v>
      </c>
      <c r="BA83" s="46" t="str">
        <f>IF(AO83=0,Var!$B$8,IF(LARGE(D83:AM83,1)&gt;=575,Var!$B$4," "))</f>
        <v>---</v>
      </c>
      <c r="BB83" s="46" t="str">
        <f>IF(AO83=0,Var!$B$8,IF(LARGE(D83:AM83,1)&gt;=580,Var!$B$4," "))</f>
        <v>---</v>
      </c>
      <c r="BC83" s="46" t="str">
        <f>IF(AO83=0,Var!$B$8,IF(LARGE(D83:AM83,1)&gt;=585,Var!$B$4," "))</f>
        <v>---</v>
      </c>
    </row>
    <row r="84" spans="1:55" x14ac:dyDescent="0.2">
      <c r="A84" s="14"/>
      <c r="B84" s="2">
        <v>1</v>
      </c>
      <c r="C84" s="39" t="s">
        <v>70</v>
      </c>
      <c r="D84" s="40"/>
      <c r="E84" s="41"/>
      <c r="F84" s="40"/>
      <c r="G84" s="41"/>
      <c r="H84" s="40"/>
      <c r="I84" s="41"/>
      <c r="J84" s="40"/>
      <c r="K84" s="41"/>
      <c r="M84" s="7"/>
      <c r="N84" s="40"/>
      <c r="O84" s="41"/>
      <c r="P84" s="40"/>
      <c r="Q84" s="41"/>
      <c r="R84" s="40"/>
      <c r="S84" s="41"/>
      <c r="T84" s="40"/>
      <c r="U84" s="41"/>
      <c r="V84" s="40"/>
      <c r="W84" s="41"/>
      <c r="X84" s="40"/>
      <c r="Y84" s="41"/>
      <c r="Z84" s="40"/>
      <c r="AA84" s="41"/>
      <c r="AB84" s="40"/>
      <c r="AC84" s="41"/>
      <c r="AD84" s="40"/>
      <c r="AE84" s="41"/>
      <c r="AF84" s="47"/>
      <c r="AG84" s="48"/>
      <c r="AH84" s="7"/>
      <c r="AI84" s="7"/>
      <c r="AJ84" s="40"/>
      <c r="AK84" s="41"/>
      <c r="AL84" s="40"/>
      <c r="AM84" s="41"/>
      <c r="AN84" s="14"/>
      <c r="AO84" s="21">
        <f>COUNT(D84:AM84)</f>
        <v>0</v>
      </c>
      <c r="AP84" s="22" t="str">
        <f t="shared" si="9"/>
        <v xml:space="preserve"> </v>
      </c>
      <c r="AQ84" s="44" t="str">
        <f t="shared" si="10"/>
        <v xml:space="preserve"> </v>
      </c>
      <c r="AR84" s="44" t="str">
        <f t="shared" si="11"/>
        <v xml:space="preserve"> </v>
      </c>
      <c r="AS84" s="44" t="str">
        <f t="shared" si="12"/>
        <v xml:space="preserve"> </v>
      </c>
      <c r="AT84" s="67" t="str">
        <f t="shared" si="13"/>
        <v xml:space="preserve"> </v>
      </c>
      <c r="AU84" s="85">
        <v>18</v>
      </c>
      <c r="AV84" s="46">
        <v>18</v>
      </c>
      <c r="AW84" s="46">
        <v>18</v>
      </c>
      <c r="AX84" s="46">
        <v>18</v>
      </c>
      <c r="AY84" s="46">
        <v>18</v>
      </c>
      <c r="AZ84" s="46">
        <v>18</v>
      </c>
      <c r="BA84" s="46" t="str">
        <f>IF(AO84=0,Var!$B$8,IF(LARGE(D84:AM84,1)&gt;=575,Var!$B$4," "))</f>
        <v>---</v>
      </c>
      <c r="BB84" s="46" t="str">
        <f>IF(AO84=0,Var!$B$8,IF(LARGE(D84:AM84,1)&gt;=580,Var!$B$4," "))</f>
        <v>---</v>
      </c>
      <c r="BC84" s="46" t="str">
        <f>IF(AO84=0,Var!$B$8,IF(LARGE(D84:AM84,1)&gt;=585,Var!$B$4," "))</f>
        <v>---</v>
      </c>
    </row>
    <row r="85" spans="1:55" x14ac:dyDescent="0.2">
      <c r="A85" s="14"/>
      <c r="B85" s="71"/>
      <c r="C85" s="72"/>
      <c r="D85" s="57"/>
      <c r="E85" s="57"/>
      <c r="F85" s="57"/>
      <c r="G85" s="57"/>
      <c r="H85" s="57"/>
      <c r="I85" s="57"/>
      <c r="J85" s="57"/>
      <c r="K85" s="57"/>
      <c r="L85" s="57"/>
      <c r="M85" s="57"/>
      <c r="N85" s="58"/>
      <c r="O85" s="57"/>
      <c r="P85" s="57"/>
      <c r="Q85" s="57"/>
      <c r="R85" s="57"/>
      <c r="S85" s="57"/>
      <c r="T85" s="57"/>
      <c r="U85" s="57"/>
      <c r="V85" s="57"/>
      <c r="W85" s="57"/>
      <c r="X85" s="57"/>
      <c r="Y85" s="57"/>
      <c r="Z85" s="57"/>
      <c r="AA85" s="57"/>
      <c r="AB85" s="73"/>
      <c r="AC85" s="57"/>
      <c r="AD85" s="74"/>
      <c r="AE85" s="74"/>
      <c r="AF85" s="74"/>
      <c r="AG85" s="74"/>
      <c r="AH85" s="74"/>
      <c r="AI85" s="74"/>
      <c r="AJ85" s="57"/>
      <c r="AK85" s="74"/>
      <c r="AL85" s="75"/>
      <c r="AM85" s="75"/>
      <c r="AN85" s="14"/>
      <c r="AO85" s="14"/>
      <c r="AP85" s="16"/>
      <c r="AQ85" s="21"/>
      <c r="AR85" s="21"/>
      <c r="AS85" s="21"/>
      <c r="AT85" s="31"/>
      <c r="AU85" s="21"/>
      <c r="AV85" s="21"/>
      <c r="AW85" s="31"/>
      <c r="AX85" s="21"/>
      <c r="AY85" s="21"/>
      <c r="AZ85" s="21"/>
      <c r="BA85" s="31"/>
      <c r="BB85" s="21"/>
      <c r="BC85" s="21"/>
    </row>
    <row r="86" spans="1:55" ht="12.75" x14ac:dyDescent="0.2">
      <c r="A86" s="14"/>
      <c r="B86" s="76"/>
      <c r="C86" s="14" t="s">
        <v>71</v>
      </c>
      <c r="J86" s="526">
        <f>COUNT(B8:B104)</f>
        <v>23</v>
      </c>
      <c r="K86" s="526"/>
      <c r="L86" s="12"/>
      <c r="M86" s="12"/>
      <c r="AN86" s="14"/>
      <c r="AO86" s="87">
        <f>SUM(AO8:AO85)</f>
        <v>0</v>
      </c>
      <c r="AP86" s="16"/>
      <c r="AQ86" s="23">
        <f>SUM(AQ8:AQ85)</f>
        <v>0</v>
      </c>
      <c r="AR86" s="88">
        <f>SUM(AR8:AR85)</f>
        <v>0</v>
      </c>
      <c r="AS86" s="89">
        <f>SUM(AS8:AS85)</f>
        <v>0</v>
      </c>
      <c r="AT86" s="67">
        <f>SUM(AT8:AT85)</f>
        <v>0</v>
      </c>
      <c r="AU86" s="31"/>
      <c r="AV86" s="90"/>
      <c r="AW86" s="91"/>
      <c r="AX86" s="90"/>
      <c r="AY86" s="31" t="str">
        <f>IF((LARGE(J86:AQ86,1))&gt;=450,"12"," ")</f>
        <v xml:space="preserve"> </v>
      </c>
      <c r="AZ86" s="90"/>
      <c r="BA86" s="91"/>
      <c r="BB86" s="90"/>
      <c r="BC86" s="90"/>
    </row>
    <row r="87" spans="1:55" x14ac:dyDescent="0.2">
      <c r="A87" s="14"/>
      <c r="B87" s="76"/>
      <c r="C87" s="14"/>
      <c r="AN87" s="14"/>
      <c r="AO87" s="14"/>
      <c r="AP87" s="16"/>
      <c r="AQ87" s="14"/>
      <c r="AR87" s="14"/>
      <c r="AS87" s="14"/>
      <c r="AT87" s="14"/>
      <c r="AU87" s="14"/>
      <c r="AV87" s="14"/>
      <c r="AW87" s="17"/>
      <c r="AX87" s="14"/>
      <c r="AY87" s="14"/>
      <c r="AZ87" s="14"/>
      <c r="BA87" s="17"/>
      <c r="BB87" s="14"/>
      <c r="BC87" s="14"/>
    </row>
    <row r="88" spans="1:55" x14ac:dyDescent="0.2">
      <c r="A88" s="14"/>
      <c r="B88" s="76"/>
      <c r="C88" s="14"/>
      <c r="AN88" s="14"/>
      <c r="AQ88" s="14"/>
      <c r="AR88" s="14"/>
      <c r="AS88" s="14"/>
      <c r="AT88" s="14"/>
      <c r="AU88" s="14"/>
      <c r="AV88" s="14"/>
      <c r="AW88" s="17"/>
      <c r="AX88" s="14"/>
      <c r="AY88" s="14"/>
      <c r="AZ88" s="14"/>
      <c r="BA88" s="17"/>
      <c r="BB88" s="14"/>
      <c r="BC88" s="14"/>
    </row>
    <row r="89" spans="1:55" x14ac:dyDescent="0.2">
      <c r="A89" s="14"/>
      <c r="B89" s="76"/>
      <c r="C89" s="14"/>
      <c r="AN89" s="14"/>
      <c r="AQ89" s="14"/>
      <c r="AR89" s="14"/>
      <c r="AS89" s="14"/>
      <c r="AT89" s="14"/>
      <c r="AU89" s="14"/>
      <c r="AV89" s="14"/>
      <c r="AW89" s="17"/>
      <c r="AX89" s="14"/>
      <c r="AY89" s="14"/>
      <c r="AZ89" s="14"/>
      <c r="BA89" s="17"/>
      <c r="BB89" s="14"/>
      <c r="BC89" s="14"/>
    </row>
    <row r="91" spans="1:55" x14ac:dyDescent="0.2">
      <c r="AR91" s="78"/>
      <c r="AS91" s="78"/>
      <c r="AT91" s="78"/>
    </row>
    <row r="92" spans="1:55" x14ac:dyDescent="0.2">
      <c r="AP92" s="92"/>
    </row>
    <row r="93" spans="1:55" x14ac:dyDescent="0.2">
      <c r="AP93" s="92"/>
    </row>
    <row r="94" spans="1:55" x14ac:dyDescent="0.2">
      <c r="B94" s="5"/>
      <c r="D94" s="5"/>
      <c r="E94" s="5"/>
      <c r="F94" s="5"/>
      <c r="G94" s="5"/>
      <c r="H94" s="5"/>
      <c r="I94" s="5"/>
      <c r="J94" s="5"/>
      <c r="K94" s="5"/>
      <c r="L94" s="5"/>
      <c r="M94" s="5"/>
      <c r="N94" s="93"/>
      <c r="O94" s="5"/>
      <c r="P94" s="5"/>
      <c r="Q94" s="5"/>
      <c r="R94" s="5"/>
      <c r="S94" s="5"/>
      <c r="T94" s="5"/>
      <c r="U94" s="5"/>
      <c r="V94" s="5"/>
      <c r="W94" s="5"/>
      <c r="X94" s="5"/>
      <c r="Y94" s="5"/>
      <c r="Z94" s="5"/>
      <c r="AA94" s="5"/>
      <c r="AB94" s="5"/>
      <c r="AC94" s="5"/>
      <c r="AD94" s="5"/>
      <c r="AE94" s="5"/>
      <c r="AF94" s="5"/>
      <c r="AG94" s="5"/>
      <c r="AH94" s="5"/>
      <c r="AI94" s="5"/>
      <c r="AJ94" s="5"/>
      <c r="AK94" s="5"/>
      <c r="AP94" s="92"/>
      <c r="AW94" s="5"/>
      <c r="BA94" s="5"/>
    </row>
    <row r="95" spans="1:55" x14ac:dyDescent="0.2">
      <c r="B95" s="5"/>
      <c r="D95" s="5"/>
      <c r="E95" s="5"/>
      <c r="F95" s="5"/>
      <c r="G95" s="5"/>
      <c r="H95" s="5"/>
      <c r="I95" s="5"/>
      <c r="J95" s="5"/>
      <c r="K95" s="5"/>
      <c r="L95" s="5"/>
      <c r="M95" s="5"/>
      <c r="N95" s="93"/>
      <c r="O95" s="5"/>
      <c r="P95" s="5"/>
      <c r="Q95" s="5"/>
      <c r="R95" s="5"/>
      <c r="S95" s="5"/>
      <c r="T95" s="5"/>
      <c r="U95" s="5"/>
      <c r="V95" s="5"/>
      <c r="W95" s="5"/>
      <c r="X95" s="5"/>
      <c r="Y95" s="5"/>
      <c r="Z95" s="5"/>
      <c r="AA95" s="5"/>
      <c r="AB95" s="5"/>
      <c r="AC95" s="5"/>
      <c r="AD95" s="5"/>
      <c r="AE95" s="5"/>
      <c r="AF95" s="5"/>
      <c r="AG95" s="5"/>
      <c r="AH95" s="5"/>
      <c r="AI95" s="5"/>
      <c r="AJ95" s="5"/>
      <c r="AK95" s="5"/>
      <c r="AP95" s="92"/>
      <c r="AW95" s="5"/>
      <c r="BA95" s="5"/>
    </row>
    <row r="96" spans="1:55" x14ac:dyDescent="0.2">
      <c r="B96" s="5"/>
      <c r="D96" s="5"/>
      <c r="E96" s="5"/>
      <c r="F96" s="5"/>
      <c r="G96" s="5"/>
      <c r="H96" s="5"/>
      <c r="I96" s="5"/>
      <c r="J96" s="5"/>
      <c r="K96" s="5"/>
      <c r="L96" s="5"/>
      <c r="M96" s="5"/>
      <c r="N96" s="93"/>
      <c r="O96" s="5"/>
      <c r="P96" s="5"/>
      <c r="Q96" s="5"/>
      <c r="R96" s="5"/>
      <c r="S96" s="5"/>
      <c r="T96" s="5"/>
      <c r="U96" s="5"/>
      <c r="V96" s="5"/>
      <c r="W96" s="5"/>
      <c r="X96" s="5"/>
      <c r="Y96" s="5"/>
      <c r="Z96" s="5"/>
      <c r="AA96" s="5"/>
      <c r="AB96" s="5"/>
      <c r="AC96" s="5"/>
      <c r="AD96" s="5"/>
      <c r="AE96" s="5"/>
      <c r="AF96" s="5"/>
      <c r="AG96" s="5"/>
      <c r="AH96" s="5"/>
      <c r="AI96" s="5"/>
      <c r="AJ96" s="5"/>
      <c r="AK96" s="5"/>
      <c r="AP96" s="92"/>
      <c r="AW96" s="5"/>
      <c r="BA96" s="5"/>
    </row>
    <row r="97" spans="14:42" s="5" customFormat="1" x14ac:dyDescent="0.2">
      <c r="N97" s="93"/>
      <c r="AP97" s="92"/>
    </row>
    <row r="98" spans="14:42" s="5" customFormat="1" x14ac:dyDescent="0.2">
      <c r="N98" s="93"/>
      <c r="AP98" s="92"/>
    </row>
    <row r="99" spans="14:42" s="5" customFormat="1" x14ac:dyDescent="0.2">
      <c r="N99" s="93"/>
      <c r="AP99" s="92"/>
    </row>
    <row r="100" spans="14:42" s="5" customFormat="1" x14ac:dyDescent="0.2">
      <c r="N100" s="93"/>
      <c r="AP100" s="92"/>
    </row>
    <row r="101" spans="14:42" s="5" customFormat="1" x14ac:dyDescent="0.2">
      <c r="N101" s="93"/>
      <c r="AP101" s="92"/>
    </row>
    <row r="102" spans="14:42" s="5" customFormat="1" x14ac:dyDescent="0.2">
      <c r="N102" s="93"/>
      <c r="AP102" s="92"/>
    </row>
    <row r="103" spans="14:42" s="5" customFormat="1" x14ac:dyDescent="0.2">
      <c r="N103" s="93"/>
      <c r="AP103" s="92"/>
    </row>
    <row r="104" spans="14:42" s="5" customFormat="1" x14ac:dyDescent="0.2">
      <c r="N104" s="93"/>
      <c r="AP104" s="92"/>
    </row>
    <row r="105" spans="14:42" s="5" customFormat="1" x14ac:dyDescent="0.2">
      <c r="N105" s="93"/>
      <c r="AP105" s="92"/>
    </row>
    <row r="106" spans="14:42" s="5" customFormat="1" x14ac:dyDescent="0.2">
      <c r="N106" s="93"/>
      <c r="AP106" s="92"/>
    </row>
    <row r="107" spans="14:42" s="5" customFormat="1" x14ac:dyDescent="0.2">
      <c r="N107" s="93"/>
      <c r="AP107" s="92"/>
    </row>
    <row r="108" spans="14:42" s="5" customFormat="1" x14ac:dyDescent="0.2">
      <c r="N108" s="93"/>
      <c r="AP108" s="92"/>
    </row>
    <row r="109" spans="14:42" s="5" customFormat="1" x14ac:dyDescent="0.2">
      <c r="N109" s="93"/>
      <c r="AP109" s="92"/>
    </row>
    <row r="110" spans="14:42" s="5" customFormat="1" x14ac:dyDescent="0.2">
      <c r="N110" s="93"/>
      <c r="AP110" s="92"/>
    </row>
    <row r="111" spans="14:42" s="5" customFormat="1" x14ac:dyDescent="0.2">
      <c r="N111" s="93"/>
      <c r="AP111" s="92"/>
    </row>
    <row r="112" spans="14:42" s="5" customFormat="1" x14ac:dyDescent="0.2">
      <c r="N112" s="93"/>
      <c r="AP112" s="92"/>
    </row>
    <row r="113" spans="14:42" s="5" customFormat="1" x14ac:dyDescent="0.2">
      <c r="N113" s="93"/>
      <c r="AP113" s="92"/>
    </row>
    <row r="114" spans="14:42" s="5" customFormat="1" x14ac:dyDescent="0.2">
      <c r="N114" s="93"/>
      <c r="AP114" s="92"/>
    </row>
    <row r="115" spans="14:42" s="5" customFormat="1" x14ac:dyDescent="0.2">
      <c r="N115" s="93"/>
      <c r="AP115" s="92"/>
    </row>
    <row r="116" spans="14:42" s="5" customFormat="1" x14ac:dyDescent="0.2">
      <c r="N116" s="93"/>
      <c r="AP116" s="92"/>
    </row>
    <row r="117" spans="14:42" s="5" customFormat="1" x14ac:dyDescent="0.2">
      <c r="N117" s="93"/>
      <c r="AP117" s="92"/>
    </row>
    <row r="118" spans="14:42" s="5" customFormat="1" x14ac:dyDescent="0.2">
      <c r="N118" s="93"/>
      <c r="AP118" s="92"/>
    </row>
    <row r="119" spans="14:42" s="5" customFormat="1" x14ac:dyDescent="0.2">
      <c r="N119" s="93"/>
      <c r="AP119" s="92"/>
    </row>
    <row r="120" spans="14:42" s="5" customFormat="1" x14ac:dyDescent="0.2">
      <c r="N120" s="93"/>
      <c r="AP120" s="92"/>
    </row>
    <row r="121" spans="14:42" s="5" customFormat="1" x14ac:dyDescent="0.2">
      <c r="N121" s="93"/>
      <c r="AP121" s="92"/>
    </row>
    <row r="122" spans="14:42" s="5" customFormat="1" x14ac:dyDescent="0.2">
      <c r="N122" s="93"/>
      <c r="AP122" s="92"/>
    </row>
    <row r="123" spans="14:42" s="5" customFormat="1" x14ac:dyDescent="0.2">
      <c r="N123" s="93"/>
      <c r="AP123" s="92"/>
    </row>
    <row r="124" spans="14:42" s="5" customFormat="1" x14ac:dyDescent="0.2">
      <c r="N124" s="93"/>
      <c r="AP124" s="92"/>
    </row>
    <row r="125" spans="14:42" s="5" customFormat="1" x14ac:dyDescent="0.2">
      <c r="N125" s="93"/>
      <c r="AP125" s="92"/>
    </row>
    <row r="126" spans="14:42" s="5" customFormat="1" x14ac:dyDescent="0.2">
      <c r="N126" s="93"/>
      <c r="AP126" s="92"/>
    </row>
    <row r="127" spans="14:42" s="5" customFormat="1" x14ac:dyDescent="0.2">
      <c r="N127" s="93"/>
      <c r="AP127" s="92"/>
    </row>
    <row r="128" spans="14:42" s="5" customFormat="1" x14ac:dyDescent="0.2">
      <c r="N128" s="93"/>
      <c r="AP128" s="92"/>
    </row>
    <row r="129" spans="14:42" s="5" customFormat="1" x14ac:dyDescent="0.2">
      <c r="N129" s="93"/>
      <c r="AP129" s="92"/>
    </row>
    <row r="130" spans="14:42" s="5" customFormat="1" x14ac:dyDescent="0.2">
      <c r="N130" s="93"/>
      <c r="AP130" s="92"/>
    </row>
    <row r="131" spans="14:42" s="5" customFormat="1" x14ac:dyDescent="0.2">
      <c r="N131" s="93"/>
      <c r="AP131" s="92"/>
    </row>
    <row r="132" spans="14:42" s="5" customFormat="1" x14ac:dyDescent="0.2">
      <c r="N132" s="93"/>
      <c r="AP132" s="92"/>
    </row>
    <row r="133" spans="14:42" s="5" customFormat="1" x14ac:dyDescent="0.2">
      <c r="N133" s="93"/>
      <c r="AP133" s="92"/>
    </row>
    <row r="134" spans="14:42" s="5" customFormat="1" x14ac:dyDescent="0.2">
      <c r="N134" s="93"/>
      <c r="AP134" s="92"/>
    </row>
    <row r="135" spans="14:42" s="5" customFormat="1" x14ac:dyDescent="0.2">
      <c r="N135" s="93"/>
      <c r="AP135" s="92"/>
    </row>
    <row r="136" spans="14:42" s="5" customFormat="1" x14ac:dyDescent="0.2">
      <c r="N136" s="93"/>
      <c r="AP136" s="92"/>
    </row>
    <row r="137" spans="14:42" s="5" customFormat="1" x14ac:dyDescent="0.2">
      <c r="N137" s="93"/>
      <c r="AP137" s="92"/>
    </row>
    <row r="138" spans="14:42" s="5" customFormat="1" x14ac:dyDescent="0.2">
      <c r="N138" s="93"/>
      <c r="AP138" s="92"/>
    </row>
    <row r="139" spans="14:42" s="5" customFormat="1" x14ac:dyDescent="0.2">
      <c r="N139" s="93"/>
      <c r="AP139" s="92"/>
    </row>
    <row r="140" spans="14:42" s="5" customFormat="1" x14ac:dyDescent="0.2">
      <c r="N140" s="93"/>
      <c r="AP140" s="92"/>
    </row>
    <row r="141" spans="14:42" s="5" customFormat="1" x14ac:dyDescent="0.2">
      <c r="N141" s="93"/>
      <c r="AP141" s="92"/>
    </row>
    <row r="142" spans="14:42" s="5" customFormat="1" x14ac:dyDescent="0.2">
      <c r="N142" s="93"/>
      <c r="AP142" s="92"/>
    </row>
    <row r="143" spans="14:42" s="5" customFormat="1" x14ac:dyDescent="0.2">
      <c r="N143" s="93"/>
      <c r="AP143" s="92"/>
    </row>
    <row r="144" spans="14:42" s="5" customFormat="1" x14ac:dyDescent="0.2">
      <c r="N144" s="93"/>
      <c r="AP144" s="92"/>
    </row>
    <row r="145" spans="14:42" s="5" customFormat="1" x14ac:dyDescent="0.2">
      <c r="N145" s="93"/>
      <c r="AP145" s="92"/>
    </row>
    <row r="146" spans="14:42" s="5" customFormat="1" x14ac:dyDescent="0.2">
      <c r="N146" s="93"/>
      <c r="AP146" s="92"/>
    </row>
    <row r="147" spans="14:42" s="5" customFormat="1" x14ac:dyDescent="0.2">
      <c r="N147" s="93"/>
      <c r="AP147" s="92"/>
    </row>
    <row r="148" spans="14:42" s="5" customFormat="1" x14ac:dyDescent="0.2">
      <c r="N148" s="93"/>
      <c r="AP148" s="92"/>
    </row>
    <row r="149" spans="14:42" s="5" customFormat="1" x14ac:dyDescent="0.2">
      <c r="N149" s="93"/>
      <c r="AP149" s="92"/>
    </row>
    <row r="150" spans="14:42" s="5" customFormat="1" x14ac:dyDescent="0.2">
      <c r="N150" s="93"/>
      <c r="AP150" s="92"/>
    </row>
    <row r="151" spans="14:42" s="5" customFormat="1" x14ac:dyDescent="0.2">
      <c r="N151" s="93"/>
      <c r="AP151" s="92"/>
    </row>
    <row r="152" spans="14:42" s="5" customFormat="1" x14ac:dyDescent="0.2">
      <c r="N152" s="93"/>
      <c r="AP152" s="92"/>
    </row>
    <row r="153" spans="14:42" s="5" customFormat="1" x14ac:dyDescent="0.2">
      <c r="N153" s="93"/>
      <c r="AP153" s="92"/>
    </row>
    <row r="154" spans="14:42" s="5" customFormat="1" x14ac:dyDescent="0.2">
      <c r="N154" s="93"/>
      <c r="AP154" s="92"/>
    </row>
    <row r="155" spans="14:42" s="5" customFormat="1" x14ac:dyDescent="0.2">
      <c r="N155" s="93"/>
      <c r="AP155" s="92"/>
    </row>
    <row r="156" spans="14:42" s="5" customFormat="1" x14ac:dyDescent="0.2">
      <c r="N156" s="93"/>
      <c r="AP156" s="92"/>
    </row>
    <row r="157" spans="14:42" s="5" customFormat="1" x14ac:dyDescent="0.2">
      <c r="N157" s="93"/>
      <c r="AP157" s="92"/>
    </row>
    <row r="158" spans="14:42" s="5" customFormat="1" x14ac:dyDescent="0.2">
      <c r="N158" s="93"/>
      <c r="AP158" s="92"/>
    </row>
    <row r="159" spans="14:42" s="5" customFormat="1" x14ac:dyDescent="0.2">
      <c r="N159" s="93"/>
      <c r="AP159" s="92"/>
    </row>
    <row r="160" spans="14:42" s="5" customFormat="1" x14ac:dyDescent="0.2">
      <c r="N160" s="93"/>
      <c r="AP160" s="92"/>
    </row>
    <row r="161" spans="14:42" s="5" customFormat="1" x14ac:dyDescent="0.2">
      <c r="N161" s="93"/>
      <c r="AP161" s="92"/>
    </row>
    <row r="162" spans="14:42" s="5" customFormat="1" x14ac:dyDescent="0.2">
      <c r="N162" s="93"/>
      <c r="AP162" s="92"/>
    </row>
    <row r="163" spans="14:42" s="5" customFormat="1" x14ac:dyDescent="0.2">
      <c r="N163" s="93"/>
      <c r="AP163" s="92"/>
    </row>
    <row r="164" spans="14:42" s="5" customFormat="1" x14ac:dyDescent="0.2">
      <c r="N164" s="93"/>
      <c r="AP164" s="92"/>
    </row>
    <row r="165" spans="14:42" s="5" customFormat="1" x14ac:dyDescent="0.2">
      <c r="N165" s="93"/>
      <c r="AP165" s="92"/>
    </row>
    <row r="166" spans="14:42" s="5" customFormat="1" x14ac:dyDescent="0.2">
      <c r="N166" s="93"/>
      <c r="AP166" s="92"/>
    </row>
    <row r="167" spans="14:42" s="5" customFormat="1" x14ac:dyDescent="0.2">
      <c r="N167" s="93"/>
      <c r="AP167" s="92"/>
    </row>
    <row r="168" spans="14:42" s="5" customFormat="1" ht="12.75" customHeight="1" x14ac:dyDescent="0.2">
      <c r="N168" s="93"/>
      <c r="AP168" s="92"/>
    </row>
    <row r="169" spans="14:42" s="5" customFormat="1" x14ac:dyDescent="0.2">
      <c r="N169" s="93"/>
      <c r="AP169" s="92"/>
    </row>
    <row r="170" spans="14:42" s="5" customFormat="1" x14ac:dyDescent="0.2">
      <c r="N170" s="93"/>
      <c r="AP170" s="92"/>
    </row>
    <row r="171" spans="14:42" s="5" customFormat="1" x14ac:dyDescent="0.2">
      <c r="N171" s="93"/>
      <c r="AP171" s="8"/>
    </row>
    <row r="172" spans="14:42" s="5" customFormat="1" ht="12.75" customHeight="1" x14ac:dyDescent="0.2">
      <c r="N172" s="93"/>
      <c r="AP172" s="8"/>
    </row>
  </sheetData>
  <mergeCells count="91">
    <mergeCell ref="AD6:AE6"/>
    <mergeCell ref="AJ6:AK6"/>
    <mergeCell ref="AL6:AM6"/>
    <mergeCell ref="J86:K86"/>
    <mergeCell ref="AH5:AI5"/>
    <mergeCell ref="AJ5:AK5"/>
    <mergeCell ref="AL5:AM5"/>
    <mergeCell ref="N6:O6"/>
    <mergeCell ref="P6:Q6"/>
    <mergeCell ref="R6:S6"/>
    <mergeCell ref="T6:U6"/>
    <mergeCell ref="V6:W6"/>
    <mergeCell ref="X6:Y6"/>
    <mergeCell ref="Z6:AA6"/>
    <mergeCell ref="AB6:AC6"/>
    <mergeCell ref="X5:Y5"/>
    <mergeCell ref="D6:E6"/>
    <mergeCell ref="F6:G6"/>
    <mergeCell ref="H6:I6"/>
    <mergeCell ref="J6:K6"/>
    <mergeCell ref="L6:M6"/>
    <mergeCell ref="Z5:AA5"/>
    <mergeCell ref="AB5:AC5"/>
    <mergeCell ref="AD5:AE5"/>
    <mergeCell ref="AF5:AG5"/>
    <mergeCell ref="N5:O5"/>
    <mergeCell ref="P5:Q5"/>
    <mergeCell ref="R5:S5"/>
    <mergeCell ref="T5:U5"/>
    <mergeCell ref="V5:W5"/>
    <mergeCell ref="D5:E5"/>
    <mergeCell ref="F5:G5"/>
    <mergeCell ref="H5:I5"/>
    <mergeCell ref="J5:K5"/>
    <mergeCell ref="L5:M5"/>
    <mergeCell ref="AH4:AI4"/>
    <mergeCell ref="AJ4:AK4"/>
    <mergeCell ref="AL4:AM4"/>
    <mergeCell ref="AQ4:AT4"/>
    <mergeCell ref="AU4:BC4"/>
    <mergeCell ref="X4:Y4"/>
    <mergeCell ref="Z4:AA4"/>
    <mergeCell ref="AB4:AC4"/>
    <mergeCell ref="AD4:AE4"/>
    <mergeCell ref="AF4:AG4"/>
    <mergeCell ref="N4:O4"/>
    <mergeCell ref="P4:Q4"/>
    <mergeCell ref="R4:S4"/>
    <mergeCell ref="T4:U4"/>
    <mergeCell ref="V4:W4"/>
    <mergeCell ref="D4:E4"/>
    <mergeCell ref="F4:G4"/>
    <mergeCell ref="H4:I4"/>
    <mergeCell ref="J4:K4"/>
    <mergeCell ref="L4:M4"/>
    <mergeCell ref="AD3:AE3"/>
    <mergeCell ref="AF3:AG3"/>
    <mergeCell ref="AH3:AI3"/>
    <mergeCell ref="AJ3:AK3"/>
    <mergeCell ref="AL3:AM3"/>
    <mergeCell ref="AH2:AI2"/>
    <mergeCell ref="AJ2:AK2"/>
    <mergeCell ref="AL2:AM2"/>
    <mergeCell ref="D3:E3"/>
    <mergeCell ref="F3:G3"/>
    <mergeCell ref="H3:I3"/>
    <mergeCell ref="J3:K3"/>
    <mergeCell ref="L3:M3"/>
    <mergeCell ref="N3:O3"/>
    <mergeCell ref="P3:Q3"/>
    <mergeCell ref="R3:S3"/>
    <mergeCell ref="T3:U3"/>
    <mergeCell ref="V3:W3"/>
    <mergeCell ref="X3:Y3"/>
    <mergeCell ref="Z3:AA3"/>
    <mergeCell ref="AB3:AC3"/>
    <mergeCell ref="X2:Y2"/>
    <mergeCell ref="Z2:AA2"/>
    <mergeCell ref="AB2:AC2"/>
    <mergeCell ref="AD2:AE2"/>
    <mergeCell ref="AF2:AG2"/>
    <mergeCell ref="N2:O2"/>
    <mergeCell ref="P2:Q2"/>
    <mergeCell ref="R2:S2"/>
    <mergeCell ref="T2:U2"/>
    <mergeCell ref="V2:W2"/>
    <mergeCell ref="D2:E2"/>
    <mergeCell ref="F2:G2"/>
    <mergeCell ref="H2:I2"/>
    <mergeCell ref="J2:K2"/>
    <mergeCell ref="L2:M2"/>
  </mergeCells>
  <conditionalFormatting sqref="AU86">
    <cfRule type="cellIs" dxfId="252" priority="31" operator="equal">
      <formula>"04"</formula>
    </cfRule>
  </conditionalFormatting>
  <conditionalFormatting sqref="AU6:BC6">
    <cfRule type="cellIs" dxfId="251" priority="28" operator="equal">
      <formula>"04"</formula>
    </cfRule>
  </conditionalFormatting>
  <conditionalFormatting sqref="AU8:BC9 AU11:BC11 AU13:BC13 AU36:BC41 AU52:BC53 AU67:BC67 AU69:BC69 AU71:BC72 AU74:BC75 AU80:BC84">
    <cfRule type="cellIs" dxfId="250" priority="30" operator="greaterThan">
      <formula>0</formula>
    </cfRule>
  </conditionalFormatting>
  <conditionalFormatting sqref="AU15:BC16 AU55:BC58 AU60:BC63">
    <cfRule type="cellIs" dxfId="247" priority="17" operator="greaterThan">
      <formula>0</formula>
    </cfRule>
  </conditionalFormatting>
  <conditionalFormatting sqref="AU18:BC18">
    <cfRule type="cellIs" dxfId="246" priority="27" operator="greaterThan">
      <formula>0</formula>
    </cfRule>
  </conditionalFormatting>
  <conditionalFormatting sqref="AU20:BC21">
    <cfRule type="cellIs" dxfId="244" priority="25" operator="greaterThan">
      <formula>0</formula>
    </cfRule>
  </conditionalFormatting>
  <conditionalFormatting sqref="AU23:BC24">
    <cfRule type="cellIs" dxfId="242" priority="23" operator="greaterThan">
      <formula>0</formula>
    </cfRule>
  </conditionalFormatting>
  <conditionalFormatting sqref="AU26:BC27">
    <cfRule type="cellIs" dxfId="240" priority="21" operator="greaterThan">
      <formula>0</formula>
    </cfRule>
  </conditionalFormatting>
  <conditionalFormatting sqref="AU29:BC29">
    <cfRule type="cellIs" dxfId="238" priority="19" operator="greaterThan">
      <formula>0</formula>
    </cfRule>
  </conditionalFormatting>
  <conditionalFormatting sqref="AU31:BC34">
    <cfRule type="cellIs" dxfId="235" priority="2" operator="greaterThan">
      <formula>0</formula>
    </cfRule>
  </conditionalFormatting>
  <conditionalFormatting sqref="AU43:BC46">
    <cfRule type="cellIs" dxfId="234" priority="7" operator="greaterThan">
      <formula>0</formula>
    </cfRule>
  </conditionalFormatting>
  <conditionalFormatting sqref="AU48:BC50">
    <cfRule type="cellIs" dxfId="232" priority="9" operator="greaterThan">
      <formula>0</formula>
    </cfRule>
  </conditionalFormatting>
  <conditionalFormatting sqref="AU77:BC78">
    <cfRule type="cellIs" dxfId="229" priority="11" operator="greaterThan">
      <formula>0</formula>
    </cfRule>
  </conditionalFormatting>
  <conditionalFormatting sqref="AY86">
    <cfRule type="cellIs" dxfId="228" priority="32" operator="equal">
      <formula>"04"</formula>
    </cfRule>
  </conditionalFormatting>
  <pageMargins left="0.15763888888888899" right="0.22986111111111099" top="0.31527777777777799" bottom="0.27013888888888898" header="0.511811023622047" footer="0.511811023622047"/>
  <pageSetup paperSize="9" fitToWidth="2" orientation="portrait" horizontalDpi="300" verticalDpi="300"/>
  <drawing r:id="rId1"/>
  <extLst>
    <ext xmlns:x14="http://schemas.microsoft.com/office/spreadsheetml/2009/9/main" uri="{78C0D931-6437-407d-A8EE-F0AAD7539E65}">
      <x14:conditionalFormattings>
        <x14:conditionalFormatting xmlns:xm="http://schemas.microsoft.com/office/excel/2006/main">
          <x14:cfRule type="cellIs" priority="33" operator="equal" id="{742FE988-8FCF-4E26-A18E-8131E3CCB891}">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5" operator="equal" id="{D1733A62-F9A8-4B4A-9CF8-E0789E81748E}">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4" operator="equal" id="{58102F8D-3283-4125-8658-9852AF2175CB}">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E8:E9 G8:G9 I8:I9 K8:M9 O8:O9 E11 G11 I11 K11:M11 O11 E13 G13 I13 K13:M13 O13 E15:E16 G15:G16 O15:O16 Q15:Q16 S15:S16 U15:U16 W15:W16 Y15:Y16 AA15:AA16 AC15:AC16 AE15:AI16 AK15:AK16 I16 K16:M16 AM16 E18 G18 I18 K18:M18 O18 E26:E27 G26:G27 I26:I27 K26:M27 O26:O27 E29 G29 I29 K29:M29 O29 E36:E41 G36:G41 I36:I41 K36:M41 O36:O41 Q36:Q41 S36:S41 U36:U41 W36:W41 Y36:Y41 AA36:AA41 AC36:AC41 AE36:AI41 AK36:AK41 AM36:AM41 E43:E46 G43:G46 I43:I46 K43:M46 O43:O46 E48 G48 I48 K48:M48 O48 E50 G50 I50 K50:M50 O50 E52:E53 G52:G53 I52:I53 K52:M53 O52:O53 E55:E58 G55:G58 I55:I58 K55:M58 O55:O58 Q55:Q58 S55:S58 U55:U58 W55:W58 Y55:Y58 AA55:AA58 AC55:AC58 AE55:AI58 AK55:AK58 AM55:AM58 E60:E63 G60:G63 I60:I63 K60:M63 O60:O63 Q60:Q63 S60:S63 U60:U63 W60:W63 Y60:Y63 AA60:AA63 AC60:AC63 AE60:AI63 AK60:AK63 AM60:AM63 E67 G67 I67 K67:M67 O67 E69 G69 I69 K69:M69 O69 E71:E72 G71:G72 I71:I72 K71:M72 O71:O72 E74:E75 G74:G75 I74:I75 K74:M75 O74:O75 Q74:Q75 S74:S75 U74:U75 W74:W75 Y74:Y75 AA74:AA75 AC74:AC75 AE74:AI75 AK74:AK75 AM74:AM75 E77:E78 G77:G78 I77:I78 K77:M78 O77:O78 Q77:Q78 S77:S78 U77:U78 W77:W78 Y77:Y78 AA77:AA78 AC77:AC78 AE77:AI78 AK77:AK78 AM77:AM78 E80:E84 G80:G84 I80:I84 K80:M84 O80:O84 Q80:Q84 S80:S84 U80:U84 W80:W84 Y80:Y84 AA80:AA84 AC80:AC84 AE80:AI84 AK80:AK84 AM80:AM84</xm:sqref>
        </x14:conditionalFormatting>
        <x14:conditionalFormatting xmlns:xm="http://schemas.microsoft.com/office/excel/2006/main">
          <x14:cfRule type="cellIs" priority="38" operator="equal" id="{55CC35BD-4A4A-4AF0-BA19-119AD0F3D374}">
            <xm:f>(Var!$B$7)</xm:f>
            <x14:dxf>
              <font>
                <b/>
                <i val="0"/>
                <strike val="0"/>
                <u val="none"/>
                <sz val="8"/>
                <color rgb="FFFFFFFF"/>
              </font>
              <fill>
                <patternFill>
                  <bgColor rgb="FF996666"/>
                </patternFill>
              </fill>
              <border diagonalUp="0" diagonalDown="0">
                <left/>
                <right style="thin">
                  <color auto="1"/>
                </right>
                <top/>
                <bottom/>
              </border>
            </x14:dxf>
          </x14:cfRule>
          <x14:cfRule type="cellIs" priority="37" operator="equal" id="{459B78F8-CA70-4DB8-8E99-9623891BCF4B}">
            <xm:f>(Var!$B$6)</xm:f>
            <x14:dxf>
              <font>
                <b/>
                <i val="0"/>
                <strike val="0"/>
                <u val="none"/>
                <sz val="8"/>
                <color rgb="FF000000"/>
              </font>
              <fill>
                <patternFill>
                  <bgColor rgb="FFCCCCCC"/>
                </patternFill>
              </fill>
              <border diagonalUp="0" diagonalDown="0">
                <left/>
                <right style="thin">
                  <color auto="1"/>
                </right>
                <top/>
                <bottom/>
              </border>
            </x14:dxf>
          </x14:cfRule>
          <x14:cfRule type="cellIs" priority="36" operator="equal" id="{32F390F1-1DA2-4AFE-A4C6-D0FA5F81A8FA}">
            <xm:f>(Var!$B$5)</xm:f>
            <x14:dxf>
              <font>
                <b/>
                <i val="0"/>
                <strike val="0"/>
                <u val="none"/>
                <sz val="8"/>
                <color rgb="FF000000"/>
              </font>
              <fill>
                <patternFill>
                  <bgColor rgb="FFFFFF00"/>
                </patternFill>
              </fill>
              <border diagonalUp="0" diagonalDown="0">
                <left/>
                <right style="thin">
                  <color auto="1"/>
                </right>
                <top/>
                <bottom/>
              </border>
            </x14:dxf>
          </x14:cfRule>
          <xm:sqref>E20:E21 G20:G21 I20:I21 K20:M21 O20:O21</xm:sqref>
        </x14:conditionalFormatting>
        <x14:conditionalFormatting xmlns:xm="http://schemas.microsoft.com/office/excel/2006/main">
          <x14:cfRule type="cellIs" priority="41" operator="equal" id="{9782C813-103B-4413-BC63-AE2DF083BFFF}">
            <xm:f>(Var!$B$7)</xm:f>
            <x14:dxf>
              <font>
                <b/>
                <i val="0"/>
                <strike val="0"/>
                <u val="none"/>
                <sz val="8"/>
                <color rgb="FFFFFFFF"/>
              </font>
              <fill>
                <patternFill>
                  <bgColor rgb="FF996666"/>
                </patternFill>
              </fill>
              <border diagonalUp="0" diagonalDown="0">
                <left/>
                <right style="thin">
                  <color auto="1"/>
                </right>
                <top/>
                <bottom/>
              </border>
            </x14:dxf>
          </x14:cfRule>
          <x14:cfRule type="cellIs" priority="40" operator="equal" id="{705F20FD-969D-49EC-87CB-FFE612B1FEBF}">
            <xm:f>(Var!$B$6)</xm:f>
            <x14:dxf>
              <font>
                <b/>
                <i val="0"/>
                <strike val="0"/>
                <u val="none"/>
                <sz val="8"/>
                <color rgb="FF000000"/>
              </font>
              <fill>
                <patternFill>
                  <bgColor rgb="FFCCCCCC"/>
                </patternFill>
              </fill>
              <border diagonalUp="0" diagonalDown="0">
                <left/>
                <right style="thin">
                  <color auto="1"/>
                </right>
                <top/>
                <bottom/>
              </border>
            </x14:dxf>
          </x14:cfRule>
          <x14:cfRule type="cellIs" priority="39" operator="equal" id="{3BD270B3-B830-455C-AF72-5054DD158FB6}">
            <xm:f>(Var!$B$5)</xm:f>
            <x14:dxf>
              <font>
                <b/>
                <i val="0"/>
                <strike val="0"/>
                <u val="none"/>
                <sz val="8"/>
                <color rgb="FF000000"/>
              </font>
              <fill>
                <patternFill>
                  <bgColor rgb="FFFFFF00"/>
                </patternFill>
              </fill>
              <border diagonalUp="0" diagonalDown="0">
                <left/>
                <right style="thin">
                  <color auto="1"/>
                </right>
                <top/>
                <bottom/>
              </border>
            </x14:dxf>
          </x14:cfRule>
          <xm:sqref>E23:E24 G23:G24 I23:I24 K23:M24 O23:O24</xm:sqref>
        </x14:conditionalFormatting>
        <x14:conditionalFormatting xmlns:xm="http://schemas.microsoft.com/office/excel/2006/main">
          <x14:cfRule type="cellIs" priority="42" operator="equal" id="{EA12505A-9F1C-45B2-A938-69881D46EFD6}">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4" operator="equal" id="{BEA0F532-3AD0-4057-AE3F-AF983885A41A}">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3" operator="equal" id="{B2884C4C-4FE0-4E26-9E7B-B0BD61AAF73C}">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E31:E34 G31:G34 I31:I34 K31:M34 O31:O34</xm:sqref>
        </x14:conditionalFormatting>
        <x14:conditionalFormatting xmlns:xm="http://schemas.microsoft.com/office/excel/2006/main">
          <x14:cfRule type="cellIs" priority="50" operator="equal" id="{3CE52131-B0EC-4A36-AED1-F4C591E08E57}">
            <xm:f>(Var!$B$7)</xm:f>
            <x14:dxf>
              <font>
                <b/>
                <i val="0"/>
                <strike val="0"/>
                <u val="none"/>
                <sz val="8"/>
                <color rgb="FF000000"/>
              </font>
              <fill>
                <patternFill>
                  <bgColor rgb="FFCCCCCC"/>
                </patternFill>
              </fill>
              <border diagonalUp="0" diagonalDown="0">
                <left/>
                <right style="thin">
                  <color auto="1"/>
                </right>
                <top/>
                <bottom/>
              </border>
            </x14:dxf>
          </x14:cfRule>
          <x14:cfRule type="cellIs" priority="49" operator="equal" id="{596C4622-80F5-491E-BA58-A0CCA845E922}">
            <xm:f>(Var!$B$6)</xm:f>
            <x14:dxf>
              <font>
                <b/>
                <i val="0"/>
                <strike val="0"/>
                <u val="none"/>
                <sz val="8"/>
                <color rgb="FF000000"/>
              </font>
              <fill>
                <patternFill>
                  <bgColor rgb="FFFFFF00"/>
                </patternFill>
              </fill>
              <border diagonalUp="0" diagonalDown="0">
                <left/>
                <right style="thin">
                  <color auto="1"/>
                </right>
                <top/>
                <bottom/>
              </border>
            </x14:dxf>
          </x14:cfRule>
          <x14:cfRule type="cellIs" priority="48" operator="equal" id="{EEED5E1B-AF50-41FD-9C30-3953A4514165}">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I15:K15 M15</xm:sqref>
        </x14:conditionalFormatting>
        <x14:conditionalFormatting xmlns:xm="http://schemas.microsoft.com/office/excel/2006/main">
          <x14:cfRule type="cellIs" priority="53" operator="equal" id="{94305534-9EF5-488A-9C88-EB61369812DC}">
            <xm:f>(Var!$B$7)</xm:f>
            <x14:dxf>
              <font>
                <b/>
                <i val="0"/>
                <strike val="0"/>
                <u val="none"/>
                <sz val="8"/>
                <color rgb="FF000000"/>
              </font>
              <fill>
                <patternFill>
                  <bgColor rgb="FFCCCCCC"/>
                </patternFill>
              </fill>
              <border diagonalUp="0" diagonalDown="0">
                <left/>
                <right style="thin">
                  <color auto="1"/>
                </right>
                <top/>
                <bottom/>
              </border>
            </x14:dxf>
          </x14:cfRule>
          <x14:cfRule type="cellIs" priority="52" operator="equal" id="{72BE14A2-E28A-4C32-A98D-A814A0EF9E14}">
            <xm:f>(Var!$B$6)</xm:f>
            <x14:dxf>
              <font>
                <b/>
                <i val="0"/>
                <strike val="0"/>
                <u val="none"/>
                <sz val="8"/>
                <color rgb="FF000000"/>
              </font>
              <fill>
                <patternFill>
                  <bgColor rgb="FFFFFF00"/>
                </patternFill>
              </fill>
              <border diagonalUp="0" diagonalDown="0">
                <left/>
                <right style="thin">
                  <color auto="1"/>
                </right>
                <top/>
                <bottom/>
              </border>
            </x14:dxf>
          </x14:cfRule>
          <x14:cfRule type="cellIs" priority="51" operator="equal" id="{13CF734F-5347-4AF4-83C0-44D863EE70F9}">
            <xm:f>(Var!$B$5)</xm:f>
            <x14:dxf>
              <font>
                <b/>
                <i val="0"/>
                <strike val="0"/>
                <u val="none"/>
                <sz val="8"/>
                <color rgb="FFFFFFFF"/>
              </font>
              <fill>
                <patternFill>
                  <bgColor rgb="FF996666"/>
                </patternFill>
              </fill>
              <border diagonalUp="0" diagonalDown="0">
                <left/>
                <right style="thin">
                  <color auto="1"/>
                </right>
                <top/>
                <bottom/>
              </border>
            </x14:dxf>
          </x14:cfRule>
          <xm:sqref>Q8:Q9 S8:S9 U8:U9 W8:W9 Y8:Y9 AA8:AA9 AC8:AC9 AE8:AI9 AK8:AK9 AM8:AM9 Q11 S11 U11 W11 Y11 AA11 AC11 AE11:AI11 AK11 AM11 Q13 S13 U13 W13 Y13 AA13 AC13 AE13:AI13 AK13 AM13 Q18 S18 U18 W18 Y18 AA18 AC18 AE18:AI18 AK18 AM18 Q26:Q27 S26:S27 U26:U27 W26:W27 Y26:Y27 AA26:AA27 AC26:AC27 AE26:AI27 AK26:AK27 AM26:AM27 Q29 S29 U29 W29 Y29 AA29 AC29 AE29:AI29 AK29 AM29 Q43:Q46 S43:S46 U43:U46 W43:W46 Y43:Y46 AA43:AA46 AC43:AC46 AE43:AI46 AK43:AK46 AM43:AM46 Q48 S48 U48 W48 Y48 AA48 AC48 AE48:AI48 AK48 AM48 Q50 S50 U50 W50 Y50 AA50 AC50 AE50:AI50 AK50 AM50 Q52:Q53 S52:S53 U52:U53 W52:W53 Y52:Y53 AA52:AA53 AC52:AC53 AE52:AI53 AK52:AK53 AM52:AM53 Q67 S67 U67 W67 Y67 AA67 AC67 AE67:AI67 AK67 AM67 Q69 S69 U69 W69 Y69 AA69 AC69 AE69:AI69 AK69 AM69 Q71:Q72 S71:S72 U71:U72 W71:W72 Y71:Y72 AA71:AA72 AC71:AC72 AE71:AI72 AK71:AK72 AM71:AM72</xm:sqref>
        </x14:conditionalFormatting>
        <x14:conditionalFormatting xmlns:xm="http://schemas.microsoft.com/office/excel/2006/main">
          <x14:cfRule type="cellIs" priority="56" operator="equal" id="{80DEA4AE-2AE7-4A5F-BF53-9DA3BC90E96C}">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4" operator="equal" id="{F5549C92-831F-4234-A4FF-DFF8C915EB78}">
            <xm:f>(Var!$B$5)</xm:f>
            <x14:dxf>
              <font>
                <b/>
                <i val="0"/>
                <strike val="0"/>
                <u val="none"/>
                <sz val="8"/>
                <color rgb="FFFFFFFF"/>
              </font>
              <fill>
                <patternFill>
                  <bgColor rgb="FF996666"/>
                </patternFill>
              </fill>
              <border diagonalUp="0" diagonalDown="0">
                <left/>
                <right style="thin">
                  <color auto="1"/>
                </right>
                <top/>
                <bottom/>
              </border>
            </x14:dxf>
          </x14:cfRule>
          <x14:cfRule type="cellIs" priority="55" operator="equal" id="{DCEFAD60-19A2-4ECE-99C9-87CDAD16B616}">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m:sqref>Q20:Q21 S20:S21 U20:U21 W20:W21 Y20:Y21 AA20:AA21 AC20:AC21 AE20:AI21 AK20:AK21 AM20:AM21</xm:sqref>
        </x14:conditionalFormatting>
        <x14:conditionalFormatting xmlns:xm="http://schemas.microsoft.com/office/excel/2006/main">
          <x14:cfRule type="cellIs" priority="59" operator="equal" id="{1E4A703E-E5BF-4CDA-9E26-CA8A49BCD184}">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8" operator="equal" id="{20F6FBEA-933B-422E-A15A-3C3BFCE627A2}">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7" operator="equal" id="{DB78D6E2-E9C5-4E1D-A195-FA4CF38C7789}">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Q23:Q24 S23:S24 U23:U24 W23:W24 Y23:Y24 AA23:AA24 AC23:AC24 AE23:AI24 AK23:AK24 AM23:AM24</xm:sqref>
        </x14:conditionalFormatting>
        <x14:conditionalFormatting xmlns:xm="http://schemas.microsoft.com/office/excel/2006/main">
          <x14:cfRule type="cellIs" priority="62" operator="equal" id="{992CD080-99E2-4D4D-9FB3-8D78ABA03DB0}">
            <xm:f>(Var!$B$7)</xm:f>
            <x14:dxf>
              <font>
                <b/>
                <i val="0"/>
                <strike val="0"/>
                <u val="none"/>
                <sz val="8"/>
                <color rgb="FF000000"/>
              </font>
              <fill>
                <patternFill>
                  <bgColor rgb="FFFFFF00"/>
                </patternFill>
              </fill>
              <border diagonalUp="0" diagonalDown="0">
                <left/>
                <right style="thin">
                  <color auto="1"/>
                </right>
                <top/>
                <bottom/>
              </border>
            </x14:dxf>
          </x14:cfRule>
          <x14:cfRule type="cellIs" priority="61" operator="equal" id="{3FC56134-D533-4BD2-9999-98DF31E5639E}">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0" operator="equal" id="{4E203CFE-5753-4FD3-81ED-8FA0A83782AF}">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Q31:Q34 S31:S34 U31:U34 W31:W34 Y31:Y34 AA31:AA34 AC31:AC34 AE31:AI34 AK31:AK34 AM31:AM34</xm:sqref>
        </x14:conditionalFormatting>
        <x14:conditionalFormatting xmlns:xm="http://schemas.microsoft.com/office/excel/2006/main">
          <x14:cfRule type="cellIs" priority="29" operator="equal" id="{A55EACA9-14F2-48DB-99D6-8E3443BF13EE}">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AU8:BC9 AU11:BC11 AU13:BC13 AU36:BC41 AU52:BC53 AU67:BC67 AU69:BC69 AU71:BC72 AU74:BC75 AU80:BC84</xm:sqref>
        </x14:conditionalFormatting>
        <x14:conditionalFormatting xmlns:xm="http://schemas.microsoft.com/office/excel/2006/main">
          <x14:cfRule type="cellIs" priority="16" operator="equal" id="{78D7BAC3-60AA-48D4-ADA4-AE40FE7A7045}">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AU15:BC16 AU55:BC58 AU60:BC63</xm:sqref>
        </x14:conditionalFormatting>
        <x14:conditionalFormatting xmlns:xm="http://schemas.microsoft.com/office/excel/2006/main">
          <x14:cfRule type="cellIs" priority="26" operator="equal" id="{FFED6D50-D7A1-41D1-82E6-9A603282559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AU18:BC18</xm:sqref>
        </x14:conditionalFormatting>
        <x14:conditionalFormatting xmlns:xm="http://schemas.microsoft.com/office/excel/2006/main">
          <x14:cfRule type="cellIs" priority="24" operator="equal" id="{A4B69A70-B535-4BC8-A443-44D269A43AA4}">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AU20:BC21</xm:sqref>
        </x14:conditionalFormatting>
        <x14:conditionalFormatting xmlns:xm="http://schemas.microsoft.com/office/excel/2006/main">
          <x14:cfRule type="cellIs" priority="22" operator="equal" id="{143C4AC6-7222-461B-8C26-1D255A483EB5}">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AU23:BC24</xm:sqref>
        </x14:conditionalFormatting>
        <x14:conditionalFormatting xmlns:xm="http://schemas.microsoft.com/office/excel/2006/main">
          <x14:cfRule type="cellIs" priority="20" operator="equal" id="{3FE1F77F-CF36-4979-B1B1-D0F779FFD1C0}">
            <xm:f>(Var!$B$8)</xm:f>
            <x14:dxf>
              <font>
                <b/>
                <i val="0"/>
                <strike val="0"/>
                <u val="none"/>
                <sz val="8"/>
                <color rgb="FF000000"/>
              </font>
              <fill>
                <patternFill>
                  <bgColor rgb="FFFFFF00"/>
                </patternFill>
              </fill>
              <border diagonalUp="0" diagonalDown="0">
                <left/>
                <right style="thin">
                  <color auto="1"/>
                </right>
                <top/>
                <bottom/>
              </border>
            </x14:dxf>
          </x14:cfRule>
          <xm:sqref>AU26:BC27</xm:sqref>
        </x14:conditionalFormatting>
        <x14:conditionalFormatting xmlns:xm="http://schemas.microsoft.com/office/excel/2006/main">
          <x14:cfRule type="cellIs" priority="18" operator="equal" id="{40B870A7-FE20-45B5-8D43-B533946794C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AU29:BC29</xm:sqref>
        </x14:conditionalFormatting>
        <x14:conditionalFormatting xmlns:xm="http://schemas.microsoft.com/office/excel/2006/main">
          <x14:cfRule type="cellIs" priority="1" operator="equal" id="{9416044B-DEC4-42B3-9DF7-745ED1ED9CCC}">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AU31:BC34</xm:sqref>
        </x14:conditionalFormatting>
        <x14:conditionalFormatting xmlns:xm="http://schemas.microsoft.com/office/excel/2006/main">
          <x14:cfRule type="cellIs" priority="6" operator="equal" id="{6072E7EA-5F10-4E20-9B80-D0E0FC726F9F}">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AU43:BC46</xm:sqref>
        </x14:conditionalFormatting>
        <x14:conditionalFormatting xmlns:xm="http://schemas.microsoft.com/office/excel/2006/main">
          <x14:cfRule type="cellIs" priority="8" operator="equal" id="{DCECE07F-C7AE-4486-8ED9-89F02E26BE29}">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AU48:BC50</xm:sqref>
        </x14:conditionalFormatting>
        <x14:conditionalFormatting xmlns:xm="http://schemas.microsoft.com/office/excel/2006/main">
          <x14:cfRule type="cellIs" priority="10" operator="equal" id="{F441A459-ABF2-4CA7-8F7A-D2CDEBB19A99}">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AU77:BC78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V139"/>
  <sheetViews>
    <sheetView zoomScaleNormal="100" workbookViewId="0">
      <pane ySplit="6" topLeftCell="A7" activePane="bottomLeft" state="frozen"/>
      <selection pane="bottomLeft" activeCell="AH85" sqref="AH85"/>
    </sheetView>
  </sheetViews>
  <sheetFormatPr baseColWidth="10" defaultColWidth="11.42578125" defaultRowHeight="12.75" x14ac:dyDescent="0.2"/>
  <cols>
    <col min="1" max="1" width="2" style="14" customWidth="1"/>
    <col min="2" max="2" width="2.85546875" style="76" customWidth="1"/>
    <col min="3" max="3" width="26.5703125" style="14" customWidth="1"/>
    <col min="4" max="17" width="5" style="6" customWidth="1"/>
    <col min="18" max="18" width="6.140625" style="6" customWidth="1"/>
    <col min="19" max="19" width="5" style="6" customWidth="1"/>
    <col min="20" max="20" width="6.5703125" style="6" customWidth="1"/>
    <col min="21" max="27" width="5" style="6" customWidth="1"/>
    <col min="28" max="28" width="5.140625" style="14" customWidth="1"/>
    <col min="29" max="29" width="5.85546875" customWidth="1"/>
    <col min="30" max="30" width="2.85546875" style="14" customWidth="1"/>
    <col min="31" max="31" width="3.140625" style="14" customWidth="1"/>
    <col min="32" max="32" width="2.85546875" style="14" customWidth="1"/>
    <col min="33" max="33" width="3.5703125" style="14" customWidth="1"/>
    <col min="34" max="41" width="4.7109375" style="14" customWidth="1"/>
    <col min="42" max="16384" width="11.42578125" style="14"/>
  </cols>
  <sheetData>
    <row r="1" spans="1:74" ht="12.75" customHeight="1" x14ac:dyDescent="0.2">
      <c r="B1" s="94"/>
      <c r="C1" s="94"/>
    </row>
    <row r="2" spans="1:74" ht="12.75" customHeight="1" x14ac:dyDescent="0.2">
      <c r="B2" s="95"/>
      <c r="C2" s="94"/>
      <c r="D2" s="533"/>
      <c r="E2" s="533"/>
      <c r="F2" s="533"/>
      <c r="G2" s="533"/>
      <c r="H2" s="533"/>
      <c r="I2" s="533"/>
      <c r="J2" s="533"/>
      <c r="K2" s="533"/>
      <c r="L2" s="533"/>
      <c r="M2" s="533"/>
      <c r="N2" s="533"/>
      <c r="O2" s="533"/>
      <c r="P2" s="533"/>
      <c r="Q2" s="533"/>
      <c r="R2" s="533"/>
      <c r="S2" s="533"/>
      <c r="T2" s="533"/>
      <c r="U2" s="533"/>
      <c r="V2" s="533"/>
      <c r="W2" s="533"/>
      <c r="X2" s="533"/>
      <c r="Y2" s="533"/>
      <c r="Z2" s="553"/>
      <c r="AA2" s="553"/>
      <c r="AI2" s="554"/>
      <c r="AJ2" s="554"/>
      <c r="AK2" s="554"/>
      <c r="AL2" s="554"/>
    </row>
    <row r="3" spans="1:74" ht="13.5" customHeight="1" x14ac:dyDescent="0.2">
      <c r="B3" s="96"/>
      <c r="C3" s="94"/>
      <c r="D3" s="537"/>
      <c r="E3" s="537"/>
      <c r="F3" s="537"/>
      <c r="G3" s="537"/>
      <c r="H3" s="537"/>
      <c r="I3" s="537"/>
      <c r="J3" s="537"/>
      <c r="K3" s="537"/>
      <c r="L3" s="537"/>
      <c r="M3" s="537"/>
      <c r="N3" s="537"/>
      <c r="O3" s="537"/>
      <c r="P3" s="537"/>
      <c r="Q3" s="537"/>
      <c r="R3" s="537"/>
      <c r="S3" s="537"/>
      <c r="T3" s="537"/>
      <c r="U3" s="537"/>
      <c r="V3" s="537"/>
      <c r="W3" s="537"/>
      <c r="X3" s="537"/>
      <c r="Y3" s="537"/>
      <c r="Z3" s="555"/>
      <c r="AA3" s="555"/>
    </row>
    <row r="4" spans="1:74" ht="12.75" customHeight="1" x14ac:dyDescent="0.2">
      <c r="B4" s="98"/>
      <c r="C4" s="94"/>
      <c r="D4" s="537"/>
      <c r="E4" s="537"/>
      <c r="F4" s="537"/>
      <c r="G4" s="537"/>
      <c r="H4" s="537"/>
      <c r="I4" s="537"/>
      <c r="J4" s="537"/>
      <c r="K4" s="537"/>
      <c r="L4" s="537"/>
      <c r="M4" s="537"/>
      <c r="N4" s="537"/>
      <c r="O4" s="537"/>
      <c r="P4" s="537"/>
      <c r="Q4" s="537"/>
      <c r="R4" s="537"/>
      <c r="S4" s="537"/>
      <c r="T4" s="537"/>
      <c r="U4" s="537"/>
      <c r="V4" s="537"/>
      <c r="W4" s="537"/>
      <c r="X4" s="537"/>
      <c r="Y4" s="537"/>
      <c r="Z4" s="555"/>
      <c r="AA4" s="555"/>
      <c r="AB4" s="99" t="s">
        <v>1</v>
      </c>
      <c r="AC4" s="100" t="s">
        <v>1</v>
      </c>
      <c r="AD4" s="527" t="s">
        <v>2</v>
      </c>
      <c r="AE4" s="527"/>
      <c r="AF4" s="527"/>
      <c r="AG4" s="527"/>
      <c r="AH4" s="528" t="s">
        <v>3</v>
      </c>
      <c r="AI4" s="528"/>
      <c r="AJ4" s="528"/>
      <c r="AK4" s="528"/>
      <c r="AL4" s="528"/>
      <c r="AM4" s="528"/>
      <c r="AN4" s="528"/>
      <c r="AO4" s="528"/>
    </row>
    <row r="5" spans="1:74" ht="12.75" customHeight="1" x14ac:dyDescent="0.2">
      <c r="B5" s="98"/>
      <c r="C5" s="94"/>
      <c r="D5" s="537"/>
      <c r="E5" s="537"/>
      <c r="F5" s="537"/>
      <c r="G5" s="537"/>
      <c r="H5" s="537"/>
      <c r="I5" s="537"/>
      <c r="J5" s="537"/>
      <c r="K5" s="537"/>
      <c r="L5" s="537"/>
      <c r="M5" s="537"/>
      <c r="N5" s="537"/>
      <c r="O5" s="537"/>
      <c r="P5" s="537"/>
      <c r="Q5" s="537"/>
      <c r="R5" s="537"/>
      <c r="S5" s="537"/>
      <c r="T5" s="537"/>
      <c r="U5" s="537"/>
      <c r="V5" s="537"/>
      <c r="W5" s="537"/>
      <c r="X5" s="537"/>
      <c r="Y5" s="537"/>
      <c r="Z5" s="78"/>
      <c r="AA5" s="97"/>
      <c r="AB5" s="99"/>
      <c r="AC5" s="100"/>
      <c r="AD5" s="103"/>
      <c r="AE5" s="103"/>
      <c r="AF5" s="103"/>
      <c r="AG5" s="101"/>
      <c r="AH5" s="102"/>
      <c r="AI5" s="102"/>
      <c r="AJ5" s="102"/>
      <c r="AK5" s="102"/>
      <c r="AL5" s="102"/>
      <c r="AM5" s="102"/>
      <c r="AN5" s="102"/>
      <c r="AO5" s="102"/>
    </row>
    <row r="6" spans="1:74" ht="12.75" customHeight="1" x14ac:dyDescent="0.2">
      <c r="B6" s="98"/>
      <c r="C6" s="104"/>
      <c r="D6" s="537"/>
      <c r="E6" s="537"/>
      <c r="F6" s="556"/>
      <c r="G6" s="556"/>
      <c r="H6" s="557"/>
      <c r="I6" s="557"/>
      <c r="J6" s="557"/>
      <c r="K6" s="557"/>
      <c r="L6" s="557"/>
      <c r="M6" s="557"/>
      <c r="N6" s="560"/>
      <c r="O6" s="560"/>
      <c r="P6" s="557"/>
      <c r="Q6" s="557"/>
      <c r="R6" s="561"/>
      <c r="S6" s="561"/>
      <c r="T6" s="557"/>
      <c r="U6" s="557"/>
      <c r="V6" s="537"/>
      <c r="W6" s="537"/>
      <c r="X6" s="557"/>
      <c r="Y6" s="557"/>
      <c r="Z6" s="555"/>
      <c r="AA6" s="555"/>
      <c r="AB6" s="21" t="s">
        <v>4</v>
      </c>
      <c r="AC6" s="100" t="s">
        <v>4</v>
      </c>
      <c r="AD6" s="23" t="s">
        <v>5</v>
      </c>
      <c r="AE6" s="88" t="s">
        <v>6</v>
      </c>
      <c r="AF6" s="89" t="s">
        <v>7</v>
      </c>
      <c r="AG6" s="45" t="s">
        <v>8</v>
      </c>
      <c r="AH6" s="105">
        <v>480</v>
      </c>
      <c r="AI6" s="105">
        <v>510</v>
      </c>
      <c r="AJ6" s="105">
        <v>535</v>
      </c>
      <c r="AK6" s="105">
        <v>560</v>
      </c>
      <c r="AL6" s="105">
        <v>585</v>
      </c>
      <c r="AM6" s="105">
        <v>605</v>
      </c>
      <c r="AN6" s="105">
        <v>625</v>
      </c>
      <c r="AO6" s="105">
        <v>645</v>
      </c>
    </row>
    <row r="7" spans="1:74" s="17" customFormat="1" ht="13.5" customHeight="1" x14ac:dyDescent="0.2">
      <c r="A7" s="14"/>
      <c r="B7" s="106"/>
      <c r="C7" s="106"/>
      <c r="D7" s="78"/>
      <c r="E7" s="78"/>
      <c r="F7" s="107"/>
      <c r="G7" s="107"/>
      <c r="H7" s="78"/>
      <c r="I7" s="78"/>
      <c r="J7" s="108"/>
      <c r="K7" s="78"/>
      <c r="L7" s="107"/>
      <c r="M7" s="107"/>
      <c r="N7" s="107"/>
      <c r="O7" s="107"/>
      <c r="P7" s="108"/>
      <c r="Q7" s="78"/>
      <c r="R7" s="107"/>
      <c r="S7" s="107"/>
      <c r="T7" s="107"/>
      <c r="U7" s="107"/>
      <c r="V7" s="107"/>
      <c r="W7" s="107"/>
      <c r="X7" s="107"/>
      <c r="Y7" s="107"/>
      <c r="Z7" s="107"/>
      <c r="AA7" s="107"/>
      <c r="AB7" s="21"/>
      <c r="AC7" s="100"/>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row>
    <row r="8" spans="1:74" s="17" customFormat="1" ht="22.5" customHeight="1" x14ac:dyDescent="0.2">
      <c r="B8" s="109"/>
      <c r="D8" s="110"/>
      <c r="E8" s="108"/>
      <c r="F8" s="110"/>
      <c r="G8" s="108"/>
      <c r="H8" s="108"/>
      <c r="I8" s="108"/>
      <c r="J8" s="108"/>
      <c r="K8" s="111"/>
      <c r="L8" s="558" t="s">
        <v>72</v>
      </c>
      <c r="M8" s="558"/>
      <c r="N8" s="558"/>
      <c r="O8" s="558"/>
      <c r="P8" s="558"/>
      <c r="Q8" s="558"/>
      <c r="R8" s="558"/>
      <c r="S8" s="558"/>
      <c r="T8" s="112"/>
      <c r="U8" s="108"/>
      <c r="V8" s="108"/>
      <c r="W8" s="108"/>
      <c r="X8" s="108"/>
      <c r="Y8" s="108"/>
      <c r="Z8" s="108"/>
      <c r="AA8" s="108"/>
      <c r="AB8" s="113"/>
      <c r="AC8" s="114"/>
      <c r="AD8" s="31"/>
      <c r="AE8" s="31"/>
      <c r="AF8" s="31"/>
      <c r="AG8" s="31"/>
    </row>
    <row r="9" spans="1:74" ht="22.5" customHeight="1" x14ac:dyDescent="0.2">
      <c r="A9" s="17"/>
      <c r="B9" s="115"/>
      <c r="C9" s="116" t="s">
        <v>73</v>
      </c>
      <c r="D9" s="117"/>
      <c r="E9" s="118"/>
      <c r="F9" s="117"/>
      <c r="G9" s="118"/>
      <c r="H9" s="118"/>
      <c r="I9" s="118"/>
      <c r="J9" s="118"/>
      <c r="K9" s="118"/>
      <c r="L9" s="119"/>
      <c r="M9" s="120"/>
      <c r="N9" s="120"/>
      <c r="O9" s="120"/>
      <c r="P9" s="120"/>
      <c r="Q9" s="120"/>
      <c r="R9" s="120"/>
      <c r="S9" s="120"/>
      <c r="T9" s="118"/>
      <c r="U9" s="118"/>
      <c r="V9" s="118"/>
      <c r="W9" s="118"/>
      <c r="X9" s="108"/>
      <c r="Y9" s="108"/>
      <c r="Z9" s="118"/>
      <c r="AA9" s="118"/>
      <c r="AB9" s="113"/>
      <c r="AC9" s="114"/>
      <c r="AD9" s="121"/>
      <c r="AE9" s="121"/>
      <c r="AF9" s="121"/>
      <c r="AG9" s="121"/>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row>
    <row r="10" spans="1:74" s="17" customFormat="1" x14ac:dyDescent="0.2">
      <c r="A10" s="14"/>
      <c r="B10" s="2"/>
      <c r="C10" s="39"/>
      <c r="D10" s="122"/>
      <c r="E10" s="1"/>
      <c r="F10" s="122"/>
      <c r="G10" s="1"/>
      <c r="H10" s="122"/>
      <c r="I10" s="1"/>
      <c r="J10" s="122"/>
      <c r="K10" s="6"/>
      <c r="L10" s="123"/>
      <c r="M10" s="124"/>
      <c r="N10" s="123"/>
      <c r="O10" s="124"/>
      <c r="P10" s="123"/>
      <c r="Q10" s="124"/>
      <c r="R10" s="123"/>
      <c r="S10" s="124"/>
      <c r="T10" s="34"/>
      <c r="U10" s="124"/>
      <c r="V10" s="125"/>
      <c r="W10" s="124"/>
      <c r="X10" s="125"/>
      <c r="Y10" s="124"/>
      <c r="Z10" s="126"/>
      <c r="AA10" s="1"/>
      <c r="AB10" s="100">
        <f>COUNT(D10:AA10)</f>
        <v>0</v>
      </c>
      <c r="AC10" s="114" t="str">
        <f>IF(AB10&lt;3," ",(LARGE(C10:AA10,1)+LARGE(C10:AA10,2)+LARGE(C10:AA10,3))/3)</f>
        <v xml:space="preserve"> </v>
      </c>
      <c r="AD10" s="44" t="str">
        <f>IF(COUNTIF(D10:AA10,"(1)")=0," ",COUNTIF(D10:AA10,"(1)"))</f>
        <v xml:space="preserve"> </v>
      </c>
      <c r="AE10" s="44" t="str">
        <f>IF(COUNTIF(D10:AA10,"(2)")=0," ",COUNTIF(D10:AA10,"(2)"))</f>
        <v xml:space="preserve"> </v>
      </c>
      <c r="AF10" s="44" t="str">
        <f>IF(COUNTIF(D10:AA10,"(3)")=0," ",COUNTIF(D10:AA10,"(3)"))</f>
        <v xml:space="preserve"> </v>
      </c>
      <c r="AG10" s="45" t="str">
        <f>IF(SUM(AD10:AF10)=0," ",SUM(AD10:AF10))</f>
        <v xml:space="preserve"> </v>
      </c>
      <c r="AH10" s="46" t="str">
        <f>IF(AB10=0,Var!$B$8,IF(LARGE(D10:AA10,1)&gt;=480,Var!$B$4," "))</f>
        <v>---</v>
      </c>
      <c r="AI10" s="46" t="str">
        <f>IF(AB10=0,Var!$B$8,IF(LARGE(D10:AA10,1)&gt;=510,Var!$B$4," "))</f>
        <v>---</v>
      </c>
      <c r="AJ10" s="46" t="str">
        <f>IF(AB10=0,Var!$B$8,IF(LARGE(D10:AA10,1)&gt;=535,Var!$B$4," "))</f>
        <v>---</v>
      </c>
      <c r="AK10" s="46" t="str">
        <f>IF(AB10=0,Var!$B$8,IF(LARGE(D10:AA10,1)&gt;=560,Var!$B$4," "))</f>
        <v>---</v>
      </c>
      <c r="AL10" s="46" t="str">
        <f>IF(AB10=0,Var!$B$8,IF(LARGE(D10:AA10,1)&gt;=585,Var!$B$4," "))</f>
        <v>---</v>
      </c>
      <c r="AM10" s="46" t="str">
        <f>IF(AB10=0,Var!$B$8,IF(LARGE(D10:AA10,1)&gt;=605,Var!$B$4," "))</f>
        <v>---</v>
      </c>
      <c r="AN10" s="46" t="str">
        <f>IF(AB10=0,Var!$B$8,IF(LARGE(D10:AA10,1)&gt;=625,Var!$B$4," "))</f>
        <v>---</v>
      </c>
      <c r="AO10" s="46" t="str">
        <f>IF(AB10=0,Var!$B$8,IF(LARGE(D10:AA10,1)&gt;=645,Var!$B$4," "))</f>
        <v>---</v>
      </c>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row>
    <row r="11" spans="1:74" ht="22.5" customHeight="1" x14ac:dyDescent="0.2">
      <c r="A11" s="17"/>
      <c r="B11" s="127"/>
      <c r="C11" s="128" t="s">
        <v>74</v>
      </c>
      <c r="D11" s="129"/>
      <c r="E11" s="130"/>
      <c r="F11" s="129"/>
      <c r="G11" s="130"/>
      <c r="H11" s="130"/>
      <c r="I11" s="130"/>
      <c r="J11" s="130"/>
      <c r="K11" s="130"/>
      <c r="L11" s="118"/>
      <c r="M11" s="118"/>
      <c r="N11" s="118"/>
      <c r="O11" s="118"/>
      <c r="P11" s="118"/>
      <c r="Q11" s="118"/>
      <c r="R11" s="118"/>
      <c r="S11" s="118"/>
      <c r="T11" s="130"/>
      <c r="U11" s="130"/>
      <c r="V11" s="130"/>
      <c r="W11" s="130"/>
      <c r="X11" s="131"/>
      <c r="Y11" s="130"/>
      <c r="Z11" s="130"/>
      <c r="AA11" s="130"/>
      <c r="AB11" s="100"/>
      <c r="AC11" s="114" t="str">
        <f>IF(AB11&lt;3," ",(LARGE(C11:AA11,1)+LARGE(C11:AA11,2)+LARGE(C11:AA11,3))/3)</f>
        <v xml:space="preserve"> </v>
      </c>
      <c r="AD11" s="121"/>
      <c r="AE11" s="121"/>
      <c r="AF11" s="121"/>
      <c r="AG11" s="121"/>
      <c r="AH11" s="17"/>
      <c r="AI11" s="132"/>
      <c r="AJ11" s="132"/>
      <c r="AK11" s="132"/>
      <c r="AL11" s="132"/>
      <c r="AM11" s="132"/>
      <c r="AN11" s="132"/>
      <c r="AO11" s="132"/>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row>
    <row r="12" spans="1:74" s="17" customFormat="1" x14ac:dyDescent="0.2">
      <c r="A12" s="14"/>
      <c r="B12" s="2"/>
      <c r="C12" s="39"/>
      <c r="D12" s="122"/>
      <c r="E12" s="1"/>
      <c r="F12" s="122"/>
      <c r="G12" s="1"/>
      <c r="H12" s="122"/>
      <c r="I12" s="1"/>
      <c r="J12" s="122"/>
      <c r="K12" s="1"/>
      <c r="L12" s="122"/>
      <c r="M12" s="1"/>
      <c r="N12" s="122"/>
      <c r="O12" s="1"/>
      <c r="P12" s="122"/>
      <c r="Q12" s="1"/>
      <c r="R12" s="122"/>
      <c r="S12" s="1"/>
      <c r="T12" s="125"/>
      <c r="U12" s="124"/>
      <c r="V12" s="125"/>
      <c r="W12" s="124"/>
      <c r="X12" s="6"/>
      <c r="Y12" s="6"/>
      <c r="Z12" s="122"/>
      <c r="AA12" s="1"/>
      <c r="AB12" s="100">
        <f>COUNT(D12:AA12)</f>
        <v>0</v>
      </c>
      <c r="AC12" s="114" t="str">
        <f>IF(AB12&lt;3," ",(LARGE(C12:AA12,1)+LARGE(C12:AA12,2)+LARGE(C12:AA12,3))/3)</f>
        <v xml:space="preserve"> </v>
      </c>
      <c r="AD12" s="44" t="str">
        <f>IF(COUNTIF(D12:AA12,"(1)")=0," ",COUNTIF(D12:AA12,"(1)"))</f>
        <v xml:space="preserve"> </v>
      </c>
      <c r="AE12" s="44" t="str">
        <f>IF(COUNTIF(D12:AA12,"(2)")=0," ",COUNTIF(D12:AA12,"(2)"))</f>
        <v xml:space="preserve"> </v>
      </c>
      <c r="AF12" s="44" t="str">
        <f>IF(COUNTIF(D12:AA12,"(3)")=0," ",COUNTIF(D12:AA12,"(3)"))</f>
        <v xml:space="preserve"> </v>
      </c>
      <c r="AG12" s="45" t="str">
        <f>IF(SUM(AD12:AF12)=0," ",SUM(AD12:AF12))</f>
        <v xml:space="preserve"> </v>
      </c>
      <c r="AH12" s="46" t="str">
        <f>IF(AB12=0,Var!$B$8,IF(LARGE(D12:AA12,1)&gt;=480,Var!$B$4," "))</f>
        <v>---</v>
      </c>
      <c r="AI12" s="46" t="str">
        <f>IF(AB12=0,Var!$B$8,IF(LARGE(D12:AA12,1)&gt;=510,Var!$B$4," "))</f>
        <v>---</v>
      </c>
      <c r="AJ12" s="46" t="str">
        <f>IF(AB12=0,Var!$B$8,IF(LARGE(D12:AA12,1)&gt;=535,Var!$B$4," "))</f>
        <v>---</v>
      </c>
      <c r="AK12" s="46" t="str">
        <f>IF(AB12=0,Var!$B$8,IF(LARGE(D12:AA12,1)&gt;=560,Var!$B$4," "))</f>
        <v>---</v>
      </c>
      <c r="AL12" s="46" t="str">
        <f>IF(AB12=0,Var!$B$8,IF(LARGE(D12:AA12,1)&gt;=585,Var!$B$4," "))</f>
        <v>---</v>
      </c>
      <c r="AM12" s="46" t="str">
        <f>IF(AB12=0,Var!$B$8,IF(LARGE(D12:AA12,1)&gt;=605,Var!$B$4," "))</f>
        <v>---</v>
      </c>
      <c r="AN12" s="46" t="str">
        <f>IF(AB12=0,Var!$B$8,IF(LARGE(D12:AA12,1)&gt;=625,Var!$B$4," "))</f>
        <v>---</v>
      </c>
      <c r="AO12" s="46" t="str">
        <f>IF(AB12=0,Var!$B$8,IF(LARGE(D12:AA12,1)&gt;=645,Var!$B$4," "))</f>
        <v>---</v>
      </c>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row>
    <row r="13" spans="1:74" ht="24" customHeight="1" x14ac:dyDescent="0.2">
      <c r="A13" s="17"/>
      <c r="B13" s="127"/>
      <c r="C13" s="128" t="s">
        <v>75</v>
      </c>
      <c r="D13" s="129"/>
      <c r="E13" s="130"/>
      <c r="F13" s="129"/>
      <c r="G13" s="130"/>
      <c r="H13" s="130"/>
      <c r="I13" s="130"/>
      <c r="J13" s="130"/>
      <c r="K13" s="130"/>
      <c r="L13" s="130"/>
      <c r="M13" s="130"/>
      <c r="N13" s="130"/>
      <c r="O13" s="130"/>
      <c r="P13" s="130"/>
      <c r="Q13" s="130"/>
      <c r="R13" s="130"/>
      <c r="S13" s="130"/>
      <c r="T13" s="130"/>
      <c r="U13" s="130"/>
      <c r="V13" s="130"/>
      <c r="W13" s="130"/>
      <c r="X13" s="130"/>
      <c r="Y13" s="130"/>
      <c r="Z13" s="130"/>
      <c r="AA13" s="130"/>
      <c r="AB13" s="100"/>
      <c r="AC13" s="17"/>
      <c r="AD13" s="121"/>
      <c r="AE13" s="121"/>
      <c r="AF13" s="121"/>
      <c r="AG13" s="121"/>
      <c r="AH13" s="132"/>
      <c r="AI13" s="132"/>
      <c r="AJ13" s="132"/>
      <c r="AK13" s="132"/>
      <c r="AL13" s="132"/>
      <c r="AM13" s="132"/>
      <c r="AN13" s="132"/>
      <c r="AO13" s="132"/>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row>
    <row r="14" spans="1:74" s="17" customFormat="1" x14ac:dyDescent="0.2">
      <c r="A14" s="14"/>
      <c r="B14" s="2"/>
      <c r="C14" s="39"/>
      <c r="D14" s="122"/>
      <c r="E14" s="1"/>
      <c r="F14" s="122"/>
      <c r="G14" s="1"/>
      <c r="H14" s="122"/>
      <c r="I14" s="1"/>
      <c r="J14" s="122"/>
      <c r="K14" s="1"/>
      <c r="L14" s="122"/>
      <c r="M14" s="1"/>
      <c r="N14" s="122"/>
      <c r="O14" s="1"/>
      <c r="P14" s="122"/>
      <c r="Q14" s="1"/>
      <c r="R14" s="122"/>
      <c r="S14" s="1"/>
      <c r="T14" s="125"/>
      <c r="U14" s="124"/>
      <c r="V14" s="125"/>
      <c r="W14" s="124"/>
      <c r="X14" s="125"/>
      <c r="Y14" s="124"/>
      <c r="Z14" s="126"/>
      <c r="AA14" s="1"/>
      <c r="AB14" s="100">
        <f>COUNT(D14:AA14)</f>
        <v>0</v>
      </c>
      <c r="AC14" s="114" t="str">
        <f>IF(AB14&lt;3," ",(LARGE(C14:AA14,1)+LARGE(C14:AA14,2)+LARGE(C14:AA14,3))/3)</f>
        <v xml:space="preserve"> </v>
      </c>
      <c r="AD14" s="44" t="str">
        <f>IF(COUNTIF(D14:AA14,"(1)")=0," ",COUNTIF(D14:AA14,"(1)"))</f>
        <v xml:space="preserve"> </v>
      </c>
      <c r="AE14" s="44" t="str">
        <f>IF(COUNTIF(D14:AA14,"(2)")=0," ",COUNTIF(D14:AA14,"(2)"))</f>
        <v xml:space="preserve"> </v>
      </c>
      <c r="AF14" s="44" t="str">
        <f>IF(COUNTIF(D14:AA14,"(3)")=0," ",COUNTIF(D14:AA14,"(3)"))</f>
        <v xml:space="preserve"> </v>
      </c>
      <c r="AG14" s="45" t="str">
        <f>IF(SUM(AD14:AF14)=0," ",SUM(AD14:AF14))</f>
        <v xml:space="preserve"> </v>
      </c>
      <c r="AH14" s="46" t="str">
        <f>IF(AB14=0,Var!$B$8,IF(LARGE(D14:AA14,1)&gt;=480,Var!$B$4," "))</f>
        <v>---</v>
      </c>
      <c r="AI14" s="46" t="str">
        <f>IF(AB14=0,Var!$B$8,IF(LARGE(D14:AA14,1)&gt;=510,Var!$B$4," "))</f>
        <v>---</v>
      </c>
      <c r="AJ14" s="46" t="str">
        <f>IF(AB14=0,Var!$B$8,IF(LARGE(D14:AA14,1)&gt;=535,Var!$B$4," "))</f>
        <v>---</v>
      </c>
      <c r="AK14" s="46" t="str">
        <f>IF(AB14=0,Var!$B$8,IF(LARGE(D14:AA14,1)&gt;=560,Var!$B$4," "))</f>
        <v>---</v>
      </c>
      <c r="AL14" s="46" t="str">
        <f>IF(AB14=0,Var!$B$8,IF(LARGE(D14:AA14,1)&gt;=585,Var!$B$4," "))</f>
        <v>---</v>
      </c>
      <c r="AM14" s="46" t="str">
        <f>IF(AB14=0,Var!$B$8,IF(LARGE(D14:AA14,1)&gt;=605,Var!$B$4," "))</f>
        <v>---</v>
      </c>
      <c r="AN14" s="46" t="str">
        <f>IF(AB14=0,Var!$B$8,IF(LARGE(D14:AA14,1)&gt;=625,Var!$B$4," "))</f>
        <v>---</v>
      </c>
      <c r="AO14" s="46" t="str">
        <f>IF(AB14=0,Var!$B$8,IF(LARGE(D14:AA14,1)&gt;=645,Var!$B$4," "))</f>
        <v>---</v>
      </c>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row>
    <row r="15" spans="1:74" ht="22.5" customHeight="1" x14ac:dyDescent="0.2">
      <c r="A15" s="17"/>
      <c r="B15" s="127"/>
      <c r="C15" s="128" t="s">
        <v>76</v>
      </c>
      <c r="D15" s="129"/>
      <c r="E15" s="130"/>
      <c r="F15" s="129"/>
      <c r="G15" s="130"/>
      <c r="H15" s="130"/>
      <c r="I15" s="130"/>
      <c r="J15" s="130"/>
      <c r="K15" s="130"/>
      <c r="L15" s="130"/>
      <c r="M15" s="130"/>
      <c r="N15" s="130"/>
      <c r="O15" s="130"/>
      <c r="P15" s="130"/>
      <c r="Q15" s="130"/>
      <c r="R15" s="130"/>
      <c r="S15" s="130"/>
      <c r="T15" s="130"/>
      <c r="U15" s="130"/>
      <c r="V15" s="133"/>
      <c r="W15" s="133"/>
      <c r="X15" s="118"/>
      <c r="Y15" s="118"/>
      <c r="Z15" s="130"/>
      <c r="AA15" s="130"/>
      <c r="AB15" s="100"/>
      <c r="AC15" s="17"/>
      <c r="AD15" s="121"/>
      <c r="AE15" s="121"/>
      <c r="AF15" s="121"/>
      <c r="AG15" s="121"/>
      <c r="AH15" s="132"/>
      <c r="AI15" s="132"/>
      <c r="AJ15" s="132"/>
      <c r="AK15" s="132"/>
      <c r="AL15" s="132"/>
      <c r="AM15" s="132"/>
      <c r="AN15" s="132"/>
      <c r="AO15" s="132"/>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row>
    <row r="16" spans="1:74" s="17" customFormat="1" x14ac:dyDescent="0.2">
      <c r="A16" s="14"/>
      <c r="B16" s="2"/>
      <c r="C16" s="39"/>
      <c r="D16" s="122"/>
      <c r="E16" s="1"/>
      <c r="F16" s="122"/>
      <c r="G16" s="1"/>
      <c r="H16" s="122"/>
      <c r="I16" s="1"/>
      <c r="J16" s="122"/>
      <c r="K16" s="1"/>
      <c r="L16" s="122"/>
      <c r="M16" s="1"/>
      <c r="N16" s="122"/>
      <c r="O16" s="1"/>
      <c r="P16" s="122"/>
      <c r="Q16" s="1"/>
      <c r="R16" s="122"/>
      <c r="S16" s="1"/>
      <c r="T16" s="125"/>
      <c r="U16" s="124"/>
      <c r="V16" s="125"/>
      <c r="W16" s="124"/>
      <c r="X16" s="6"/>
      <c r="Y16" s="6"/>
      <c r="Z16" s="122"/>
      <c r="AA16" s="1"/>
      <c r="AB16" s="100">
        <f>COUNT(D16:AA16)</f>
        <v>0</v>
      </c>
      <c r="AC16" s="114" t="str">
        <f>IF(AB16&lt;3," ",(LARGE(C16:AA16,1)+LARGE(C16:AA16,2)+LARGE(C16:AA16,3))/3)</f>
        <v xml:space="preserve"> </v>
      </c>
      <c r="AD16" s="44" t="str">
        <f>IF(COUNTIF(D16:AA16,"(1)")=0," ",COUNTIF(D16:AA16,"(1)"))</f>
        <v xml:space="preserve"> </v>
      </c>
      <c r="AE16" s="44" t="str">
        <f>IF(COUNTIF(D16:AA16,"(2)")=0," ",COUNTIF(D16:AA16,"(2)"))</f>
        <v xml:space="preserve"> </v>
      </c>
      <c r="AF16" s="44" t="str">
        <f>IF(COUNTIF(D16:AA16,"(3)")=0," ",COUNTIF(D16:AA16,"(3)"))</f>
        <v xml:space="preserve"> </v>
      </c>
      <c r="AG16" s="45" t="str">
        <f>IF(SUM(AD16:AF16)=0," ",SUM(AD16:AF16))</f>
        <v xml:space="preserve"> </v>
      </c>
      <c r="AH16" s="46" t="str">
        <f>IF(AB16=0,Var!$B$8,IF(LARGE(D16:AA16,1)&gt;=480,Var!$B$4," "))</f>
        <v>---</v>
      </c>
      <c r="AI16" s="46" t="str">
        <f>IF(AB16=0,Var!$B$8,IF(LARGE(D16:AA16,1)&gt;=510,Var!$B$4," "))</f>
        <v>---</v>
      </c>
      <c r="AJ16" s="46" t="str">
        <f>IF(AB16=0,Var!$B$8,IF(LARGE(D16:AA16,1)&gt;=535,Var!$B$4," "))</f>
        <v>---</v>
      </c>
      <c r="AK16" s="46" t="str">
        <f>IF(AB16=0,Var!$B$8,IF(LARGE(D16:AA16,1)&gt;=560,Var!$B$4," "))</f>
        <v>---</v>
      </c>
      <c r="AL16" s="46" t="str">
        <f>IF(AB16=0,Var!$B$8,IF(LARGE(D16:AA16,1)&gt;=585,Var!$B$4," "))</f>
        <v>---</v>
      </c>
      <c r="AM16" s="46" t="str">
        <f>IF(AB16=0,Var!$B$8,IF(LARGE(D16:AA16,1)&gt;=605,Var!$B$4," "))</f>
        <v>---</v>
      </c>
      <c r="AN16" s="46" t="str">
        <f>IF(AB16=0,Var!$B$8,IF(LARGE(D16:AA16,1)&gt;=625,Var!$B$4," "))</f>
        <v>---</v>
      </c>
      <c r="AO16" s="46" t="str">
        <f>IF(AB16=0,Var!$B$8,IF(LARGE(D16:AA16,1)&gt;=645,Var!$B$4," "))</f>
        <v>---</v>
      </c>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row>
    <row r="17" spans="1:74" ht="22.5" customHeight="1" x14ac:dyDescent="0.2">
      <c r="A17" s="17"/>
      <c r="B17" s="127"/>
      <c r="C17" s="128" t="s">
        <v>77</v>
      </c>
      <c r="D17" s="129"/>
      <c r="E17" s="130"/>
      <c r="F17" s="129"/>
      <c r="G17" s="130"/>
      <c r="H17" s="130"/>
      <c r="I17" s="130"/>
      <c r="J17" s="130"/>
      <c r="K17" s="130"/>
      <c r="L17" s="130"/>
      <c r="M17" s="130"/>
      <c r="N17" s="130"/>
      <c r="O17" s="130"/>
      <c r="P17" s="130"/>
      <c r="Q17" s="130"/>
      <c r="R17" s="130"/>
      <c r="S17" s="130"/>
      <c r="T17" s="130"/>
      <c r="U17" s="130"/>
      <c r="V17" s="118"/>
      <c r="W17" s="118"/>
      <c r="X17" s="133"/>
      <c r="Y17" s="133"/>
      <c r="Z17" s="130"/>
      <c r="AA17" s="130"/>
      <c r="AB17" s="100"/>
      <c r="AC17" s="114" t="str">
        <f>IF(AB17&lt;3," ",(LARGE(C17:AA17,1)+LARGE(C17:AA17,2)+LARGE(C17:AA17,3))/3)</f>
        <v xml:space="preserve"> </v>
      </c>
      <c r="AD17" s="121"/>
      <c r="AE17" s="121"/>
      <c r="AF17" s="121"/>
      <c r="AG17" s="121"/>
      <c r="AH17" s="132"/>
      <c r="AI17" s="132"/>
      <c r="AJ17" s="132"/>
      <c r="AK17" s="132"/>
      <c r="AL17" s="132"/>
      <c r="AM17" s="132"/>
      <c r="AN17" s="132"/>
      <c r="AO17" s="132"/>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row>
    <row r="18" spans="1:74" x14ac:dyDescent="0.2">
      <c r="B18" s="2"/>
      <c r="C18" s="39"/>
      <c r="D18" s="122"/>
      <c r="E18" s="1"/>
      <c r="F18" s="122"/>
      <c r="G18" s="1"/>
      <c r="H18" s="122"/>
      <c r="I18" s="1"/>
      <c r="J18" s="122"/>
      <c r="K18" s="1"/>
      <c r="L18" s="122"/>
      <c r="M18" s="1"/>
      <c r="N18" s="122"/>
      <c r="O18" s="1"/>
      <c r="P18" s="122"/>
      <c r="Q18" s="1"/>
      <c r="R18" s="122"/>
      <c r="S18" s="1"/>
      <c r="T18" s="56"/>
      <c r="U18" s="134"/>
      <c r="X18" s="56"/>
      <c r="Y18" s="134"/>
      <c r="Z18" s="126"/>
      <c r="AA18" s="1"/>
      <c r="AB18" s="100">
        <f>COUNT(D18:AA18)</f>
        <v>0</v>
      </c>
      <c r="AD18" s="44" t="str">
        <f>IF(COUNTIF(D18:AA18,"(1)")=0," ",COUNTIF(D18:AA18,"(1)"))</f>
        <v xml:space="preserve"> </v>
      </c>
      <c r="AE18" s="44" t="str">
        <f>IF(COUNTIF(D18:AA18,"(2)")=0," ",COUNTIF(D18:AA18,"(2)"))</f>
        <v xml:space="preserve"> </v>
      </c>
      <c r="AF18" s="44" t="str">
        <f>IF(COUNTIF(D18:AA18,"(3)")=0," ",COUNTIF(D18:AA18,"(3)"))</f>
        <v xml:space="preserve"> </v>
      </c>
      <c r="AG18" s="45" t="str">
        <f>IF(SUM(AD18:AF18)=0," ",SUM(AD18:AF18))</f>
        <v xml:space="preserve"> </v>
      </c>
      <c r="AH18" s="46" t="str">
        <f>IF(AB18=0,Var!$B$8,IF(LARGE(D18:AA18,1)&gt;=480,Var!$B$4," "))</f>
        <v>---</v>
      </c>
      <c r="AI18" s="46" t="str">
        <f>IF(AB18=0,Var!$B$8,IF(LARGE(D18:AA18,1)&gt;=510,Var!$B$4," "))</f>
        <v>---</v>
      </c>
      <c r="AJ18" s="46" t="str">
        <f>IF(AB18=0,Var!$B$8,IF(LARGE(D18:AA18,1)&gt;=535,Var!$B$4," "))</f>
        <v>---</v>
      </c>
      <c r="AK18" s="46" t="str">
        <f>IF(AB18=0,Var!$B$8,IF(LARGE(D18:AA18,1)&gt;=560,Var!$B$4," "))</f>
        <v>---</v>
      </c>
      <c r="AL18" s="46" t="str">
        <f>IF(AB18=0,Var!$B$8,IF(LARGE(D18:AA18,1)&gt;=585,Var!$B$4," "))</f>
        <v>---</v>
      </c>
      <c r="AM18" s="46" t="str">
        <f>IF(AB18=0,Var!$B$8,IF(LARGE(D18:AA18,1)&gt;=605,Var!$B$4," "))</f>
        <v>---</v>
      </c>
      <c r="AN18" s="46" t="str">
        <f>IF(AB18=0,Var!$B$8,IF(LARGE(D18:AA18,1)&gt;=625,Var!$B$4," "))</f>
        <v>---</v>
      </c>
      <c r="AO18" s="46" t="str">
        <f>IF(AB18=0,Var!$B$8,IF(LARGE(D18:AA18,1)&gt;=645,Var!$B$4," "))</f>
        <v>---</v>
      </c>
    </row>
    <row r="19" spans="1:74" s="17" customFormat="1" x14ac:dyDescent="0.2">
      <c r="A19" s="14"/>
      <c r="B19" s="2"/>
      <c r="C19" s="39"/>
      <c r="D19" s="122"/>
      <c r="E19" s="1"/>
      <c r="F19" s="122"/>
      <c r="G19" s="1"/>
      <c r="H19" s="122"/>
      <c r="I19" s="1"/>
      <c r="J19" s="122"/>
      <c r="K19" s="1"/>
      <c r="L19" s="122"/>
      <c r="M19" s="1"/>
      <c r="N19" s="122"/>
      <c r="O19" s="1"/>
      <c r="P19" s="122"/>
      <c r="Q19" s="1"/>
      <c r="R19" s="122"/>
      <c r="S19" s="1"/>
      <c r="T19" s="65"/>
      <c r="U19" s="135"/>
      <c r="V19" s="6"/>
      <c r="W19" s="6"/>
      <c r="X19" s="65"/>
      <c r="Y19" s="135"/>
      <c r="Z19" s="126"/>
      <c r="AA19" s="1"/>
      <c r="AB19" s="100">
        <f>COUNT(D19:AA19)</f>
        <v>0</v>
      </c>
      <c r="AC19"/>
      <c r="AD19" s="44" t="str">
        <f>IF(COUNTIF(D19:AA19,"(1)")=0," ",COUNTIF(D19:AA19,"(1)"))</f>
        <v xml:space="preserve"> </v>
      </c>
      <c r="AE19" s="44" t="str">
        <f>IF(COUNTIF(D19:AA19,"(2)")=0," ",COUNTIF(D19:AA19,"(2)"))</f>
        <v xml:space="preserve"> </v>
      </c>
      <c r="AF19" s="44" t="str">
        <f>IF(COUNTIF(D19:AA19,"(3)")=0," ",COUNTIF(D19:AA19,"(3)"))</f>
        <v xml:space="preserve"> </v>
      </c>
      <c r="AG19" s="45" t="str">
        <f>IF(SUM(AD19:AF19)=0," ",SUM(AD19:AF19))</f>
        <v xml:space="preserve"> </v>
      </c>
      <c r="AH19" s="46" t="str">
        <f>IF(AB19=0,Var!$B$8,IF(LARGE(D19:AA19,1)&gt;=480,Var!$B$4," "))</f>
        <v>---</v>
      </c>
      <c r="AI19" s="46" t="str">
        <f>IF(AB19=0,Var!$B$8,IF(LARGE(D19:AA19,1)&gt;=510,Var!$B$4," "))</f>
        <v>---</v>
      </c>
      <c r="AJ19" s="46" t="str">
        <f>IF(AB19=0,Var!$B$8,IF(LARGE(D19:AA19,1)&gt;=535,Var!$B$4," "))</f>
        <v>---</v>
      </c>
      <c r="AK19" s="46" t="str">
        <f>IF(AB19=0,Var!$B$8,IF(LARGE(D19:AA19,1)&gt;=560,Var!$B$4," "))</f>
        <v>---</v>
      </c>
      <c r="AL19" s="46" t="str">
        <f>IF(AB19=0,Var!$B$8,IF(LARGE(D19:AA19,1)&gt;=585,Var!$B$4," "))</f>
        <v>---</v>
      </c>
      <c r="AM19" s="46" t="str">
        <f>IF(AB19=0,Var!$B$8,IF(LARGE(D19:AA19,1)&gt;=605,Var!$B$4," "))</f>
        <v>---</v>
      </c>
      <c r="AN19" s="46" t="str">
        <f>IF(AB19=0,Var!$B$8,IF(LARGE(D19:AA19,1)&gt;=625,Var!$B$4," "))</f>
        <v>---</v>
      </c>
      <c r="AO19" s="46" t="str">
        <f>IF(AB19=0,Var!$B$8,IF(LARGE(D19:AA19,1)&gt;=645,Var!$B$4," "))</f>
        <v>---</v>
      </c>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row>
    <row r="20" spans="1:74" ht="22.5" customHeight="1" x14ac:dyDescent="0.2">
      <c r="A20" s="17"/>
      <c r="B20" s="127"/>
      <c r="C20" s="128" t="s">
        <v>78</v>
      </c>
      <c r="D20" s="129"/>
      <c r="E20" s="130"/>
      <c r="F20" s="129"/>
      <c r="G20" s="130"/>
      <c r="H20" s="130"/>
      <c r="I20" s="130"/>
      <c r="J20" s="130"/>
      <c r="K20" s="130"/>
      <c r="L20" s="130"/>
      <c r="M20" s="130"/>
      <c r="N20" s="130"/>
      <c r="O20" s="130"/>
      <c r="P20" s="130"/>
      <c r="Q20" s="130"/>
      <c r="R20" s="130"/>
      <c r="S20" s="130"/>
      <c r="T20" s="130"/>
      <c r="U20" s="130"/>
      <c r="V20" s="130"/>
      <c r="W20" s="130"/>
      <c r="X20" s="108"/>
      <c r="Y20" s="108"/>
      <c r="Z20" s="130"/>
      <c r="AA20" s="130"/>
      <c r="AB20" s="100"/>
      <c r="AC20" s="114" t="str">
        <f>IF(AB20&lt;3," ",(LARGE(C20:AA20,1)+LARGE(C20:AA20,2)+LARGE(C20:AA20,3))/3)</f>
        <v xml:space="preserve"> </v>
      </c>
      <c r="AD20" s="121"/>
      <c r="AE20" s="121"/>
      <c r="AF20" s="121"/>
      <c r="AG20" s="121"/>
      <c r="AH20" s="132"/>
      <c r="AI20" s="132"/>
      <c r="AJ20" s="132"/>
      <c r="AK20" s="132"/>
      <c r="AL20" s="132"/>
      <c r="AM20" s="132"/>
      <c r="AN20" s="132"/>
      <c r="AO20" s="132"/>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row>
    <row r="21" spans="1:74" x14ac:dyDescent="0.2">
      <c r="B21" s="2"/>
      <c r="C21" s="39" t="s">
        <v>79</v>
      </c>
      <c r="D21" s="122"/>
      <c r="E21" s="1"/>
      <c r="F21" s="122"/>
      <c r="G21" s="1"/>
      <c r="H21" s="122"/>
      <c r="I21" s="1"/>
      <c r="J21" s="122"/>
      <c r="K21" s="1"/>
      <c r="L21" s="122"/>
      <c r="M21" s="1"/>
      <c r="N21" s="122"/>
      <c r="O21" s="1"/>
      <c r="P21" s="122"/>
      <c r="Q21" s="1"/>
      <c r="R21" s="122"/>
      <c r="S21" s="1"/>
      <c r="T21" s="56"/>
      <c r="U21" s="134"/>
      <c r="X21" s="56"/>
      <c r="Y21" s="134"/>
      <c r="Z21" s="126"/>
      <c r="AA21" s="1"/>
      <c r="AB21" s="100">
        <f>COUNT(D21:AA21)</f>
        <v>0</v>
      </c>
      <c r="AC21" s="114" t="str">
        <f>IF(AB21&lt;3," ",(LARGE(C21:AA21,1)+LARGE(C21:AA21,2)+LARGE(C21:AA21,3))/3)</f>
        <v xml:space="preserve"> </v>
      </c>
      <c r="AD21" s="44" t="str">
        <f>IF(COUNTIF(D21:AA21,"(1)")=0," ",COUNTIF(D21:AA21,"(1)"))</f>
        <v xml:space="preserve"> </v>
      </c>
      <c r="AE21" s="44" t="str">
        <f>IF(COUNTIF(D21:AA21,"(2)")=0," ",COUNTIF(D21:AA21,"(2)"))</f>
        <v xml:space="preserve"> </v>
      </c>
      <c r="AF21" s="44" t="str">
        <f>IF(COUNTIF(D21:AA21,"(3)")=0," ",COUNTIF(D21:AA21,"(3)"))</f>
        <v xml:space="preserve"> </v>
      </c>
      <c r="AG21" s="45" t="str">
        <f>IF(SUM(AD21:AF21)=0," ",SUM(AD21:AF21))</f>
        <v xml:space="preserve"> </v>
      </c>
      <c r="AH21" s="46" t="str">
        <f>IF(AB21=0,Var!$B$8,IF(LARGE(D21:AA21,1)&gt;=480,Var!$B$4," "))</f>
        <v>---</v>
      </c>
      <c r="AI21" s="46" t="str">
        <f>IF(AB21=0,Var!$B$8,IF(LARGE(D21:AA21,1)&gt;=510,Var!$B$4," "))</f>
        <v>---</v>
      </c>
      <c r="AJ21" s="46" t="str">
        <f>IF(AB21=0,Var!$B$8,IF(LARGE(D21:AA21,1)&gt;=535,Var!$B$4," "))</f>
        <v>---</v>
      </c>
      <c r="AK21" s="46" t="str">
        <f>IF(AB21=0,Var!$B$8,IF(LARGE(D21:AA21,1)&gt;=560,Var!$B$4," "))</f>
        <v>---</v>
      </c>
      <c r="AL21" s="46" t="str">
        <f>IF(AB21=0,Var!$B$8,IF(LARGE(D21:AA21,1)&gt;=585,Var!$B$4," "))</f>
        <v>---</v>
      </c>
      <c r="AM21" s="46" t="str">
        <f>IF(AB21=0,Var!$B$8,IF(LARGE(D21:AA21,1)&gt;=605,Var!$B$4," "))</f>
        <v>---</v>
      </c>
      <c r="AN21" s="46" t="str">
        <f>IF(AB21=0,Var!$B$8,IF(LARGE(D21:AA21,1)&gt;=625,Var!$B$4," "))</f>
        <v>---</v>
      </c>
      <c r="AO21" s="46" t="str">
        <f>IF(AB21=0,Var!$B$8,IF(LARGE(D21:AA21,1)&gt;=645,Var!$B$4," "))</f>
        <v>---</v>
      </c>
    </row>
    <row r="22" spans="1:74" s="17" customFormat="1" x14ac:dyDescent="0.2">
      <c r="A22" s="14"/>
      <c r="B22" s="2"/>
      <c r="C22" s="39"/>
      <c r="D22" s="122"/>
      <c r="E22" s="1"/>
      <c r="F22" s="122"/>
      <c r="G22" s="1"/>
      <c r="H22" s="122"/>
      <c r="I22" s="1"/>
      <c r="J22" s="122"/>
      <c r="K22" s="1"/>
      <c r="L22" s="122"/>
      <c r="M22" s="1"/>
      <c r="N22" s="122"/>
      <c r="O22" s="1"/>
      <c r="P22" s="122"/>
      <c r="Q22" s="1"/>
      <c r="R22" s="122"/>
      <c r="S22" s="1"/>
      <c r="T22" s="65"/>
      <c r="U22" s="135"/>
      <c r="V22" s="6"/>
      <c r="W22" s="6"/>
      <c r="X22" s="65"/>
      <c r="Y22" s="135"/>
      <c r="Z22" s="126"/>
      <c r="AA22" s="1"/>
      <c r="AB22" s="100">
        <f>COUNT(D22:AA22)</f>
        <v>0</v>
      </c>
      <c r="AC22"/>
      <c r="AD22" s="44" t="str">
        <f>IF(COUNTIF(D22:AA22,"(1)")=0," ",COUNTIF(D22:AA22,"(1)"))</f>
        <v xml:space="preserve"> </v>
      </c>
      <c r="AE22" s="44" t="str">
        <f>IF(COUNTIF(D22:AA22,"(2)")=0," ",COUNTIF(D22:AA22,"(2)"))</f>
        <v xml:space="preserve"> </v>
      </c>
      <c r="AF22" s="44" t="str">
        <f>IF(COUNTIF(D22:AA22,"(3)")=0," ",COUNTIF(D22:AA22,"(3)"))</f>
        <v xml:space="preserve"> </v>
      </c>
      <c r="AG22" s="45" t="str">
        <f>IF(SUM(AD22:AF22)=0," ",SUM(AD22:AF22))</f>
        <v xml:space="preserve"> </v>
      </c>
      <c r="AH22" s="46" t="str">
        <f>IF(AB22=0,Var!$B$8,IF(LARGE(D22:AA22,1)&gt;=480,Var!$B$4," "))</f>
        <v>---</v>
      </c>
      <c r="AI22" s="46" t="str">
        <f>IF(AB22=0,Var!$B$8,IF(LARGE(D22:AA22,1)&gt;=510,Var!$B$4," "))</f>
        <v>---</v>
      </c>
      <c r="AJ22" s="46" t="str">
        <f>IF(AB22=0,Var!$B$8,IF(LARGE(D22:AA22,1)&gt;=535,Var!$B$4," "))</f>
        <v>---</v>
      </c>
      <c r="AK22" s="46" t="str">
        <f>IF(AB22=0,Var!$B$8,IF(LARGE(D22:AA22,1)&gt;=560,Var!$B$4," "))</f>
        <v>---</v>
      </c>
      <c r="AL22" s="46" t="str">
        <f>IF(AB22=0,Var!$B$8,IF(LARGE(D22:AA22,1)&gt;=585,Var!$B$4," "))</f>
        <v>---</v>
      </c>
      <c r="AM22" s="46" t="str">
        <f>IF(AB22=0,Var!$B$8,IF(LARGE(D22:AA22,1)&gt;=605,Var!$B$4," "))</f>
        <v>---</v>
      </c>
      <c r="AN22" s="46" t="str">
        <f>IF(AB22=0,Var!$B$8,IF(LARGE(D22:AA22,1)&gt;=625,Var!$B$4," "))</f>
        <v>---</v>
      </c>
      <c r="AO22" s="46" t="str">
        <f>IF(AB22=0,Var!$B$8,IF(LARGE(D22:AA22,1)&gt;=645,Var!$B$4," "))</f>
        <v>---</v>
      </c>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row>
    <row r="23" spans="1:74" ht="22.5" customHeight="1" x14ac:dyDescent="0.2">
      <c r="A23" s="17"/>
      <c r="B23" s="127"/>
      <c r="C23" s="128" t="s">
        <v>80</v>
      </c>
      <c r="D23" s="129"/>
      <c r="E23" s="130"/>
      <c r="F23" s="129"/>
      <c r="G23" s="130"/>
      <c r="H23" s="130"/>
      <c r="I23" s="130"/>
      <c r="J23" s="130"/>
      <c r="K23" s="130"/>
      <c r="L23" s="130"/>
      <c r="M23" s="130"/>
      <c r="N23" s="130"/>
      <c r="O23" s="130"/>
      <c r="P23" s="130"/>
      <c r="Q23" s="130"/>
      <c r="R23" s="130"/>
      <c r="S23" s="130"/>
      <c r="T23" s="130"/>
      <c r="U23" s="130"/>
      <c r="V23" s="130"/>
      <c r="W23" s="130"/>
      <c r="X23" s="108"/>
      <c r="Y23" s="108"/>
      <c r="Z23" s="130"/>
      <c r="AA23" s="130"/>
      <c r="AB23" s="100"/>
      <c r="AC23" s="114" t="str">
        <f>IF(AB23&lt;3," ",(LARGE(C23:AA23,1)+LARGE(C23:AA23,2)+LARGE(C23:AA23,3))/3)</f>
        <v xml:space="preserve"> </v>
      </c>
      <c r="AD23" s="121"/>
      <c r="AE23" s="121"/>
      <c r="AF23" s="121"/>
      <c r="AG23" s="121"/>
      <c r="AH23" s="132"/>
      <c r="AI23" s="132"/>
      <c r="AJ23" s="132"/>
      <c r="AK23" s="132"/>
      <c r="AL23" s="132"/>
      <c r="AM23" s="132"/>
      <c r="AN23" s="132"/>
      <c r="AO23" s="132"/>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row>
    <row r="24" spans="1:74" x14ac:dyDescent="0.2">
      <c r="B24" s="2"/>
      <c r="C24" s="39"/>
      <c r="D24" s="122"/>
      <c r="E24" s="1"/>
      <c r="F24" s="122"/>
      <c r="G24" s="1"/>
      <c r="H24" s="122"/>
      <c r="I24" s="1"/>
      <c r="J24" s="122"/>
      <c r="K24" s="1"/>
      <c r="L24" s="122"/>
      <c r="M24" s="1"/>
      <c r="N24" s="122"/>
      <c r="O24" s="1"/>
      <c r="P24" s="122"/>
      <c r="Q24" s="1"/>
      <c r="R24" s="122"/>
      <c r="S24" s="1"/>
      <c r="T24" s="56"/>
      <c r="U24" s="134"/>
      <c r="X24" s="56"/>
      <c r="Y24" s="134"/>
      <c r="Z24" s="126"/>
      <c r="AA24" s="1"/>
      <c r="AB24" s="100">
        <f>COUNT(D24:AA24)</f>
        <v>0</v>
      </c>
      <c r="AC24" s="114" t="str">
        <f>IF(AB24&lt;3," ",(LARGE(C24:AA24,1)+LARGE(C24:AA24,2)+LARGE(C24:AA24,3))/3)</f>
        <v xml:space="preserve"> </v>
      </c>
      <c r="AD24" s="44" t="str">
        <f>IF(COUNTIF(D24:AA24,"(1)")=0," ",COUNTIF(D24:AA24,"(1)"))</f>
        <v xml:space="preserve"> </v>
      </c>
      <c r="AE24" s="44" t="str">
        <f>IF(COUNTIF(D24:AA24,"(2)")=0," ",COUNTIF(D24:AA24,"(2)"))</f>
        <v xml:space="preserve"> </v>
      </c>
      <c r="AF24" s="44" t="str">
        <f>IF(COUNTIF(D24:AA24,"(3)")=0," ",COUNTIF(D24:AA24,"(3)"))</f>
        <v xml:space="preserve"> </v>
      </c>
      <c r="AG24" s="45" t="str">
        <f>IF(SUM(AD24:AF24)=0," ",SUM(AD24:AF24))</f>
        <v xml:space="preserve"> </v>
      </c>
      <c r="AH24" s="46" t="str">
        <f>IF(AB24=0,Var!$B$8,IF(LARGE(D24:AA24,1)&gt;=480,Var!$B$4," "))</f>
        <v>---</v>
      </c>
      <c r="AI24" s="46" t="str">
        <f>IF(AB24=0,Var!$B$8,IF(LARGE(D24:AA24,1)&gt;=510,Var!$B$4," "))</f>
        <v>---</v>
      </c>
      <c r="AJ24" s="46" t="str">
        <f>IF(AB24=0,Var!$B$8,IF(LARGE(D24:AA24,1)&gt;=535,Var!$B$4," "))</f>
        <v>---</v>
      </c>
      <c r="AK24" s="46" t="str">
        <f>IF(AB24=0,Var!$B$8,IF(LARGE(D24:AA24,1)&gt;=560,Var!$B$4," "))</f>
        <v>---</v>
      </c>
      <c r="AL24" s="46" t="str">
        <f>IF(AB24=0,Var!$B$8,IF(LARGE(D24:AA24,1)&gt;=585,Var!$B$4," "))</f>
        <v>---</v>
      </c>
      <c r="AM24" s="46" t="str">
        <f>IF(AB24=0,Var!$B$8,IF(LARGE(D24:AA24,1)&gt;=605,Var!$B$4," "))</f>
        <v>---</v>
      </c>
      <c r="AN24" s="46" t="str">
        <f>IF(AB24=0,Var!$B$8,IF(LARGE(D24:AA24,1)&gt;=625,Var!$B$4," "))</f>
        <v>---</v>
      </c>
      <c r="AO24" s="46" t="str">
        <f>IF(AB24=0,Var!$B$8,IF(LARGE(D24:AA24,1)&gt;=645,Var!$B$4," "))</f>
        <v>---</v>
      </c>
    </row>
    <row r="25" spans="1:74" s="17" customFormat="1" x14ac:dyDescent="0.2">
      <c r="A25" s="14"/>
      <c r="B25" s="2"/>
      <c r="C25" s="39"/>
      <c r="D25" s="122"/>
      <c r="E25" s="1"/>
      <c r="F25" s="122"/>
      <c r="G25" s="1"/>
      <c r="H25" s="122"/>
      <c r="I25" s="1"/>
      <c r="J25" s="122"/>
      <c r="K25" s="1"/>
      <c r="L25" s="122"/>
      <c r="M25" s="1"/>
      <c r="N25" s="122"/>
      <c r="O25" s="1"/>
      <c r="P25" s="122"/>
      <c r="Q25" s="1"/>
      <c r="R25" s="122"/>
      <c r="S25" s="1"/>
      <c r="T25" s="65"/>
      <c r="U25" s="135"/>
      <c r="V25" s="6"/>
      <c r="W25" s="6"/>
      <c r="X25" s="65"/>
      <c r="Y25" s="135"/>
      <c r="Z25" s="126"/>
      <c r="AA25" s="1"/>
      <c r="AB25" s="100">
        <f>COUNT(D25:AA25)</f>
        <v>0</v>
      </c>
      <c r="AC25"/>
      <c r="AD25" s="44" t="str">
        <f>IF(COUNTIF(D25:AA25,"(1)")=0," ",COUNTIF(D25:AA25,"(1)"))</f>
        <v xml:space="preserve"> </v>
      </c>
      <c r="AE25" s="44" t="str">
        <f>IF(COUNTIF(D25:AA25,"(2)")=0," ",COUNTIF(D25:AA25,"(2)"))</f>
        <v xml:space="preserve"> </v>
      </c>
      <c r="AF25" s="44" t="str">
        <f>IF(COUNTIF(D25:AA25,"(3)")=0," ",COUNTIF(D25:AA25,"(3)"))</f>
        <v xml:space="preserve"> </v>
      </c>
      <c r="AG25" s="45" t="str">
        <f>IF(SUM(AD25:AF25)=0," ",SUM(AD25:AF25))</f>
        <v xml:space="preserve"> </v>
      </c>
      <c r="AH25" s="46" t="str">
        <f>IF(AB25=0,Var!$B$8,IF(LARGE(D25:AA25,1)&gt;=480,Var!$B$4," "))</f>
        <v>---</v>
      </c>
      <c r="AI25" s="46" t="str">
        <f>IF(AB25=0,Var!$B$8,IF(LARGE(D25:AA25,1)&gt;=510,Var!$B$4," "))</f>
        <v>---</v>
      </c>
      <c r="AJ25" s="46" t="str">
        <f>IF(AB25=0,Var!$B$8,IF(LARGE(D25:AA25,1)&gt;=535,Var!$B$4," "))</f>
        <v>---</v>
      </c>
      <c r="AK25" s="46" t="str">
        <f>IF(AB25=0,Var!$B$8,IF(LARGE(D25:AA25,1)&gt;=560,Var!$B$4," "))</f>
        <v>---</v>
      </c>
      <c r="AL25" s="46" t="str">
        <f>IF(AB25=0,Var!$B$8,IF(LARGE(D25:AA25,1)&gt;=585,Var!$B$4," "))</f>
        <v>---</v>
      </c>
      <c r="AM25" s="46" t="str">
        <f>IF(AB25=0,Var!$B$8,IF(LARGE(D25:AA25,1)&gt;=605,Var!$B$4," "))</f>
        <v>---</v>
      </c>
      <c r="AN25" s="46" t="str">
        <f>IF(AB25=0,Var!$B$8,IF(LARGE(D25:AA25,1)&gt;=625,Var!$B$4," "))</f>
        <v>---</v>
      </c>
      <c r="AO25" s="46" t="str">
        <f>IF(AB25=0,Var!$B$8,IF(LARGE(D25:AA25,1)&gt;=645,Var!$B$4," "))</f>
        <v>---</v>
      </c>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row>
    <row r="26" spans="1:74" ht="22.5" customHeight="1" x14ac:dyDescent="0.2">
      <c r="A26" s="17"/>
      <c r="B26" s="127"/>
      <c r="C26" s="128" t="s">
        <v>81</v>
      </c>
      <c r="D26" s="129"/>
      <c r="E26" s="130"/>
      <c r="F26" s="129"/>
      <c r="G26" s="130"/>
      <c r="H26" s="130"/>
      <c r="I26" s="130"/>
      <c r="J26" s="130"/>
      <c r="K26" s="130"/>
      <c r="L26" s="130"/>
      <c r="M26" s="130"/>
      <c r="N26" s="130"/>
      <c r="O26" s="130"/>
      <c r="P26" s="130"/>
      <c r="Q26" s="130"/>
      <c r="R26" s="130"/>
      <c r="S26" s="130"/>
      <c r="T26" s="130"/>
      <c r="U26" s="130"/>
      <c r="V26" s="130"/>
      <c r="W26" s="130"/>
      <c r="X26" s="108"/>
      <c r="Y26" s="108"/>
      <c r="Z26" s="130"/>
      <c r="AA26" s="130"/>
      <c r="AB26" s="100"/>
      <c r="AC26" s="114" t="str">
        <f>IF(AB26&lt;3," ",(LARGE(C26:AA26,1)+LARGE(C26:AA26,2)+LARGE(C26:AA26,3))/3)</f>
        <v xml:space="preserve"> </v>
      </c>
      <c r="AD26" s="121"/>
      <c r="AE26" s="121"/>
      <c r="AF26" s="121"/>
      <c r="AG26" s="121"/>
      <c r="AH26" s="17"/>
      <c r="AI26" s="17"/>
      <c r="AJ26" s="17"/>
      <c r="AK26" s="17"/>
      <c r="AL26" s="17"/>
      <c r="AM26" s="132"/>
      <c r="AN26" s="132"/>
      <c r="AO26" s="132"/>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row>
    <row r="27" spans="1:74" x14ac:dyDescent="0.2">
      <c r="B27" s="2"/>
      <c r="C27" s="39"/>
      <c r="D27" s="122"/>
      <c r="E27" s="1"/>
      <c r="F27" s="122"/>
      <c r="G27" s="1"/>
      <c r="H27" s="122"/>
      <c r="I27" s="1"/>
      <c r="J27" s="122"/>
      <c r="K27" s="1"/>
      <c r="L27" s="122"/>
      <c r="M27" s="1"/>
      <c r="N27" s="122"/>
      <c r="O27" s="1"/>
      <c r="P27" s="122"/>
      <c r="Q27" s="1"/>
      <c r="R27" s="122"/>
      <c r="S27" s="1"/>
      <c r="T27" s="56"/>
      <c r="U27" s="134"/>
      <c r="X27" s="56"/>
      <c r="Y27" s="134"/>
      <c r="Z27" s="126"/>
      <c r="AA27" s="1"/>
      <c r="AB27" s="100"/>
      <c r="AC27" s="114"/>
      <c r="AD27" s="44"/>
      <c r="AE27" s="44"/>
      <c r="AF27" s="44"/>
      <c r="AG27" s="45"/>
      <c r="AH27" s="46" t="str">
        <f>IF(AB27=0,Var!$B$8,IF(LARGE(D27:AA27,1)&gt;=480,Var!$B$4," "))</f>
        <v>---</v>
      </c>
      <c r="AI27" s="46" t="str">
        <f>IF(AB27=0,Var!$B$8,IF(LARGE(D27:AA27,1)&gt;=510,Var!$B$4," "))</f>
        <v>---</v>
      </c>
      <c r="AJ27" s="46" t="str">
        <f>IF(AB27=0,Var!$B$8,IF(LARGE(D27:AA27,1)&gt;=535,Var!$B$4," "))</f>
        <v>---</v>
      </c>
      <c r="AK27" s="46" t="str">
        <f>IF(AB27=0,Var!$B$8,IF(LARGE(D27:AA27,1)&gt;=560,Var!$B$4," "))</f>
        <v>---</v>
      </c>
      <c r="AL27" s="46" t="str">
        <f>IF(AB27=0,Var!$B$8,IF(LARGE(D27:AA27,1)&gt;=585,Var!$B$4," "))</f>
        <v>---</v>
      </c>
      <c r="AM27" s="46" t="str">
        <f>IF(AB27=0,Var!$B$8,IF(LARGE(D27:AA27,1)&gt;=605,Var!$B$4," "))</f>
        <v>---</v>
      </c>
      <c r="AN27" s="46" t="str">
        <f>IF(AB27=0,Var!$B$8,IF(LARGE(D27:AA27,1)&gt;=625,Var!$B$4," "))</f>
        <v>---</v>
      </c>
      <c r="AO27" s="46" t="str">
        <f>IF(AB27=0,Var!$B$8,IF(LARGE(D27:AA27,1)&gt;=645,Var!$B$4," "))</f>
        <v>---</v>
      </c>
    </row>
    <row r="28" spans="1:74" s="17" customFormat="1" x14ac:dyDescent="0.2">
      <c r="A28" s="14"/>
      <c r="B28" s="2"/>
      <c r="C28" s="39"/>
      <c r="D28" s="122"/>
      <c r="E28" s="1"/>
      <c r="F28" s="122"/>
      <c r="G28" s="1"/>
      <c r="H28" s="122"/>
      <c r="I28" s="1"/>
      <c r="J28" s="122"/>
      <c r="K28" s="1"/>
      <c r="L28" s="122"/>
      <c r="M28" s="1"/>
      <c r="N28" s="122"/>
      <c r="O28" s="1"/>
      <c r="P28" s="122"/>
      <c r="Q28" s="1"/>
      <c r="R28" s="122"/>
      <c r="S28" s="1"/>
      <c r="T28" s="65"/>
      <c r="U28" s="135"/>
      <c r="V28" s="6"/>
      <c r="W28" s="6"/>
      <c r="X28" s="65"/>
      <c r="Y28" s="135"/>
      <c r="Z28" s="126"/>
      <c r="AA28" s="1"/>
      <c r="AB28" s="100">
        <f>COUNT(D28:AA28)</f>
        <v>0</v>
      </c>
      <c r="AC28" s="114" t="str">
        <f t="shared" ref="AC28:AC46" si="0">IF(AB28&lt;3," ",(LARGE(C28:AA28,1)+LARGE(C28:AA28,2)+LARGE(C28:AA28,3))/3)</f>
        <v xml:space="preserve"> </v>
      </c>
      <c r="AD28" s="44" t="str">
        <f>IF(COUNTIF(D28:AA28,"(1)")=0," ",COUNTIF(D28:AA28,"(1)"))</f>
        <v xml:space="preserve"> </v>
      </c>
      <c r="AE28" s="44" t="str">
        <f>IF(COUNTIF(D28:AA28,"(2)")=0," ",COUNTIF(D28:AA28,"(2)"))</f>
        <v xml:space="preserve"> </v>
      </c>
      <c r="AF28" s="44" t="str">
        <f>IF(COUNTIF(D28:AA28,"(3)")=0," ",COUNTIF(D28:AA28,"(3)"))</f>
        <v xml:space="preserve"> </v>
      </c>
      <c r="AG28" s="45" t="str">
        <f>IF(SUM(AD28:AF28)=0," ",SUM(AD28:AF28))</f>
        <v xml:space="preserve"> </v>
      </c>
      <c r="AH28" s="46" t="str">
        <f>IF(AB28=0,Var!$B$8,IF(LARGE(D28:AA28,1)&gt;=480,Var!$B$4," "))</f>
        <v>---</v>
      </c>
      <c r="AI28" s="46" t="str">
        <f>IF(AB28=0,Var!$B$8,IF(LARGE(D28:AA28,1)&gt;=510,Var!$B$4," "))</f>
        <v>---</v>
      </c>
      <c r="AJ28" s="46" t="str">
        <f>IF(AB28=0,Var!$B$8,IF(LARGE(D28:AA28,1)&gt;=535,Var!$B$4," "))</f>
        <v>---</v>
      </c>
      <c r="AK28" s="46" t="str">
        <f>IF(AB28=0,Var!$B$8,IF(LARGE(D28:AA28,1)&gt;=560,Var!$B$4," "))</f>
        <v>---</v>
      </c>
      <c r="AL28" s="46" t="str">
        <f>IF(AB28=0,Var!$B$8,IF(LARGE(D28:AA28,1)&gt;=585,Var!$B$4," "))</f>
        <v>---</v>
      </c>
      <c r="AM28" s="46" t="str">
        <f>IF(AB28=0,Var!$B$8,IF(LARGE(D28:AA28,1)&gt;=605,Var!$B$4," "))</f>
        <v>---</v>
      </c>
      <c r="AN28" s="46" t="str">
        <f>IF(AB28=0,Var!$B$8,IF(LARGE(D28:AA28,1)&gt;=625,Var!$B$4," "))</f>
        <v>---</v>
      </c>
      <c r="AO28" s="46" t="str">
        <f>IF(AB28=0,Var!$B$8,IF(LARGE(D28:AA28,1)&gt;=645,Var!$B$4," "))</f>
        <v>---</v>
      </c>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row>
    <row r="29" spans="1:74" ht="22.5" customHeight="1" x14ac:dyDescent="0.2">
      <c r="A29" s="17"/>
      <c r="B29" s="127"/>
      <c r="C29" s="128" t="s">
        <v>82</v>
      </c>
      <c r="D29" s="129"/>
      <c r="E29" s="130"/>
      <c r="F29" s="129"/>
      <c r="G29" s="130"/>
      <c r="H29" s="130"/>
      <c r="I29" s="130"/>
      <c r="J29" s="130"/>
      <c r="K29" s="130"/>
      <c r="L29" s="130"/>
      <c r="M29" s="130"/>
      <c r="N29" s="130"/>
      <c r="O29" s="130"/>
      <c r="P29" s="130"/>
      <c r="Q29" s="130"/>
      <c r="R29" s="130"/>
      <c r="S29" s="130"/>
      <c r="T29" s="130"/>
      <c r="U29" s="130"/>
      <c r="V29" s="130"/>
      <c r="W29" s="130"/>
      <c r="X29" s="108"/>
      <c r="Y29" s="108"/>
      <c r="Z29" s="130"/>
      <c r="AA29" s="130"/>
      <c r="AB29" s="100"/>
      <c r="AC29" s="114" t="str">
        <f t="shared" si="0"/>
        <v xml:space="preserve"> </v>
      </c>
      <c r="AD29" s="121"/>
      <c r="AE29" s="121"/>
      <c r="AF29" s="121"/>
      <c r="AG29" s="121"/>
      <c r="AH29" s="17"/>
      <c r="AI29" s="17"/>
      <c r="AJ29" s="17"/>
      <c r="AK29" s="17"/>
      <c r="AL29" s="17"/>
      <c r="AM29" s="17"/>
      <c r="AN29" s="132"/>
      <c r="AO29" s="132"/>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row>
    <row r="30" spans="1:74" x14ac:dyDescent="0.2">
      <c r="B30" s="2"/>
      <c r="C30" s="39" t="s">
        <v>54</v>
      </c>
      <c r="D30" s="122"/>
      <c r="E30" s="1"/>
      <c r="F30" s="122"/>
      <c r="G30" s="1"/>
      <c r="H30" s="122"/>
      <c r="I30" s="1"/>
      <c r="J30" s="122"/>
      <c r="K30" s="1"/>
      <c r="L30" s="122"/>
      <c r="M30" s="1"/>
      <c r="N30" s="122"/>
      <c r="O30" s="1"/>
      <c r="P30" s="122"/>
      <c r="Q30" s="1"/>
      <c r="R30" s="122"/>
      <c r="S30" s="1"/>
      <c r="T30" s="65"/>
      <c r="U30" s="135"/>
      <c r="X30" s="559"/>
      <c r="Y30" s="559"/>
      <c r="Z30" s="126"/>
      <c r="AA30" s="1"/>
      <c r="AB30" s="100">
        <f>COUNT(D30:AA30)</f>
        <v>0</v>
      </c>
      <c r="AC30" s="114" t="str">
        <f t="shared" si="0"/>
        <v xml:space="preserve"> </v>
      </c>
      <c r="AD30" s="44" t="str">
        <f>IF(COUNTIF(D30:AA30,"(1)")=0," ",COUNTIF(D30:AA30,"(1)"))</f>
        <v xml:space="preserve"> </v>
      </c>
      <c r="AE30" s="44" t="str">
        <f>IF(COUNTIF(D30:AA30,"(2)")=0," ",COUNTIF(D30:AA30,"(2)"))</f>
        <v xml:space="preserve"> </v>
      </c>
      <c r="AF30" s="44" t="str">
        <f>IF(COUNTIF(D30:AA30,"(3)")=0," ",COUNTIF(D30:AA30,"(3)"))</f>
        <v xml:space="preserve"> </v>
      </c>
      <c r="AG30" s="45" t="str">
        <f>IF(SUM(AD30:AF30)=0," ",SUM(AD30:AF30))</f>
        <v xml:space="preserve"> </v>
      </c>
      <c r="AH30" s="46">
        <v>23</v>
      </c>
      <c r="AI30" s="46">
        <v>23</v>
      </c>
      <c r="AJ30" s="46">
        <v>23</v>
      </c>
      <c r="AK30" s="46">
        <v>23</v>
      </c>
      <c r="AL30" s="46" t="str">
        <f>IF(AB30=0,Var!$B$8,IF(LARGE(D30:AA30,1)&gt;=585,Var!$B$4," "))</f>
        <v>---</v>
      </c>
      <c r="AM30" s="46" t="str">
        <f>IF(AB30=0,Var!$B$8,IF(LARGE(D30:AA30,1)&gt;=605,Var!$B$4," "))</f>
        <v>---</v>
      </c>
      <c r="AN30" s="46" t="str">
        <f>IF(AB30=0,Var!$B$8,IF(LARGE(D30:AA30,1)&gt;=625,Var!$B$4," "))</f>
        <v>---</v>
      </c>
      <c r="AO30" s="46" t="str">
        <f>IF(AB30=0,Var!$B$8,IF(LARGE(D30:AA30,1)&gt;=645,Var!$B$4," "))</f>
        <v>---</v>
      </c>
    </row>
    <row r="31" spans="1:74" ht="11.25" customHeight="1" x14ac:dyDescent="0.2">
      <c r="B31" s="71"/>
      <c r="C31" s="136"/>
      <c r="D31" s="74"/>
      <c r="E31" s="74"/>
      <c r="F31" s="74"/>
      <c r="G31" s="74"/>
      <c r="H31" s="74"/>
      <c r="I31" s="74"/>
      <c r="J31" s="74"/>
      <c r="K31" s="74"/>
      <c r="L31" s="74"/>
      <c r="M31" s="74"/>
      <c r="N31" s="74"/>
      <c r="O31" s="74"/>
      <c r="P31" s="74"/>
      <c r="Q31" s="74"/>
      <c r="R31" s="74"/>
      <c r="S31" s="74"/>
      <c r="T31" s="74"/>
      <c r="U31" s="74"/>
      <c r="V31" s="74"/>
      <c r="W31" s="74"/>
      <c r="X31" s="78"/>
      <c r="Y31" s="78"/>
      <c r="Z31" s="74"/>
      <c r="AA31" s="74"/>
      <c r="AB31" s="100"/>
      <c r="AC31" s="114" t="str">
        <f t="shared" si="0"/>
        <v xml:space="preserve"> </v>
      </c>
      <c r="AD31" s="21"/>
      <c r="AE31" s="21"/>
      <c r="AF31" s="21"/>
      <c r="AG31" s="31"/>
      <c r="AH31" s="21"/>
      <c r="AI31" s="21"/>
      <c r="AJ31" s="21"/>
      <c r="AK31" s="21"/>
      <c r="AL31" s="21"/>
      <c r="AM31" s="21"/>
      <c r="AN31" s="21"/>
      <c r="AO31" s="21"/>
    </row>
    <row r="32" spans="1:74" ht="11.25" customHeight="1" x14ac:dyDescent="0.2">
      <c r="D32" s="78"/>
      <c r="E32" s="78"/>
      <c r="F32" s="78"/>
      <c r="G32" s="78"/>
      <c r="H32" s="78"/>
      <c r="I32" s="78"/>
      <c r="J32" s="78"/>
      <c r="K32" s="78"/>
      <c r="L32" s="78"/>
      <c r="M32" s="78"/>
      <c r="N32" s="78"/>
      <c r="O32" s="78"/>
      <c r="P32" s="78"/>
      <c r="Q32" s="78"/>
      <c r="R32" s="78"/>
      <c r="S32" s="78"/>
      <c r="T32" s="78"/>
      <c r="U32" s="78"/>
      <c r="V32" s="78"/>
      <c r="W32" s="78"/>
      <c r="X32" s="78"/>
      <c r="Y32" s="78"/>
      <c r="Z32" s="78"/>
      <c r="AA32" s="78"/>
      <c r="AB32" s="100"/>
      <c r="AC32" s="114" t="str">
        <f t="shared" si="0"/>
        <v xml:space="preserve"> </v>
      </c>
      <c r="AD32" s="137" t="s">
        <v>5</v>
      </c>
      <c r="AE32" s="138" t="s">
        <v>6</v>
      </c>
      <c r="AF32" s="139" t="s">
        <v>7</v>
      </c>
      <c r="AG32" s="140" t="s">
        <v>8</v>
      </c>
      <c r="AH32" s="141">
        <v>620</v>
      </c>
      <c r="AI32" s="141">
        <v>635</v>
      </c>
      <c r="AJ32" s="141">
        <v>645</v>
      </c>
      <c r="AK32" s="141">
        <v>655</v>
      </c>
      <c r="AL32" s="141">
        <v>665</v>
      </c>
      <c r="AM32" s="141">
        <v>675</v>
      </c>
      <c r="AN32" s="141">
        <v>685</v>
      </c>
      <c r="AO32" s="141">
        <v>695</v>
      </c>
    </row>
    <row r="33" spans="1:74" ht="12.75" customHeight="1" x14ac:dyDescent="0.2">
      <c r="B33" s="79"/>
      <c r="C33" s="80" t="s">
        <v>83</v>
      </c>
      <c r="D33" s="82"/>
      <c r="E33" s="82"/>
      <c r="F33" s="82"/>
      <c r="G33" s="82"/>
      <c r="H33" s="82"/>
      <c r="I33" s="82"/>
      <c r="J33" s="82"/>
      <c r="K33" s="82"/>
      <c r="L33" s="82"/>
      <c r="M33" s="82"/>
      <c r="N33" s="82"/>
      <c r="O33" s="82"/>
      <c r="P33" s="82"/>
      <c r="Q33" s="82"/>
      <c r="R33" s="82"/>
      <c r="S33" s="82"/>
      <c r="T33" s="82"/>
      <c r="U33" s="82"/>
      <c r="V33" s="82"/>
      <c r="W33" s="82"/>
      <c r="X33" s="82"/>
      <c r="Y33" s="82"/>
      <c r="Z33" s="66"/>
      <c r="AA33" s="82"/>
      <c r="AB33" s="100"/>
      <c r="AC33" s="114" t="str">
        <f t="shared" si="0"/>
        <v xml:space="preserve"> </v>
      </c>
      <c r="AD33" s="21"/>
      <c r="AE33" s="21"/>
      <c r="AF33" s="21"/>
      <c r="AG33" s="31"/>
    </row>
    <row r="34" spans="1:74" x14ac:dyDescent="0.2">
      <c r="B34" s="2"/>
      <c r="C34" s="39"/>
      <c r="D34" s="122"/>
      <c r="E34" s="1"/>
      <c r="F34" s="122"/>
      <c r="G34" s="1"/>
      <c r="H34" s="122"/>
      <c r="I34" s="1"/>
      <c r="J34" s="122"/>
      <c r="K34" s="1"/>
      <c r="L34" s="122"/>
      <c r="M34" s="1"/>
      <c r="N34" s="122"/>
      <c r="O34" s="1"/>
      <c r="P34" s="122"/>
      <c r="Q34" s="1"/>
      <c r="R34" s="122"/>
      <c r="S34" s="1"/>
      <c r="T34" s="56"/>
      <c r="U34" s="134"/>
      <c r="X34" s="56"/>
      <c r="Y34" s="134"/>
      <c r="Z34" s="126"/>
      <c r="AA34" s="1"/>
      <c r="AB34" s="100">
        <f t="shared" ref="AB34:AB49" si="1">COUNT(D34:AA34)</f>
        <v>0</v>
      </c>
      <c r="AC34" s="114" t="str">
        <f t="shared" si="0"/>
        <v xml:space="preserve"> </v>
      </c>
      <c r="AD34" s="44" t="str">
        <f>IF(COUNTIF(D34:AA34,"(1)")=0," ",COUNTIF(D34:AA34,"(1)"))</f>
        <v xml:space="preserve"> </v>
      </c>
      <c r="AE34" s="44" t="str">
        <f>IF(COUNTIF(D34:AA34,"(2)")=0," ",COUNTIF(D34:AA34,"(2)"))</f>
        <v xml:space="preserve"> </v>
      </c>
      <c r="AF34" s="44" t="str">
        <f>IF(COUNTIF(D34:AA34,"(3)")=0," ",COUNTIF(D34:AA34,"(3)"))</f>
        <v xml:space="preserve"> </v>
      </c>
      <c r="AG34" s="45" t="str">
        <f>IF(SUM(AD34:AF34)=0," ",SUM(AD34:AF34))</f>
        <v xml:space="preserve"> </v>
      </c>
      <c r="AH34" s="46" t="str">
        <f>IF(AB34=0,Var!$B$8,IF(LARGE(D34:AA34,1)&gt;=620,Var!$B$4," "))</f>
        <v>---</v>
      </c>
      <c r="AI34" s="46" t="str">
        <f>IF(AB34=0,Var!$B$8,IF(LARGE(D34:AA34,1)&gt;=635,Var!$B$4," "))</f>
        <v>---</v>
      </c>
      <c r="AJ34" s="46" t="str">
        <f>IF(AB34=0,Var!$B$8,IF(LARGE(D34:AA34,1)&gt;=645,Var!$B$4," "))</f>
        <v>---</v>
      </c>
      <c r="AK34" s="46" t="str">
        <f>IF(AB34=0,Var!$B$8,IF(LARGE(D34:AA34,1)&gt;=655,Var!$B$4," "))</f>
        <v>---</v>
      </c>
      <c r="AL34" s="46" t="str">
        <f>IF(AB34=0,Var!$B$8,IF(LARGE(D34:AA34,1)&gt;=665,Var!$B$4," "))</f>
        <v>---</v>
      </c>
      <c r="AM34" s="46" t="str">
        <f>IF(AB34=0,Var!$B$8,IF(LARGE(D34:AA34,1)&gt;=675,Var!$B$4," "))</f>
        <v>---</v>
      </c>
      <c r="AN34" s="46" t="str">
        <f>IF(AB34=0,Var!$B$8,IF(LARGE(D34:AA34,1)&gt;=685,Var!$B$4," "))</f>
        <v>---</v>
      </c>
      <c r="AO34" s="46" t="str">
        <f>IF(AB34=0,Var!$B$8,IF(LARGE(D34:AA34,1)&gt;=695,Var!$B$4," "))</f>
        <v>---</v>
      </c>
    </row>
    <row r="35" spans="1:74" s="17" customFormat="1" x14ac:dyDescent="0.2">
      <c r="A35" s="14"/>
      <c r="B35" s="2"/>
      <c r="C35" s="39"/>
      <c r="D35" s="122"/>
      <c r="E35" s="1"/>
      <c r="F35" s="122"/>
      <c r="G35" s="1"/>
      <c r="H35" s="122"/>
      <c r="I35" s="1"/>
      <c r="J35" s="122"/>
      <c r="K35" s="1"/>
      <c r="L35" s="122"/>
      <c r="M35" s="1"/>
      <c r="N35" s="122"/>
      <c r="O35" s="1"/>
      <c r="P35" s="122"/>
      <c r="Q35" s="1"/>
      <c r="R35" s="122"/>
      <c r="S35" s="1"/>
      <c r="T35" s="65"/>
      <c r="U35" s="135"/>
      <c r="V35" s="6"/>
      <c r="W35" s="6"/>
      <c r="X35" s="65"/>
      <c r="Y35" s="135"/>
      <c r="Z35" s="126"/>
      <c r="AA35" s="1"/>
      <c r="AB35" s="100">
        <f t="shared" si="1"/>
        <v>0</v>
      </c>
      <c r="AC35" s="114" t="str">
        <f t="shared" si="0"/>
        <v xml:space="preserve"> </v>
      </c>
      <c r="AD35" s="44" t="str">
        <f>IF(COUNTIF(D35:AA35,"(1)")=0," ",COUNTIF(D35:AA35,"(1)"))</f>
        <v xml:space="preserve"> </v>
      </c>
      <c r="AE35" s="44" t="str">
        <f>IF(COUNTIF(D35:AA35,"(2)")=0," ",COUNTIF(D35:AA35,"(2)"))</f>
        <v xml:space="preserve"> </v>
      </c>
      <c r="AF35" s="44" t="str">
        <f>IF(COUNTIF(D35:AA35,"(3)")=0," ",COUNTIF(D35:AA35,"(3)"))</f>
        <v xml:space="preserve"> </v>
      </c>
      <c r="AG35" s="45" t="str">
        <f>IF(SUM(AD35:AF35)=0," ",SUM(AD35:AF35))</f>
        <v xml:space="preserve"> </v>
      </c>
      <c r="AH35" s="46" t="str">
        <f>IF(AB35=0,Var!$B$8,IF(LARGE(D35:AA35,1)&gt;=620,Var!$B$4," "))</f>
        <v>---</v>
      </c>
      <c r="AI35" s="46" t="str">
        <f>IF(AB35=0,Var!$B$8,IF(LARGE(D35:AA35,1)&gt;=635,Var!$B$4," "))</f>
        <v>---</v>
      </c>
      <c r="AJ35" s="46" t="str">
        <f>IF(AB35=0,Var!$B$8,IF(LARGE(D35:AA35,1)&gt;=645,Var!$B$4," "))</f>
        <v>---</v>
      </c>
      <c r="AK35" s="46" t="str">
        <f>IF(AB35=0,Var!$B$8,IF(LARGE(D35:AA35,1)&gt;=655,Var!$B$4," "))</f>
        <v>---</v>
      </c>
      <c r="AL35" s="46" t="str">
        <f>IF(AB35=0,Var!$B$8,IF(LARGE(D35:AA35,1)&gt;=665,Var!$B$4," "))</f>
        <v>---</v>
      </c>
      <c r="AM35" s="46" t="str">
        <f>IF(AB35=0,Var!$B$8,IF(LARGE(D35:AA35,1)&gt;=675,Var!$B$4," "))</f>
        <v>---</v>
      </c>
      <c r="AN35" s="46" t="str">
        <f>IF(AB35=0,Var!$B$8,IF(LARGE(D35:AA35,1)&gt;=685,Var!$B$4," "))</f>
        <v>---</v>
      </c>
      <c r="AO35" s="46" t="str">
        <f>IF(AB35=0,Var!$B$8,IF(LARGE(D35:AA35,1)&gt;=695,Var!$B$4," "))</f>
        <v>---</v>
      </c>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row>
    <row r="36" spans="1:74" ht="22.5" customHeight="1" x14ac:dyDescent="0.2">
      <c r="A36" s="17"/>
      <c r="B36" s="127"/>
      <c r="C36" s="128" t="s">
        <v>84</v>
      </c>
      <c r="D36" s="129"/>
      <c r="E36" s="130"/>
      <c r="F36" s="129"/>
      <c r="G36" s="130"/>
      <c r="H36" s="130"/>
      <c r="I36" s="130"/>
      <c r="J36" s="130"/>
      <c r="K36" s="130"/>
      <c r="L36" s="130"/>
      <c r="M36" s="130"/>
      <c r="N36" s="130"/>
      <c r="O36" s="130"/>
      <c r="P36" s="130"/>
      <c r="Q36" s="130"/>
      <c r="R36" s="130"/>
      <c r="S36" s="130"/>
      <c r="T36" s="130"/>
      <c r="U36" s="130"/>
      <c r="V36" s="130"/>
      <c r="W36" s="130"/>
      <c r="X36" s="108"/>
      <c r="Y36" s="108"/>
      <c r="Z36" s="130"/>
      <c r="AA36" s="130"/>
      <c r="AB36" s="100">
        <f t="shared" si="1"/>
        <v>0</v>
      </c>
      <c r="AC36" s="114" t="str">
        <f t="shared" si="0"/>
        <v xml:space="preserve"> </v>
      </c>
      <c r="AD36" s="121"/>
      <c r="AE36" s="121"/>
      <c r="AF36" s="121"/>
      <c r="AG36" s="121"/>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row>
    <row r="37" spans="1:74" x14ac:dyDescent="0.2">
      <c r="B37" s="2"/>
      <c r="C37" s="39" t="s">
        <v>85</v>
      </c>
      <c r="D37" s="122"/>
      <c r="E37" s="1"/>
      <c r="F37" s="122"/>
      <c r="G37" s="1"/>
      <c r="H37" s="122"/>
      <c r="I37" s="1"/>
      <c r="J37" s="122"/>
      <c r="K37" s="1"/>
      <c r="L37" s="122"/>
      <c r="M37" s="1"/>
      <c r="N37" s="122"/>
      <c r="O37" s="1"/>
      <c r="P37" s="122"/>
      <c r="Q37" s="1"/>
      <c r="R37" s="122"/>
      <c r="S37" s="1"/>
      <c r="T37" s="40"/>
      <c r="U37" s="1"/>
      <c r="X37" s="56"/>
      <c r="Y37" s="134"/>
      <c r="Z37" s="126"/>
      <c r="AA37" s="1"/>
      <c r="AB37" s="100">
        <f t="shared" si="1"/>
        <v>0</v>
      </c>
      <c r="AC37" s="114" t="str">
        <f t="shared" si="0"/>
        <v xml:space="preserve"> </v>
      </c>
      <c r="AD37" s="44" t="str">
        <f>IF(COUNTIF(D37:AA37,"(1)")=0," ",COUNTIF(D37:AA37,"(1)"))</f>
        <v xml:space="preserve"> </v>
      </c>
      <c r="AE37" s="44" t="str">
        <f>IF(COUNTIF(D37:AA37,"(2)")=0," ",COUNTIF(D37:AA37,"(2)"))</f>
        <v xml:space="preserve"> </v>
      </c>
      <c r="AF37" s="44" t="str">
        <f>IF(COUNTIF(D37:AA37,"(3)")=0," ",COUNTIF(D37:AA37,"(3)"))</f>
        <v xml:space="preserve"> </v>
      </c>
      <c r="AG37" s="45" t="str">
        <f>IF(SUM(AD37:AF37)=0," ",SUM(AD37:AF37))</f>
        <v xml:space="preserve"> </v>
      </c>
      <c r="AH37" s="46">
        <v>4</v>
      </c>
      <c r="AI37" s="46">
        <v>4</v>
      </c>
      <c r="AJ37" s="46">
        <v>5</v>
      </c>
      <c r="AK37" s="46">
        <v>6</v>
      </c>
      <c r="AL37" s="46">
        <v>8</v>
      </c>
      <c r="AM37" s="46">
        <v>8</v>
      </c>
      <c r="AN37" s="46">
        <v>17</v>
      </c>
      <c r="AO37" s="46" t="str">
        <f>IF(AB37=0,Var!$B$8,IF(LARGE(D37:AA37,1)&gt;=695,Var!$B$4," "))</f>
        <v>---</v>
      </c>
    </row>
    <row r="38" spans="1:74" s="17" customFormat="1" x14ac:dyDescent="0.2">
      <c r="A38" s="14"/>
      <c r="B38" s="2"/>
      <c r="C38" s="39" t="s">
        <v>33</v>
      </c>
      <c r="D38" s="122"/>
      <c r="E38" s="1"/>
      <c r="F38" s="122"/>
      <c r="G38" s="1"/>
      <c r="H38" s="122"/>
      <c r="I38" s="1"/>
      <c r="J38" s="122"/>
      <c r="K38" s="1"/>
      <c r="L38" s="122"/>
      <c r="M38" s="1"/>
      <c r="N38" s="122"/>
      <c r="O38" s="1"/>
      <c r="P38" s="122"/>
      <c r="Q38" s="1"/>
      <c r="R38" s="122"/>
      <c r="S38" s="1"/>
      <c r="T38" s="65"/>
      <c r="U38" s="135"/>
      <c r="V38" s="6"/>
      <c r="W38" s="6"/>
      <c r="X38" s="65"/>
      <c r="Y38" s="135"/>
      <c r="Z38" s="126"/>
      <c r="AA38" s="1"/>
      <c r="AB38" s="100">
        <f t="shared" si="1"/>
        <v>0</v>
      </c>
      <c r="AC38" s="114" t="str">
        <f t="shared" si="0"/>
        <v xml:space="preserve"> </v>
      </c>
      <c r="AD38" s="44" t="str">
        <f>IF(COUNTIF(D38:AA38,"(1)")=0," ",COUNTIF(D38:AA38,"(1)"))</f>
        <v xml:space="preserve"> </v>
      </c>
      <c r="AE38" s="44" t="str">
        <f>IF(COUNTIF(D38:AA38,"(2)")=0," ",COUNTIF(D38:AA38,"(2)"))</f>
        <v xml:space="preserve"> </v>
      </c>
      <c r="AF38" s="44" t="str">
        <f>IF(COUNTIF(D38:AA38,"(3)")=0," ",COUNTIF(D38:AA38,"(3)"))</f>
        <v xml:space="preserve"> </v>
      </c>
      <c r="AG38" s="45" t="str">
        <f>IF(SUM(AD38:AF38)=0," ",SUM(AD38:AF38))</f>
        <v xml:space="preserve"> </v>
      </c>
      <c r="AH38" s="46" t="str">
        <f>IF(AB38=0,Var!$B$8,IF(LARGE(D38:AA38,1)&gt;=620,Var!$B$4," "))</f>
        <v>---</v>
      </c>
      <c r="AI38" s="46" t="str">
        <f>IF(AB38=0,Var!$B$8,IF(LARGE(D38:AA38,1)&gt;=635,Var!$B$4," "))</f>
        <v>---</v>
      </c>
      <c r="AJ38" s="46" t="str">
        <f>IF(AB38=0,Var!$B$8,IF(LARGE(D38:AA38,1)&gt;=645,Var!$B$4," "))</f>
        <v>---</v>
      </c>
      <c r="AK38" s="46" t="str">
        <f>IF(AB38=0,Var!$B$8,IF(LARGE(D38:AA38,1)&gt;=655,Var!$B$4," "))</f>
        <v>---</v>
      </c>
      <c r="AL38" s="46" t="str">
        <f>IF(AB38=0,Var!$B$8,IF(LARGE(D38:AA38,1)&gt;=665,Var!$B$4," "))</f>
        <v>---</v>
      </c>
      <c r="AM38" s="46" t="str">
        <f>IF(AB38=0,Var!$B$8,IF(LARGE(D38:AA38,1)&gt;=675,Var!$B$4," "))</f>
        <v>---</v>
      </c>
      <c r="AN38" s="46" t="str">
        <f>IF(AB38=0,Var!$B$8,IF(LARGE(D38:AA38,1)&gt;=685,Var!$B$4," "))</f>
        <v>---</v>
      </c>
      <c r="AO38" s="46" t="str">
        <f>IF(AB38=0,Var!$B$8,IF(LARGE(D38:AA38,1)&gt;=695,Var!$B$4," "))</f>
        <v>---</v>
      </c>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row>
    <row r="39" spans="1:74" ht="22.5" customHeight="1" x14ac:dyDescent="0.2">
      <c r="A39" s="17"/>
      <c r="B39" s="127"/>
      <c r="C39" s="128" t="s">
        <v>86</v>
      </c>
      <c r="D39" s="129"/>
      <c r="E39" s="130"/>
      <c r="F39" s="129"/>
      <c r="G39" s="130"/>
      <c r="H39" s="130"/>
      <c r="I39" s="130"/>
      <c r="J39" s="130"/>
      <c r="K39" s="130"/>
      <c r="L39" s="130"/>
      <c r="M39" s="130"/>
      <c r="N39" s="130"/>
      <c r="O39" s="130"/>
      <c r="P39" s="130"/>
      <c r="Q39" s="130"/>
      <c r="R39" s="130"/>
      <c r="S39" s="130"/>
      <c r="T39" s="130"/>
      <c r="U39" s="130"/>
      <c r="V39" s="130"/>
      <c r="W39" s="130"/>
      <c r="X39" s="108"/>
      <c r="Y39" s="108"/>
      <c r="Z39" s="130"/>
      <c r="AA39" s="130"/>
      <c r="AB39" s="100">
        <f t="shared" si="1"/>
        <v>0</v>
      </c>
      <c r="AC39" s="114" t="str">
        <f t="shared" si="0"/>
        <v xml:space="preserve"> </v>
      </c>
      <c r="AD39" s="121"/>
      <c r="AE39" s="121"/>
      <c r="AF39" s="121"/>
      <c r="AG39" s="121"/>
      <c r="AH39" s="132"/>
      <c r="AI39" s="132"/>
      <c r="AJ39" s="132"/>
      <c r="AK39" s="132"/>
      <c r="AL39" s="132"/>
      <c r="AM39" s="132"/>
      <c r="AN39" s="132"/>
      <c r="AO39" s="132"/>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row>
    <row r="40" spans="1:74" x14ac:dyDescent="0.2">
      <c r="B40" s="2"/>
      <c r="C40" s="39" t="s">
        <v>63</v>
      </c>
      <c r="D40" s="122"/>
      <c r="E40" s="1"/>
      <c r="F40" s="122"/>
      <c r="G40" s="1"/>
      <c r="H40" s="122"/>
      <c r="I40" s="1"/>
      <c r="J40" s="122"/>
      <c r="K40" s="1"/>
      <c r="L40" s="122"/>
      <c r="M40" s="1"/>
      <c r="N40" s="122"/>
      <c r="O40" s="1"/>
      <c r="P40" s="122"/>
      <c r="Q40" s="1"/>
      <c r="R40" s="122"/>
      <c r="S40" s="1"/>
      <c r="T40" s="56"/>
      <c r="U40" s="134"/>
      <c r="X40" s="56"/>
      <c r="Y40" s="134"/>
      <c r="Z40" s="126"/>
      <c r="AA40" s="1"/>
      <c r="AB40" s="100">
        <f t="shared" si="1"/>
        <v>0</v>
      </c>
      <c r="AC40" s="114" t="str">
        <f t="shared" si="0"/>
        <v xml:space="preserve"> </v>
      </c>
      <c r="AD40" s="44" t="str">
        <f>IF(COUNTIF(D40:AA40,"(1)")=0," ",COUNTIF(D40:AA40,"(1)"))</f>
        <v xml:space="preserve"> </v>
      </c>
      <c r="AE40" s="44" t="str">
        <f>IF(COUNTIF(D40:AA40,"(2)")=0," ",COUNTIF(D40:AA40,"(2)"))</f>
        <v xml:space="preserve"> </v>
      </c>
      <c r="AF40" s="44" t="str">
        <f>IF(COUNTIF(D40:AA40,"(3)")=0," ",COUNTIF(D40:AA40,"(3)"))</f>
        <v xml:space="preserve"> </v>
      </c>
      <c r="AG40" s="45" t="str">
        <f>IF(SUM(AD40:AF40)=0," ",SUM(AD40:AF40))</f>
        <v xml:space="preserve"> </v>
      </c>
      <c r="AH40" s="46">
        <v>24</v>
      </c>
      <c r="AI40" s="46">
        <v>24</v>
      </c>
      <c r="AJ40" s="46">
        <v>24</v>
      </c>
      <c r="AK40" s="46">
        <v>24</v>
      </c>
      <c r="AL40" s="46">
        <v>24</v>
      </c>
      <c r="AM40" s="46">
        <v>24</v>
      </c>
      <c r="AN40" s="46" t="str">
        <f>IF(AB40=0,Var!$B$8,IF(LARGE(D40:AA40,1)&gt;=685,Var!$B$4," "))</f>
        <v>---</v>
      </c>
      <c r="AO40" s="46" t="str">
        <f>IF(AB40=0,Var!$B$8,IF(LARGE(D40:AA40,1)&gt;=695,Var!$B$4," "))</f>
        <v>---</v>
      </c>
    </row>
    <row r="41" spans="1:74" x14ac:dyDescent="0.2">
      <c r="B41" s="2">
        <v>1</v>
      </c>
      <c r="C41" s="39" t="s">
        <v>62</v>
      </c>
      <c r="D41" s="122"/>
      <c r="E41" s="1"/>
      <c r="F41" s="122"/>
      <c r="G41" s="1"/>
      <c r="H41" s="122"/>
      <c r="I41" s="1"/>
      <c r="J41" s="122"/>
      <c r="K41" s="1"/>
      <c r="L41" s="122"/>
      <c r="M41" s="1"/>
      <c r="N41" s="122"/>
      <c r="O41" s="1"/>
      <c r="P41" s="122"/>
      <c r="Q41" s="1"/>
      <c r="R41" s="122"/>
      <c r="S41" s="1"/>
      <c r="T41" s="40"/>
      <c r="U41" s="1"/>
      <c r="X41" s="40"/>
      <c r="Y41" s="1"/>
      <c r="Z41" s="126"/>
      <c r="AA41" s="1"/>
      <c r="AB41" s="100">
        <f t="shared" si="1"/>
        <v>0</v>
      </c>
      <c r="AC41" s="114" t="str">
        <f t="shared" si="0"/>
        <v xml:space="preserve"> </v>
      </c>
      <c r="AD41" s="44" t="str">
        <f>IF(COUNTIF(D41:AA41,"(1)")=0," ",COUNTIF(D41:AA41,"(1)"))</f>
        <v xml:space="preserve"> </v>
      </c>
      <c r="AE41" s="44" t="str">
        <f>IF(COUNTIF(D41:AA41,"(2)")=0," ",COUNTIF(D41:AA41,"(2)"))</f>
        <v xml:space="preserve"> </v>
      </c>
      <c r="AF41" s="44" t="str">
        <f>IF(COUNTIF(D41:AA41,"(3)")=0," ",COUNTIF(D41:AA41,"(3)"))</f>
        <v xml:space="preserve"> </v>
      </c>
      <c r="AG41" s="45" t="str">
        <f>IF(SUM(AD41:AF41)=0," ",SUM(AD41:AF41))</f>
        <v xml:space="preserve"> </v>
      </c>
      <c r="AH41" s="46">
        <v>24</v>
      </c>
      <c r="AI41" s="46">
        <v>24</v>
      </c>
      <c r="AJ41" s="46">
        <v>26</v>
      </c>
      <c r="AK41" s="46">
        <v>26</v>
      </c>
      <c r="AL41" s="46">
        <v>26</v>
      </c>
      <c r="AM41" s="46" t="str">
        <f>IF(AB41=0,Var!$B$8,IF(LARGE(D41:AA41,1)&gt;=675,Var!$B$4," "))</f>
        <v>---</v>
      </c>
      <c r="AN41" s="46" t="str">
        <f>IF(AB41=0,Var!$B$8,IF(LARGE(D41:AA41,1)&gt;=685,Var!$B$4," "))</f>
        <v>---</v>
      </c>
      <c r="AO41" s="46" t="str">
        <f>IF(AB41=0,Var!$B$8,IF(LARGE(D41:AA41,1)&gt;=695,Var!$B$4," "))</f>
        <v>---</v>
      </c>
    </row>
    <row r="42" spans="1:74" s="17" customFormat="1" x14ac:dyDescent="0.2">
      <c r="A42" s="14"/>
      <c r="B42" s="2"/>
      <c r="C42" s="39" t="s">
        <v>70</v>
      </c>
      <c r="D42" s="122"/>
      <c r="E42" s="1"/>
      <c r="F42" s="122"/>
      <c r="G42" s="1"/>
      <c r="H42" s="122"/>
      <c r="I42" s="1"/>
      <c r="J42" s="122"/>
      <c r="K42" s="1"/>
      <c r="L42" s="122"/>
      <c r="M42" s="1"/>
      <c r="N42" s="122"/>
      <c r="O42" s="1"/>
      <c r="P42" s="122"/>
      <c r="Q42" s="1"/>
      <c r="R42" s="122"/>
      <c r="S42" s="1"/>
      <c r="T42" s="65"/>
      <c r="U42" s="135"/>
      <c r="V42" s="6"/>
      <c r="W42" s="6"/>
      <c r="X42" s="65"/>
      <c r="Y42" s="135"/>
      <c r="Z42" s="126"/>
      <c r="AA42" s="1"/>
      <c r="AB42" s="100">
        <f t="shared" si="1"/>
        <v>0</v>
      </c>
      <c r="AC42" s="114" t="str">
        <f t="shared" si="0"/>
        <v xml:space="preserve"> </v>
      </c>
      <c r="AD42" s="44" t="str">
        <f>IF(COUNTIF(D42:AA42,"(1)")=0," ",COUNTIF(D42:AA42,"(1)"))</f>
        <v xml:space="preserve"> </v>
      </c>
      <c r="AE42" s="44" t="str">
        <f>IF(COUNTIF(D42:AA42,"(2)")=0," ",COUNTIF(D42:AA42,"(2)"))</f>
        <v xml:space="preserve"> </v>
      </c>
      <c r="AF42" s="44" t="str">
        <f>IF(COUNTIF(D42:AA42,"(3)")=0," ",COUNTIF(D42:AA42,"(3)"))</f>
        <v xml:space="preserve"> </v>
      </c>
      <c r="AG42" s="45" t="str">
        <f>IF(SUM(AD42:AF42)=0," ",SUM(AD42:AF42))</f>
        <v xml:space="preserve"> </v>
      </c>
      <c r="AH42" s="46">
        <v>21</v>
      </c>
      <c r="AI42" s="46">
        <v>21</v>
      </c>
      <c r="AJ42" s="46">
        <v>21</v>
      </c>
      <c r="AK42" s="46" t="str">
        <f>IF(AB42=0,Var!$B$8,IF(LARGE(D42:AA42,1)&gt;=655,Var!$B$4," "))</f>
        <v>---</v>
      </c>
      <c r="AL42" s="46" t="str">
        <f>IF(AB42=0,Var!$B$8,IF(LARGE(D42:AA42,1)&gt;=665,Var!$B$4," "))</f>
        <v>---</v>
      </c>
      <c r="AM42" s="46" t="str">
        <f>IF(AB42=0,Var!$B$8,IF(LARGE(D42:AA42,1)&gt;=675,Var!$B$4," "))</f>
        <v>---</v>
      </c>
      <c r="AN42" s="46" t="str">
        <f>IF(AB42=0,Var!$B$8,IF(LARGE(D42:AA42,1)&gt;=685,Var!$B$4," "))</f>
        <v>---</v>
      </c>
      <c r="AO42" s="46" t="str">
        <f>IF(AB42=0,Var!$B$8,IF(LARGE(D42:AA42,1)&gt;=695,Var!$B$4," "))</f>
        <v>---</v>
      </c>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row>
    <row r="43" spans="1:74" ht="22.5" customHeight="1" x14ac:dyDescent="0.2">
      <c r="A43" s="17"/>
      <c r="B43" s="127"/>
      <c r="C43" s="128" t="s">
        <v>87</v>
      </c>
      <c r="D43" s="129"/>
      <c r="E43" s="130"/>
      <c r="F43" s="129"/>
      <c r="G43" s="130"/>
      <c r="H43" s="130"/>
      <c r="I43" s="130"/>
      <c r="J43" s="130"/>
      <c r="K43" s="130"/>
      <c r="L43" s="130"/>
      <c r="M43" s="130"/>
      <c r="N43" s="130"/>
      <c r="O43" s="130"/>
      <c r="P43" s="130"/>
      <c r="Q43" s="130"/>
      <c r="R43" s="130"/>
      <c r="S43" s="130"/>
      <c r="T43" s="130"/>
      <c r="U43" s="130"/>
      <c r="V43" s="133"/>
      <c r="W43" s="133"/>
      <c r="X43" s="108"/>
      <c r="Y43" s="108"/>
      <c r="Z43" s="133"/>
      <c r="AA43" s="133"/>
      <c r="AB43" s="100">
        <f t="shared" si="1"/>
        <v>0</v>
      </c>
      <c r="AC43" s="114" t="str">
        <f t="shared" si="0"/>
        <v xml:space="preserve"> </v>
      </c>
      <c r="AD43" s="121"/>
      <c r="AE43" s="121"/>
      <c r="AF43" s="121"/>
      <c r="AG43" s="121"/>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row>
    <row r="44" spans="1:74" s="17" customFormat="1" x14ac:dyDescent="0.2">
      <c r="A44" s="14"/>
      <c r="B44" s="2">
        <v>1</v>
      </c>
      <c r="C44" s="39" t="s">
        <v>59</v>
      </c>
      <c r="D44" s="122"/>
      <c r="E44" s="1"/>
      <c r="F44" s="122"/>
      <c r="G44" s="1"/>
      <c r="H44" s="122"/>
      <c r="I44" s="1"/>
      <c r="J44" s="122"/>
      <c r="K44" s="1"/>
      <c r="L44" s="122"/>
      <c r="M44" s="1"/>
      <c r="N44" s="122"/>
      <c r="O44" s="1"/>
      <c r="P44" s="122"/>
      <c r="Q44" s="1"/>
      <c r="R44" s="122"/>
      <c r="S44" s="1"/>
      <c r="T44" s="65"/>
      <c r="U44" s="135"/>
      <c r="V44" s="56"/>
      <c r="W44" s="57"/>
      <c r="X44" s="125"/>
      <c r="Y44" s="124"/>
      <c r="Z44" s="142"/>
      <c r="AA44" s="134"/>
      <c r="AB44" s="100">
        <f t="shared" si="1"/>
        <v>0</v>
      </c>
      <c r="AC44" s="114" t="str">
        <f t="shared" si="0"/>
        <v xml:space="preserve"> </v>
      </c>
      <c r="AD44" s="44" t="str">
        <f>IF(COUNTIF(D44:AA44,"(1)")=0," ",COUNTIF(D44:AA44,"(1)"))</f>
        <v xml:space="preserve"> </v>
      </c>
      <c r="AE44" s="44" t="str">
        <f>IF(COUNTIF(D44:AA44,"(2)")=0," ",COUNTIF(D44:AA44,"(2)"))</f>
        <v xml:space="preserve"> </v>
      </c>
      <c r="AF44" s="44" t="str">
        <f>IF(COUNTIF(D44:AA44,"(3)")=0," ",COUNTIF(D44:AA44,"(3)"))</f>
        <v xml:space="preserve"> </v>
      </c>
      <c r="AG44" s="45" t="str">
        <f>IF(SUM(AD44:AF44)=0," ",SUM(AD44:AF44))</f>
        <v xml:space="preserve"> </v>
      </c>
      <c r="AH44" s="46" t="str">
        <f>IF(AB44=0,Var!$B$8,IF(LARGE(D44:AA44,1)&gt;=620,Var!$B$4," "))</f>
        <v>---</v>
      </c>
      <c r="AI44" s="46" t="str">
        <f>IF(AB44=0,Var!$B$8,IF(LARGE(D44:AA44,1)&gt;=635,Var!$B$4," "))</f>
        <v>---</v>
      </c>
      <c r="AJ44" s="46" t="str">
        <f>IF(AB44=0,Var!$B$8,IF(LARGE(D44:AA44,1)&gt;=645,Var!$B$4," "))</f>
        <v>---</v>
      </c>
      <c r="AK44" s="46" t="str">
        <f>IF(AB44=0,Var!$B$8,IF(LARGE(D44:AA44,1)&gt;=655,Var!$B$4," "))</f>
        <v>---</v>
      </c>
      <c r="AL44" s="46" t="str">
        <f>IF(AB44=0,Var!$B$8,IF(LARGE(D44:AA44,1)&gt;=665,Var!$B$4," "))</f>
        <v>---</v>
      </c>
      <c r="AM44" s="46" t="str">
        <f>IF(AB44=0,Var!$B$8,IF(LARGE(D44:AA44,1)&gt;=675,Var!$B$4," "))</f>
        <v>---</v>
      </c>
      <c r="AN44" s="46" t="str">
        <f>IF(AB44=0,Var!$B$8,IF(LARGE(D44:AA44,1)&gt;=685,Var!$B$4," "))</f>
        <v>---</v>
      </c>
      <c r="AO44" s="46" t="str">
        <f>IF(AB44=0,Var!$B$8,IF(LARGE(D44:AA44,1)&gt;=695,Var!$B$4," "))</f>
        <v>---</v>
      </c>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row>
    <row r="45" spans="1:74" ht="22.5" customHeight="1" x14ac:dyDescent="0.2">
      <c r="A45" s="17"/>
      <c r="B45" s="127"/>
      <c r="C45" s="128" t="s">
        <v>88</v>
      </c>
      <c r="D45" s="129"/>
      <c r="E45" s="130"/>
      <c r="F45" s="129"/>
      <c r="G45" s="130"/>
      <c r="H45" s="130"/>
      <c r="I45" s="130"/>
      <c r="J45" s="130"/>
      <c r="K45" s="130"/>
      <c r="L45" s="130"/>
      <c r="M45" s="130"/>
      <c r="N45" s="130"/>
      <c r="O45" s="130"/>
      <c r="P45" s="130"/>
      <c r="Q45" s="130"/>
      <c r="R45" s="130"/>
      <c r="S45" s="130"/>
      <c r="T45" s="130"/>
      <c r="U45" s="130"/>
      <c r="V45" s="130"/>
      <c r="W45" s="130"/>
      <c r="X45" s="108"/>
      <c r="Y45" s="108"/>
      <c r="Z45" s="130"/>
      <c r="AA45" s="130"/>
      <c r="AB45" s="100">
        <f t="shared" si="1"/>
        <v>0</v>
      </c>
      <c r="AC45" s="114" t="str">
        <f t="shared" si="0"/>
        <v xml:space="preserve"> </v>
      </c>
      <c r="AD45" s="121"/>
      <c r="AE45" s="121"/>
      <c r="AF45" s="121"/>
      <c r="AG45" s="121"/>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row>
    <row r="46" spans="1:74" x14ac:dyDescent="0.2">
      <c r="B46" s="2"/>
      <c r="C46" s="39" t="s">
        <v>67</v>
      </c>
      <c r="D46" s="122"/>
      <c r="E46" s="1"/>
      <c r="F46" s="122"/>
      <c r="G46" s="1"/>
      <c r="H46" s="122"/>
      <c r="I46" s="1"/>
      <c r="J46" s="122"/>
      <c r="K46" s="1"/>
      <c r="L46" s="122"/>
      <c r="M46" s="1"/>
      <c r="N46" s="122"/>
      <c r="O46" s="1"/>
      <c r="P46" s="122"/>
      <c r="Q46" s="1"/>
      <c r="R46" s="122"/>
      <c r="S46" s="1"/>
      <c r="T46" s="40"/>
      <c r="U46" s="1"/>
      <c r="X46" s="56"/>
      <c r="Y46" s="134"/>
      <c r="Z46" s="126"/>
      <c r="AA46" s="1"/>
      <c r="AB46" s="100">
        <f t="shared" si="1"/>
        <v>0</v>
      </c>
      <c r="AC46" s="114" t="str">
        <f t="shared" si="0"/>
        <v xml:space="preserve"> </v>
      </c>
      <c r="AD46" s="44" t="str">
        <f>IF(COUNTIF(D46:AA46,"(1)")=0," ",COUNTIF(D46:AA46,"(1)"))</f>
        <v xml:space="preserve"> </v>
      </c>
      <c r="AE46" s="44" t="str">
        <f>IF(COUNTIF(D46:AA46,"(2)")=0," ",COUNTIF(D46:AA46,"(2)"))</f>
        <v xml:space="preserve"> </v>
      </c>
      <c r="AF46" s="44" t="str">
        <f>IF(COUNTIF(D46:AA46,"(3)")=0," ",COUNTIF(D46:AA46,"(3)"))</f>
        <v xml:space="preserve"> </v>
      </c>
      <c r="AG46" s="45" t="str">
        <f>IF(SUM(AD46:AF46)=0," ",SUM(AD46:AF46))</f>
        <v xml:space="preserve"> </v>
      </c>
      <c r="AH46" s="46">
        <v>6</v>
      </c>
      <c r="AI46" s="46">
        <v>6</v>
      </c>
      <c r="AJ46" s="46">
        <v>7</v>
      </c>
      <c r="AK46" s="46">
        <v>9</v>
      </c>
      <c r="AL46" s="46" t="str">
        <f>IF(AB46=0,Var!$B$8,IF(LARGE(D46:AA46,1)&gt;=665,Var!$B$4," "))</f>
        <v>---</v>
      </c>
      <c r="AM46" s="46" t="str">
        <f>IF(AB46=0,Var!$B$8,IF(LARGE(D46:AA46,1)&gt;=675,Var!$B$4," "))</f>
        <v>---</v>
      </c>
      <c r="AN46" s="46" t="str">
        <f>IF(AB46=0,Var!$B$8,IF(LARGE(D46:AA46,1)&gt;=685,Var!$B$4," "))</f>
        <v>---</v>
      </c>
      <c r="AO46" s="46" t="str">
        <f>IF(AB46=0,Var!$B$8,IF(LARGE(D46:AA46,1)&gt;=695,Var!$B$4," "))</f>
        <v>---</v>
      </c>
    </row>
    <row r="47" spans="1:74" x14ac:dyDescent="0.2">
      <c r="B47" s="2"/>
      <c r="C47" s="39" t="s">
        <v>89</v>
      </c>
      <c r="D47" s="122"/>
      <c r="E47" s="1"/>
      <c r="F47" s="122"/>
      <c r="G47" s="1"/>
      <c r="H47" s="122"/>
      <c r="I47" s="1"/>
      <c r="J47" s="122"/>
      <c r="K47" s="1"/>
      <c r="L47" s="122"/>
      <c r="M47" s="1"/>
      <c r="N47" s="122"/>
      <c r="O47" s="1"/>
      <c r="P47" s="122"/>
      <c r="Q47" s="1"/>
      <c r="R47" s="122"/>
      <c r="S47" s="1"/>
      <c r="T47" s="40"/>
      <c r="U47" s="1"/>
      <c r="X47" s="40"/>
      <c r="Y47" s="1"/>
      <c r="Z47" s="126"/>
      <c r="AA47" s="1"/>
      <c r="AB47" s="100">
        <f t="shared" si="1"/>
        <v>0</v>
      </c>
      <c r="AC47" s="114"/>
      <c r="AD47" s="44" t="str">
        <f>IF(COUNTIF(D47:AA47,"(1)")=0," ",COUNTIF(D47:AA47,"(1)"))</f>
        <v xml:space="preserve"> </v>
      </c>
      <c r="AE47" s="44" t="str">
        <f>IF(COUNTIF(D47:AA47,"(2)")=0," ",COUNTIF(D47:AA47,"(2)"))</f>
        <v xml:space="preserve"> </v>
      </c>
      <c r="AF47" s="44" t="str">
        <f>IF(COUNTIF(D47:AA47,"(3)")=0," ",COUNTIF(D47:AA47,"(3)"))</f>
        <v xml:space="preserve"> </v>
      </c>
      <c r="AG47" s="45" t="str">
        <f>IF(SUM(AD47:AF47)=0," ",SUM(AD47:AF47))</f>
        <v xml:space="preserve"> </v>
      </c>
      <c r="AH47" s="46" t="str">
        <f>IF(AB47=0,Var!$B$8,IF(LARGE(D47:AA47,1)&gt;=620,Var!$B$4," "))</f>
        <v>---</v>
      </c>
      <c r="AI47" s="46" t="str">
        <f>IF(AB47=0,Var!$B$8,IF(LARGE(D47:AA47,1)&gt;=635,Var!$B$4," "))</f>
        <v>---</v>
      </c>
      <c r="AJ47" s="46" t="str">
        <f>IF(AB47=0,Var!$B$8,IF(LARGE(D47:AA47,1)&gt;=645,Var!$B$4," "))</f>
        <v>---</v>
      </c>
      <c r="AK47" s="46" t="str">
        <f>IF(AB47=0,Var!$B$8,IF(LARGE(D47:AA47,1)&gt;=655,Var!$B$4," "))</f>
        <v>---</v>
      </c>
      <c r="AL47" s="46" t="str">
        <f>IF(AB47=0,Var!$B$8,IF(LARGE(D47:AA47,1)&gt;=665,Var!$B$4," "))</f>
        <v>---</v>
      </c>
      <c r="AM47" s="46" t="str">
        <f>IF(AB47=0,Var!$B$8,IF(LARGE(D47:AA47,1)&gt;=675,Var!$B$4," "))</f>
        <v>---</v>
      </c>
      <c r="AN47" s="46" t="str">
        <f>IF(AB47=0,Var!$B$8,IF(LARGE(D47:AA47,1)&gt;=685,Var!$B$4," "))</f>
        <v>---</v>
      </c>
      <c r="AO47" s="46" t="str">
        <f>IF(AB47=0,Var!$B$8,IF(LARGE(D47:AA47,1)&gt;=695,Var!$B$4," "))</f>
        <v>---</v>
      </c>
    </row>
    <row r="48" spans="1:74" x14ac:dyDescent="0.2">
      <c r="B48" s="2"/>
      <c r="C48" s="39" t="s">
        <v>69</v>
      </c>
      <c r="D48" s="122"/>
      <c r="E48" s="1"/>
      <c r="F48" s="122"/>
      <c r="G48" s="1"/>
      <c r="H48" s="122"/>
      <c r="I48" s="1"/>
      <c r="J48" s="122"/>
      <c r="K48" s="1"/>
      <c r="L48" s="122"/>
      <c r="M48" s="1"/>
      <c r="N48" s="122"/>
      <c r="O48" s="1"/>
      <c r="P48" s="122"/>
      <c r="Q48" s="1"/>
      <c r="R48" s="122"/>
      <c r="S48" s="1"/>
      <c r="T48" s="40"/>
      <c r="U48" s="1"/>
      <c r="X48" s="40"/>
      <c r="Y48" s="1"/>
      <c r="Z48" s="126"/>
      <c r="AA48" s="1"/>
      <c r="AB48" s="100">
        <f t="shared" si="1"/>
        <v>0</v>
      </c>
      <c r="AC48" s="114" t="str">
        <f t="shared" ref="AC48:AC64" si="2">IF(AB48&lt;3," ",(LARGE(C48:AA48,1)+LARGE(C48:AA48,2)+LARGE(C48:AA48,3))/3)</f>
        <v xml:space="preserve"> </v>
      </c>
      <c r="AD48" s="44" t="str">
        <f>IF(COUNTIF(D48:AA48,"(1)")=0," ",COUNTIF(D48:AA48,"(1)"))</f>
        <v xml:space="preserve"> </v>
      </c>
      <c r="AE48" s="44" t="str">
        <f>IF(COUNTIF(D48:AA48,"(2)")=0," ",COUNTIF(D48:AA48,"(2)"))</f>
        <v xml:space="preserve"> </v>
      </c>
      <c r="AF48" s="44" t="str">
        <f>IF(COUNTIF(D48:AA48,"(3)")=0," ",COUNTIF(D48:AA48,"(3)"))</f>
        <v xml:space="preserve"> </v>
      </c>
      <c r="AG48" s="45" t="str">
        <f>IF(SUM(AD48:AF48)=0," ",SUM(AD48:AF48))</f>
        <v xml:space="preserve"> </v>
      </c>
      <c r="AH48" s="46">
        <v>9</v>
      </c>
      <c r="AI48" s="46">
        <v>9</v>
      </c>
      <c r="AJ48" s="46">
        <v>9</v>
      </c>
      <c r="AK48" s="46" t="str">
        <f>IF(AB48=0,Var!$B$8,IF(LARGE(D48:AA48,1)&gt;=655,Var!$B$4," "))</f>
        <v>---</v>
      </c>
      <c r="AL48" s="46" t="str">
        <f>IF(AB48=0,Var!$B$8,IF(LARGE(D48:AA48,1)&gt;=665,Var!$B$4," "))</f>
        <v>---</v>
      </c>
      <c r="AM48" s="46" t="str">
        <f>IF(AB48=0,Var!$B$8,IF(LARGE(D48:AA48,1)&gt;=675,Var!$B$4," "))</f>
        <v>---</v>
      </c>
      <c r="AN48" s="46" t="str">
        <f>IF(AB48=0,Var!$B$8,IF(LARGE(D48:AA48,1)&gt;=685,Var!$B$4," "))</f>
        <v>---</v>
      </c>
      <c r="AO48" s="46" t="str">
        <f>IF(AB48=0,Var!$B$8,IF(LARGE(D48:AA48,1)&gt;=695,Var!$B$4," "))</f>
        <v>---</v>
      </c>
    </row>
    <row r="49" spans="2:74" x14ac:dyDescent="0.2">
      <c r="B49" s="61"/>
      <c r="C49" s="62" t="s">
        <v>90</v>
      </c>
      <c r="D49" s="30"/>
      <c r="E49" s="135"/>
      <c r="F49" s="30"/>
      <c r="G49" s="135"/>
      <c r="H49" s="30"/>
      <c r="I49" s="135"/>
      <c r="J49" s="30"/>
      <c r="K49" s="135"/>
      <c r="L49" s="122"/>
      <c r="M49" s="1"/>
      <c r="N49" s="122"/>
      <c r="O49" s="1"/>
      <c r="P49" s="122"/>
      <c r="Q49" s="1"/>
      <c r="R49" s="122"/>
      <c r="S49" s="1"/>
      <c r="T49" s="65"/>
      <c r="U49" s="135"/>
      <c r="V49" s="66"/>
      <c r="W49" s="66"/>
      <c r="X49" s="65"/>
      <c r="Y49" s="135"/>
      <c r="Z49" s="143"/>
      <c r="AA49" s="135"/>
      <c r="AB49" s="100">
        <f t="shared" si="1"/>
        <v>0</v>
      </c>
      <c r="AC49" s="114" t="str">
        <f t="shared" si="2"/>
        <v xml:space="preserve"> </v>
      </c>
      <c r="AD49" s="44" t="str">
        <f>IF(COUNTIF(D49:AA49,"(1)")=0," ",COUNTIF(D49:AA49,"(1)"))</f>
        <v xml:space="preserve"> </v>
      </c>
      <c r="AE49" s="44" t="str">
        <f>IF(COUNTIF(D49:AA49,"(2)")=0," ",COUNTIF(D49:AA49,"(2)"))</f>
        <v xml:space="preserve"> </v>
      </c>
      <c r="AF49" s="44" t="str">
        <f>IF(COUNTIF(D49:AA49,"(3)")=0," ",COUNTIF(D49:AA49,"(3)"))</f>
        <v xml:space="preserve"> </v>
      </c>
      <c r="AG49" s="45" t="str">
        <f>IF(SUM(AD49:AF49)=0," ",SUM(AD49:AF49))</f>
        <v xml:space="preserve"> </v>
      </c>
      <c r="AH49" s="46" t="str">
        <f>IF(AB49=0,Var!$B$8,IF(LARGE(D49:AA49,1)&gt;=620,Var!$B$4," "))</f>
        <v>---</v>
      </c>
      <c r="AI49" s="46" t="str">
        <f>IF(AB49=0,Var!$B$8,IF(LARGE(D49:AA49,1)&gt;=635,Var!$B$4," "))</f>
        <v>---</v>
      </c>
      <c r="AJ49" s="46" t="str">
        <f>IF(AB49=0,Var!$B$8,IF(LARGE(D49:AA49,1)&gt;=645,Var!$B$4," "))</f>
        <v>---</v>
      </c>
      <c r="AK49" s="46" t="str">
        <f>IF(AB49=0,Var!$B$8,IF(LARGE(D49:AA49,1)&gt;=655,Var!$B$4," "))</f>
        <v>---</v>
      </c>
      <c r="AL49" s="46" t="str">
        <f>IF(AB49=0,Var!$B$8,IF(LARGE(D49:AA49,1)&gt;=665,Var!$B$4," "))</f>
        <v>---</v>
      </c>
      <c r="AM49" s="46" t="str">
        <f>IF(AB49=0,Var!$B$8,IF(LARGE(D49:AA49,1)&gt;=675,Var!$B$4," "))</f>
        <v>---</v>
      </c>
      <c r="AN49" s="46" t="str">
        <f>IF(AB49=0,Var!$B$8,IF(LARGE(D49:AA49,1)&gt;=685,Var!$B$4," "))</f>
        <v>---</v>
      </c>
      <c r="AO49" s="46" t="str">
        <f>IF(AB49=0,Var!$B$8,IF(LARGE(D49:AA49,1)&gt;=695,Var!$B$4," "))</f>
        <v>---</v>
      </c>
    </row>
    <row r="50" spans="2:74" x14ac:dyDescent="0.2">
      <c r="D50" s="78"/>
      <c r="E50" s="78"/>
      <c r="F50" s="78"/>
      <c r="G50" s="78"/>
      <c r="H50" s="78"/>
      <c r="I50" s="78"/>
      <c r="J50" s="78"/>
      <c r="K50" s="78"/>
      <c r="L50" s="558" t="s">
        <v>91</v>
      </c>
      <c r="M50" s="558"/>
      <c r="N50" s="558"/>
      <c r="O50" s="558"/>
      <c r="P50" s="558"/>
      <c r="Q50" s="558"/>
      <c r="R50" s="558"/>
      <c r="S50" s="558"/>
      <c r="T50" s="78"/>
      <c r="U50" s="78"/>
      <c r="V50" s="78"/>
      <c r="W50" s="78"/>
      <c r="X50" s="78"/>
      <c r="Y50" s="78"/>
      <c r="Z50" s="78"/>
      <c r="AA50" s="78"/>
      <c r="AB50" s="144"/>
      <c r="AC50" s="114" t="str">
        <f t="shared" si="2"/>
        <v xml:space="preserve"> </v>
      </c>
      <c r="AD50" s="562" t="s">
        <v>2</v>
      </c>
      <c r="AE50" s="562"/>
      <c r="AF50" s="562"/>
      <c r="AG50" s="562"/>
      <c r="AH50" s="563" t="s">
        <v>3</v>
      </c>
      <c r="AI50" s="563"/>
      <c r="AJ50" s="563"/>
      <c r="AK50" s="563"/>
      <c r="AL50" s="563"/>
    </row>
    <row r="51" spans="2:74" x14ac:dyDescent="0.2">
      <c r="D51" s="78"/>
      <c r="E51" s="78"/>
      <c r="F51" s="78"/>
      <c r="G51" s="78"/>
      <c r="H51" s="78"/>
      <c r="I51" s="78"/>
      <c r="J51" s="78"/>
      <c r="K51" s="78"/>
      <c r="L51" s="558"/>
      <c r="M51" s="558"/>
      <c r="N51" s="558"/>
      <c r="O51" s="558"/>
      <c r="P51" s="558"/>
      <c r="Q51" s="558"/>
      <c r="R51" s="558"/>
      <c r="S51" s="558"/>
      <c r="T51" s="78"/>
      <c r="U51" s="78"/>
      <c r="V51" s="78"/>
      <c r="W51" s="78"/>
      <c r="X51" s="78"/>
      <c r="Y51" s="78"/>
      <c r="Z51" s="78"/>
      <c r="AA51" s="78"/>
      <c r="AB51" s="144"/>
      <c r="AC51" s="114" t="str">
        <f t="shared" si="2"/>
        <v xml:space="preserve"> </v>
      </c>
      <c r="AD51" s="146" t="s">
        <v>5</v>
      </c>
      <c r="AE51" s="147" t="s">
        <v>6</v>
      </c>
      <c r="AF51" s="148" t="s">
        <v>7</v>
      </c>
      <c r="AG51" s="149" t="s">
        <v>8</v>
      </c>
      <c r="AH51" s="150">
        <v>500</v>
      </c>
      <c r="AI51" s="150">
        <v>550</v>
      </c>
      <c r="AJ51" s="150">
        <v>600</v>
      </c>
      <c r="AK51" s="150">
        <v>640</v>
      </c>
      <c r="AL51" s="150">
        <v>670</v>
      </c>
    </row>
    <row r="52" spans="2:74" x14ac:dyDescent="0.2">
      <c r="B52" s="151"/>
      <c r="C52" s="152" t="s">
        <v>92</v>
      </c>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C52" s="114" t="str">
        <f t="shared" si="2"/>
        <v xml:space="preserve"> </v>
      </c>
      <c r="AD52" s="114"/>
      <c r="AE52" s="100"/>
      <c r="AF52" s="100"/>
      <c r="AG52" s="100"/>
      <c r="AH52" s="154"/>
      <c r="AI52" s="155"/>
      <c r="AJ52" s="155"/>
      <c r="AK52" s="155"/>
      <c r="AL52" s="155"/>
      <c r="AM52" s="155"/>
      <c r="AP52" s="78"/>
      <c r="AQ52" s="78"/>
      <c r="AR52" s="78"/>
      <c r="AS52" s="78"/>
      <c r="AT52" s="78"/>
      <c r="AU52" s="78"/>
      <c r="AV52" s="78"/>
      <c r="AW52" s="78"/>
      <c r="AX52" s="78"/>
      <c r="AY52" s="78"/>
      <c r="AZ52" s="78"/>
      <c r="BA52" s="78"/>
      <c r="BB52" s="78"/>
      <c r="BC52" s="78"/>
      <c r="BD52" s="78"/>
      <c r="BE52" s="78"/>
      <c r="BF52" s="78"/>
      <c r="BG52" s="78"/>
      <c r="BH52" s="78"/>
      <c r="BI52" s="144"/>
    </row>
    <row r="53" spans="2:74" x14ac:dyDescent="0.2">
      <c r="B53" s="156">
        <v>1</v>
      </c>
      <c r="C53" s="157" t="s">
        <v>15</v>
      </c>
      <c r="D53" s="158"/>
      <c r="E53" s="159"/>
      <c r="F53" s="158"/>
      <c r="G53" s="159"/>
      <c r="H53" s="158"/>
      <c r="I53" s="159"/>
      <c r="J53" s="158"/>
      <c r="K53" s="159"/>
      <c r="L53" s="158"/>
      <c r="M53" s="159"/>
      <c r="N53" s="158"/>
      <c r="O53" s="159"/>
      <c r="P53" s="158"/>
      <c r="Q53" s="159"/>
      <c r="R53" s="158"/>
      <c r="S53" s="159"/>
      <c r="T53" s="158"/>
      <c r="U53" s="159"/>
      <c r="V53" s="158"/>
      <c r="W53" s="159"/>
      <c r="X53" s="158"/>
      <c r="Y53" s="159"/>
      <c r="Z53" s="158"/>
      <c r="AA53" s="159"/>
      <c r="AB53" s="100">
        <f>COUNT(D53:AA53)</f>
        <v>0</v>
      </c>
      <c r="AC53" s="114" t="str">
        <f t="shared" si="2"/>
        <v xml:space="preserve"> </v>
      </c>
      <c r="AD53" s="145" t="str">
        <f>IF(COUNTIF(D53:AA53,"(1)")=0," ",COUNTIF(D53:AA53,"(1)"))</f>
        <v xml:space="preserve"> </v>
      </c>
      <c r="AE53" s="160" t="str">
        <f>IF(COUNTIF(D53:AA53,"(2)")=0," ",COUNTIF(D53:AA53,"(2)"))</f>
        <v xml:space="preserve"> </v>
      </c>
      <c r="AF53" s="145" t="str">
        <f>IF(COUNTIF(D53:AA53,"(3)")=0," ",COUNTIF(D53:AA53,"(3)"))</f>
        <v xml:space="preserve"> </v>
      </c>
      <c r="AG53" s="161" t="str">
        <f>IF(SUM(AD53:AF53)=0," ",SUM(AD53:AF53))</f>
        <v xml:space="preserve"> </v>
      </c>
      <c r="AH53" s="162">
        <v>24</v>
      </c>
      <c r="AI53" s="490" t="str">
        <f>IF(AB53=0,Var!$B$8,IF(LARGE(D53:AA53,1)&gt;=550,Var!$B$4," "))</f>
        <v>---</v>
      </c>
      <c r="AJ53" s="490" t="str">
        <f>IF(AB53=0,Var!$B$8,IF(LARGE(D53:AA53,1)&gt;=600,Var!$B$4," "))</f>
        <v>---</v>
      </c>
      <c r="AK53" s="490" t="str">
        <f>IF(AB53=0,Var!$B$8,IF(LARGE(D53:AA53,1)&gt;=640,Var!$B$4," "))</f>
        <v>---</v>
      </c>
      <c r="AL53" s="490" t="str">
        <f>IF(AB53=0,Var!$B$8,IF(LARGE(D53:AA53,1)&gt;=670,Var!$B$4," "))</f>
        <v>---</v>
      </c>
      <c r="AO53" s="76"/>
      <c r="AP53" s="78"/>
      <c r="AQ53" s="78"/>
      <c r="AR53" s="78"/>
      <c r="AS53" s="78"/>
      <c r="AT53" s="78"/>
      <c r="AU53" s="78"/>
      <c r="AV53" s="78"/>
      <c r="AW53" s="78"/>
      <c r="AX53" s="78"/>
      <c r="AY53" s="78"/>
      <c r="AZ53" s="78"/>
      <c r="BA53" s="78"/>
      <c r="BB53" s="78"/>
      <c r="BC53" s="78"/>
      <c r="BD53" s="78"/>
      <c r="BE53" s="78"/>
      <c r="BF53" s="78"/>
      <c r="BG53" s="78"/>
      <c r="BH53" s="144"/>
    </row>
    <row r="54" spans="2:74" x14ac:dyDescent="0.2">
      <c r="B54" s="163"/>
      <c r="C54" s="164" t="s">
        <v>93</v>
      </c>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C54" s="114" t="str">
        <f t="shared" si="2"/>
        <v xml:space="preserve"> </v>
      </c>
      <c r="AD54" s="100"/>
      <c r="AE54" s="100"/>
      <c r="AF54" s="100"/>
      <c r="AG54" s="154"/>
      <c r="AH54" s="166"/>
      <c r="AI54" s="166"/>
      <c r="AJ54" s="166"/>
      <c r="AK54" s="166"/>
      <c r="AL54" s="166"/>
      <c r="AO54" s="76"/>
      <c r="AP54" s="78"/>
      <c r="AQ54" s="78"/>
      <c r="AR54" s="78"/>
      <c r="AS54" s="78"/>
      <c r="AT54" s="78"/>
      <c r="AU54" s="78"/>
      <c r="AV54" s="78"/>
      <c r="AW54" s="78"/>
      <c r="AX54" s="78"/>
      <c r="AY54" s="78"/>
      <c r="AZ54" s="78"/>
      <c r="BA54" s="78"/>
      <c r="BB54" s="78"/>
      <c r="BC54" s="78"/>
      <c r="BD54" s="78"/>
      <c r="BE54" s="78"/>
      <c r="BF54" s="78"/>
      <c r="BG54" s="78"/>
      <c r="BH54" s="144"/>
    </row>
    <row r="55" spans="2:74" x14ac:dyDescent="0.2">
      <c r="B55" s="156"/>
      <c r="C55" s="157"/>
      <c r="D55" s="158"/>
      <c r="E55" s="159"/>
      <c r="F55" s="158"/>
      <c r="G55" s="159"/>
      <c r="H55" s="158"/>
      <c r="I55" s="159"/>
      <c r="J55" s="158"/>
      <c r="K55" s="159"/>
      <c r="L55" s="158"/>
      <c r="M55" s="159"/>
      <c r="N55" s="158"/>
      <c r="O55" s="159"/>
      <c r="P55" s="158"/>
      <c r="Q55" s="159"/>
      <c r="R55" s="158"/>
      <c r="S55" s="159"/>
      <c r="T55" s="158"/>
      <c r="U55" s="159"/>
      <c r="V55" s="158"/>
      <c r="W55" s="159"/>
      <c r="X55" s="158"/>
      <c r="Y55" s="159"/>
      <c r="Z55" s="158"/>
      <c r="AA55" s="159"/>
      <c r="AB55" s="100">
        <f>COUNT(D55:AA55)</f>
        <v>0</v>
      </c>
      <c r="AC55" s="114" t="str">
        <f t="shared" si="2"/>
        <v xml:space="preserve"> </v>
      </c>
      <c r="AD55" s="145" t="str">
        <f>IF(COUNTIF(D55:AA55,"(1)")=0," ",COUNTIF(D55:AA55,"(1)"))</f>
        <v xml:space="preserve"> </v>
      </c>
      <c r="AE55" s="160" t="str">
        <f>IF(COUNTIF(D55:AA55,"(2)")=0," ",COUNTIF(D55:AA55,"(2)"))</f>
        <v xml:space="preserve"> </v>
      </c>
      <c r="AF55" s="145" t="str">
        <f>IF(COUNTIF(D55:AA55,"(3)")=0," ",COUNTIF(D55:AA55,"(3)"))</f>
        <v xml:space="preserve"> </v>
      </c>
      <c r="AG55" s="161" t="str">
        <f>IF(SUM(AD55:AF55)=0," ",SUM(AD55:AF55))</f>
        <v xml:space="preserve"> </v>
      </c>
      <c r="AH55" s="162" t="str">
        <f>IF(AB55=0,Var!$B$8,IF(LARGE(D55:AA55,1)&gt;=500,Var!$B$4," "))</f>
        <v>---</v>
      </c>
      <c r="AI55" s="162" t="str">
        <f>IF(AB55=0,Var!$B$8,IF(LARGE(D55:AA55,1)&gt;=550,Var!$B$4," "))</f>
        <v>---</v>
      </c>
      <c r="AJ55" s="162" t="str">
        <f>IF(AB55=0,Var!$B$8,IF(LARGE(D55:AA55,1)&gt;=600,Var!$B$4," "))</f>
        <v>---</v>
      </c>
      <c r="AK55" s="162" t="str">
        <f>IF(AB55=0,Var!$B$8,IF(LARGE(D55:AA55,1)&gt;=640,Var!$B$4," "))</f>
        <v>---</v>
      </c>
      <c r="AL55" s="162" t="str">
        <f>IF(AB55=0,Var!$B$8,IF(LARGE(D55:AA55,1)&gt;=670,Var!$B$4," "))</f>
        <v>---</v>
      </c>
      <c r="AO55" s="76"/>
      <c r="AP55" s="78"/>
      <c r="AQ55" s="78"/>
      <c r="AR55" s="78"/>
      <c r="AS55" s="78"/>
      <c r="AT55" s="78"/>
      <c r="AU55" s="78"/>
      <c r="AV55" s="78"/>
      <c r="AW55" s="78"/>
      <c r="AX55" s="78"/>
      <c r="AY55" s="78"/>
      <c r="AZ55" s="78"/>
      <c r="BA55" s="78"/>
      <c r="BB55" s="78"/>
      <c r="BC55" s="78"/>
      <c r="BD55" s="78"/>
      <c r="BE55" s="78"/>
      <c r="BF55" s="78"/>
      <c r="BG55" s="78"/>
      <c r="BH55" s="144"/>
    </row>
    <row r="56" spans="2:74" x14ac:dyDescent="0.2">
      <c r="B56" s="163"/>
      <c r="C56" s="164" t="s">
        <v>92</v>
      </c>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C56" s="114" t="str">
        <f t="shared" si="2"/>
        <v xml:space="preserve"> </v>
      </c>
      <c r="AD56" s="100"/>
      <c r="AE56" s="100"/>
      <c r="AF56" s="100"/>
      <c r="AG56" s="154"/>
      <c r="AH56" s="166"/>
      <c r="AI56" s="166"/>
      <c r="AJ56" s="166"/>
      <c r="AK56" s="166"/>
      <c r="AL56" s="166"/>
      <c r="AO56" s="76"/>
      <c r="AP56" s="78"/>
      <c r="AQ56" s="78"/>
      <c r="AR56" s="78"/>
      <c r="AS56" s="78"/>
      <c r="AT56" s="78"/>
      <c r="AU56" s="78"/>
      <c r="AV56" s="78"/>
      <c r="AW56" s="78"/>
      <c r="AX56" s="78"/>
      <c r="AY56" s="78"/>
      <c r="AZ56" s="78"/>
      <c r="BA56" s="78"/>
      <c r="BB56" s="78"/>
      <c r="BC56" s="78"/>
      <c r="BD56" s="78"/>
      <c r="BE56" s="78"/>
      <c r="BF56" s="78"/>
      <c r="BG56" s="78"/>
      <c r="BH56" s="144"/>
    </row>
    <row r="57" spans="2:74" x14ac:dyDescent="0.2">
      <c r="B57" s="156"/>
      <c r="C57" s="157"/>
      <c r="D57" s="158"/>
      <c r="E57" s="159"/>
      <c r="F57" s="158"/>
      <c r="G57" s="159"/>
      <c r="H57" s="158"/>
      <c r="I57" s="159"/>
      <c r="J57" s="158"/>
      <c r="K57" s="159"/>
      <c r="L57" s="158"/>
      <c r="M57" s="159"/>
      <c r="N57" s="158"/>
      <c r="O57" s="159"/>
      <c r="P57" s="158"/>
      <c r="Q57" s="159"/>
      <c r="R57" s="158"/>
      <c r="S57" s="159"/>
      <c r="T57" s="158"/>
      <c r="U57" s="159"/>
      <c r="V57" s="158"/>
      <c r="W57" s="159"/>
      <c r="X57" s="158"/>
      <c r="Y57" s="159"/>
      <c r="Z57" s="158"/>
      <c r="AA57" s="159"/>
      <c r="AB57" s="100">
        <f>COUNT(D57:AA57)</f>
        <v>0</v>
      </c>
      <c r="AC57" s="114" t="str">
        <f t="shared" si="2"/>
        <v xml:space="preserve"> </v>
      </c>
      <c r="AD57" s="145" t="str">
        <f>IF(COUNTIF(D57:AA57,"(1)")=0," ",COUNTIF(D57:AA57,"(1)"))</f>
        <v xml:space="preserve"> </v>
      </c>
      <c r="AE57" s="160" t="str">
        <f>IF(COUNTIF(D57:AA57,"(2)")=0," ",COUNTIF(D57:AA57,"(2)"))</f>
        <v xml:space="preserve"> </v>
      </c>
      <c r="AF57" s="145" t="str">
        <f>IF(COUNTIF(D57:AA57,"(3)")=0," ",COUNTIF(D57:AA57,"(3)"))</f>
        <v xml:space="preserve"> </v>
      </c>
      <c r="AG57" s="161" t="str">
        <f>IF(SUM(AD57:AF57)=0," ",SUM(AD57:AF57))</f>
        <v xml:space="preserve"> </v>
      </c>
      <c r="AH57" s="162" t="str">
        <f>IF(AB57=0,Var!$B$8,IF(LARGE(D57:AA57,1)&gt;=500,Var!$B$4," "))</f>
        <v>---</v>
      </c>
      <c r="AI57" s="162" t="str">
        <f>IF(AB57=0,Var!$B$8,IF(LARGE(D57:AA57,1)&gt;=550,Var!$B$4," "))</f>
        <v>---</v>
      </c>
      <c r="AJ57" s="162" t="str">
        <f>IF(AB57=0,Var!$B$8,IF(LARGE(D57:AA57,1)&gt;=600,Var!$B$4," "))</f>
        <v>---</v>
      </c>
      <c r="AK57" s="162" t="str">
        <f>IF(AB57=0,Var!$B$8,IF(LARGE(D57:AA57,1)&gt;=640,Var!$B$4," "))</f>
        <v>---</v>
      </c>
      <c r="AL57" s="162" t="str">
        <f>IF(AB57=0,Var!$B$8,IF(LARGE(D57:AA57,1)&gt;=670,Var!$B$4," "))</f>
        <v>---</v>
      </c>
      <c r="AO57" s="76"/>
      <c r="AP57" s="78"/>
      <c r="AQ57" s="78"/>
      <c r="AR57" s="78"/>
      <c r="AS57" s="78"/>
      <c r="AT57" s="78"/>
      <c r="AU57" s="78"/>
      <c r="AV57" s="78"/>
      <c r="AW57" s="78"/>
      <c r="AX57" s="78"/>
      <c r="AY57" s="78"/>
      <c r="AZ57" s="78"/>
      <c r="BA57" s="78"/>
      <c r="BB57" s="78"/>
      <c r="BC57" s="78"/>
      <c r="BD57" s="78"/>
      <c r="BE57" s="78"/>
      <c r="BF57" s="78"/>
      <c r="BG57" s="78"/>
      <c r="BH57" s="144"/>
    </row>
    <row r="58" spans="2:74" x14ac:dyDescent="0.2">
      <c r="B58" s="163"/>
      <c r="C58" s="164" t="s">
        <v>94</v>
      </c>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C58" s="114" t="str">
        <f t="shared" si="2"/>
        <v xml:space="preserve"> </v>
      </c>
      <c r="AD58" s="100"/>
      <c r="AE58" s="100"/>
      <c r="AF58" s="100"/>
      <c r="AG58" s="154"/>
      <c r="AH58" s="166"/>
      <c r="AI58" s="166"/>
      <c r="AJ58" s="166"/>
      <c r="AK58" s="166"/>
      <c r="AL58" s="166"/>
      <c r="AO58" s="76"/>
      <c r="AP58" s="78"/>
      <c r="AQ58" s="78"/>
      <c r="AR58" s="78"/>
      <c r="AS58" s="78"/>
      <c r="AT58" s="78"/>
      <c r="AU58" s="78"/>
      <c r="AV58" s="78"/>
      <c r="AW58" s="78"/>
      <c r="AX58" s="78"/>
      <c r="AY58" s="78"/>
      <c r="AZ58" s="78"/>
      <c r="BA58" s="78"/>
      <c r="BB58" s="78"/>
      <c r="BC58" s="78"/>
      <c r="BD58" s="78"/>
      <c r="BE58" s="78"/>
      <c r="BF58" s="78"/>
      <c r="BG58" s="78"/>
      <c r="BH58" s="144"/>
    </row>
    <row r="59" spans="2:74" x14ac:dyDescent="0.2">
      <c r="B59" s="156"/>
      <c r="C59" s="157"/>
      <c r="D59" s="158"/>
      <c r="E59" s="159"/>
      <c r="F59" s="158"/>
      <c r="G59" s="159"/>
      <c r="H59" s="158"/>
      <c r="I59" s="159"/>
      <c r="J59" s="158"/>
      <c r="K59" s="159"/>
      <c r="L59" s="158"/>
      <c r="M59" s="159"/>
      <c r="N59" s="158"/>
      <c r="O59" s="159"/>
      <c r="P59" s="158"/>
      <c r="Q59" s="159"/>
      <c r="R59" s="158"/>
      <c r="S59" s="159"/>
      <c r="T59" s="158"/>
      <c r="U59" s="159"/>
      <c r="V59" s="158"/>
      <c r="W59" s="159"/>
      <c r="X59" s="158"/>
      <c r="Y59" s="159"/>
      <c r="Z59" s="158"/>
      <c r="AA59" s="159"/>
      <c r="AB59" s="100">
        <f>COUNT(D59:AA59)</f>
        <v>0</v>
      </c>
      <c r="AC59" s="114" t="str">
        <f t="shared" si="2"/>
        <v xml:space="preserve"> </v>
      </c>
      <c r="AD59" s="145" t="str">
        <f>IF(COUNTIF(D59:AA59,"(1)")=0," ",COUNTIF(D59:AA59,"(1)"))</f>
        <v xml:space="preserve"> </v>
      </c>
      <c r="AE59" s="160" t="str">
        <f>IF(COUNTIF(D59:AA59,"(2)")=0," ",COUNTIF(D59:AA59,"(2)"))</f>
        <v xml:space="preserve"> </v>
      </c>
      <c r="AF59" s="145" t="str">
        <f>IF(COUNTIF(D59:AA59,"(3)")=0," ",COUNTIF(D59:AA59,"(3)"))</f>
        <v xml:space="preserve"> </v>
      </c>
      <c r="AG59" s="161" t="str">
        <f>IF(SUM(AD59:AF59)=0," ",SUM(AD59:AF59))</f>
        <v xml:space="preserve"> </v>
      </c>
      <c r="AH59" s="162" t="str">
        <f>IF(AB59=0,Var!$B$8,IF(LARGE(D59:AA59,1)&gt;=500,Var!$B$4," "))</f>
        <v>---</v>
      </c>
      <c r="AI59" s="162" t="str">
        <f>IF(AB59=0,Var!$B$8,IF(LARGE(D59:AA59,1)&gt;=550,Var!$B$4," "))</f>
        <v>---</v>
      </c>
      <c r="AJ59" s="162" t="str">
        <f>IF(AB59=0,Var!$B$8,IF(LARGE(D59:AA59,1)&gt;=600,Var!$B$4," "))</f>
        <v>---</v>
      </c>
      <c r="AK59" s="162" t="str">
        <f>IF(AB59=0,Var!$B$8,IF(LARGE(D59:AA59,1)&gt;=640,Var!$B$4," "))</f>
        <v>---</v>
      </c>
      <c r="AL59" s="162" t="str">
        <f>IF(AB59=0,Var!$B$8,IF(LARGE(D59:AA59,1)&gt;=670,Var!$B$4," "))</f>
        <v>---</v>
      </c>
      <c r="AO59" s="76"/>
      <c r="AP59" s="78"/>
      <c r="AQ59" s="78"/>
      <c r="AR59" s="78"/>
      <c r="AS59" s="78"/>
      <c r="AT59" s="78"/>
      <c r="AU59" s="78"/>
      <c r="AV59" s="78"/>
      <c r="AW59" s="78"/>
      <c r="AX59" s="78"/>
      <c r="AY59" s="78"/>
      <c r="AZ59" s="78"/>
      <c r="BA59" s="78"/>
      <c r="BB59" s="78"/>
      <c r="BC59" s="78"/>
      <c r="BD59" s="78"/>
      <c r="BE59" s="78"/>
      <c r="BF59" s="78"/>
      <c r="BG59" s="78"/>
      <c r="BH59" s="144"/>
    </row>
    <row r="60" spans="2:74" x14ac:dyDescent="0.2">
      <c r="B60" s="163"/>
      <c r="C60" s="164" t="s">
        <v>95</v>
      </c>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C60" s="114" t="str">
        <f t="shared" si="2"/>
        <v xml:space="preserve"> </v>
      </c>
      <c r="AD60" s="100"/>
      <c r="AE60" s="100"/>
      <c r="AF60" s="100"/>
      <c r="AG60" s="154"/>
      <c r="AH60" s="166"/>
      <c r="AI60" s="166"/>
      <c r="AJ60" s="166"/>
      <c r="AK60" s="166"/>
      <c r="AL60" s="166"/>
      <c r="AO60" s="76"/>
      <c r="AP60" s="78"/>
      <c r="AQ60" s="78"/>
      <c r="AR60" s="78"/>
      <c r="AS60" s="78"/>
      <c r="AT60" s="78"/>
      <c r="AU60" s="78"/>
      <c r="AV60" s="78"/>
      <c r="AW60" s="78"/>
      <c r="AX60" s="78"/>
      <c r="AY60" s="78"/>
      <c r="AZ60" s="78"/>
      <c r="BA60" s="78"/>
      <c r="BB60" s="78"/>
      <c r="BC60" s="78"/>
      <c r="BD60" s="78"/>
      <c r="BE60" s="78"/>
      <c r="BF60" s="78"/>
      <c r="BG60" s="78"/>
      <c r="BH60" s="144"/>
    </row>
    <row r="61" spans="2:74" x14ac:dyDescent="0.2">
      <c r="B61" s="156">
        <v>1</v>
      </c>
      <c r="C61" s="157" t="s">
        <v>19</v>
      </c>
      <c r="D61" s="158"/>
      <c r="E61" s="159"/>
      <c r="F61" s="158"/>
      <c r="G61" s="159"/>
      <c r="H61" s="158"/>
      <c r="I61" s="159"/>
      <c r="J61" s="158"/>
      <c r="K61" s="159"/>
      <c r="L61" s="158"/>
      <c r="M61" s="159"/>
      <c r="N61" s="158"/>
      <c r="O61" s="159"/>
      <c r="P61" s="158"/>
      <c r="Q61" s="159"/>
      <c r="R61" s="158"/>
      <c r="S61" s="159"/>
      <c r="T61" s="158"/>
      <c r="U61" s="159"/>
      <c r="V61" s="158"/>
      <c r="W61" s="159"/>
      <c r="X61" s="158"/>
      <c r="Y61" s="159"/>
      <c r="Z61" s="158"/>
      <c r="AA61" s="159"/>
      <c r="AB61" s="100">
        <f>COUNT(D61:AA61)</f>
        <v>0</v>
      </c>
      <c r="AC61" s="114" t="str">
        <f t="shared" si="2"/>
        <v xml:space="preserve"> </v>
      </c>
      <c r="AD61" s="145" t="str">
        <f>IF(COUNTIF(D61:AA61,"(1)")=0," ",COUNTIF(D61:AA61,"(1)"))</f>
        <v xml:space="preserve"> </v>
      </c>
      <c r="AE61" s="160" t="str">
        <f>IF(COUNTIF(D61:AA61,"(2)")=0," ",COUNTIF(D61:AA61,"(2)"))</f>
        <v xml:space="preserve"> </v>
      </c>
      <c r="AF61" s="145" t="str">
        <f>IF(COUNTIF(D61:AA61,"(3)")=0," ",COUNTIF(D61:AA61,"(3)"))</f>
        <v xml:space="preserve"> </v>
      </c>
      <c r="AG61" s="161" t="str">
        <f>IF(SUM(AD61:AF61)=0," ",SUM(AD61:AF61))</f>
        <v xml:space="preserve"> </v>
      </c>
      <c r="AH61" s="162" t="str">
        <f>IF(AB61=0,Var!$B$8,IF(LARGE(D61:AA61,1)&gt;=500,Var!$B$4," "))</f>
        <v>---</v>
      </c>
      <c r="AI61" s="162" t="str">
        <f>IF(AB61=0,Var!$B$8,IF(LARGE(D61:AA61,1)&gt;=550,Var!$B$4," "))</f>
        <v>---</v>
      </c>
      <c r="AJ61" s="162" t="str">
        <f>IF(AB61=0,Var!$B$8,IF(LARGE(D61:AA61,1)&gt;=600,Var!$B$4," "))</f>
        <v>---</v>
      </c>
      <c r="AK61" s="162" t="str">
        <f>IF(AB61=0,Var!$B$8,IF(LARGE(D61:AA61,1)&gt;=640,Var!$B$4," "))</f>
        <v>---</v>
      </c>
      <c r="AL61" s="162" t="str">
        <f>IF(AB61=0,Var!$B$8,IF(LARGE(D61:AA61,1)&gt;=670,Var!$B$4," "))</f>
        <v>---</v>
      </c>
      <c r="AO61" s="76"/>
      <c r="AP61" s="78"/>
      <c r="AQ61" s="78"/>
      <c r="AR61" s="78"/>
      <c r="AS61" s="78"/>
      <c r="AT61" s="78"/>
      <c r="AU61" s="78"/>
      <c r="AV61" s="78"/>
      <c r="AW61" s="78"/>
      <c r="AX61" s="78"/>
      <c r="AY61" s="78"/>
      <c r="AZ61" s="78"/>
      <c r="BA61" s="78"/>
      <c r="BB61" s="78"/>
      <c r="BC61" s="78"/>
      <c r="BD61" s="78"/>
      <c r="BE61" s="78"/>
      <c r="BF61" s="78"/>
      <c r="BG61" s="78"/>
      <c r="BH61" s="144"/>
    </row>
    <row r="62" spans="2:74" x14ac:dyDescent="0.2">
      <c r="B62" s="163"/>
      <c r="C62" s="164" t="s">
        <v>96</v>
      </c>
      <c r="D62" s="165"/>
      <c r="E62" s="165"/>
      <c r="F62" s="165"/>
      <c r="G62" s="165"/>
      <c r="H62" s="165"/>
      <c r="I62" s="165"/>
      <c r="J62" s="165"/>
      <c r="K62" s="165"/>
      <c r="L62" s="165"/>
      <c r="M62" s="165"/>
      <c r="N62" s="165"/>
      <c r="O62" s="165"/>
      <c r="P62" s="165"/>
      <c r="Q62" s="165"/>
      <c r="R62" s="165"/>
      <c r="S62" s="165"/>
      <c r="T62" s="165"/>
      <c r="U62" s="165"/>
      <c r="V62" s="165"/>
      <c r="W62" s="165"/>
      <c r="X62" s="165"/>
      <c r="Y62" s="165"/>
      <c r="Z62" s="165"/>
      <c r="AA62" s="165"/>
      <c r="AC62" s="114" t="str">
        <f t="shared" si="2"/>
        <v xml:space="preserve"> </v>
      </c>
      <c r="AD62" s="100"/>
      <c r="AE62" s="100"/>
      <c r="AF62" s="100"/>
      <c r="AG62" s="154"/>
      <c r="AH62" s="166"/>
      <c r="AI62" s="166"/>
      <c r="AJ62" s="166"/>
      <c r="AK62" s="166"/>
      <c r="AL62" s="166"/>
      <c r="AO62" s="76"/>
      <c r="AP62" s="78"/>
      <c r="AQ62" s="78"/>
      <c r="AR62" s="78"/>
      <c r="AS62" s="78"/>
      <c r="AT62" s="78"/>
      <c r="AU62" s="78"/>
      <c r="AV62" s="78"/>
      <c r="AW62" s="78"/>
      <c r="AX62" s="78"/>
      <c r="AY62" s="78"/>
      <c r="AZ62" s="78"/>
      <c r="BA62" s="78"/>
      <c r="BB62" s="78"/>
      <c r="BC62" s="78"/>
      <c r="BD62" s="78"/>
      <c r="BE62" s="78"/>
      <c r="BF62" s="78"/>
      <c r="BG62" s="78"/>
      <c r="BH62" s="144"/>
    </row>
    <row r="63" spans="2:74" x14ac:dyDescent="0.2">
      <c r="B63" s="167">
        <v>1</v>
      </c>
      <c r="C63" s="168" t="s">
        <v>26</v>
      </c>
      <c r="D63" s="169"/>
      <c r="E63" s="170"/>
      <c r="F63" s="169"/>
      <c r="G63" s="170"/>
      <c r="H63" s="169"/>
      <c r="I63" s="170"/>
      <c r="J63" s="169"/>
      <c r="K63" s="170"/>
      <c r="L63" s="169"/>
      <c r="M63" s="170"/>
      <c r="N63" s="169"/>
      <c r="O63" s="170"/>
      <c r="P63" s="169"/>
      <c r="Q63" s="170"/>
      <c r="R63" s="169"/>
      <c r="S63" s="170"/>
      <c r="T63" s="169"/>
      <c r="U63" s="170"/>
      <c r="V63" s="169"/>
      <c r="W63" s="170"/>
      <c r="X63" s="169"/>
      <c r="Y63" s="170"/>
      <c r="Z63" s="169"/>
      <c r="AA63" s="170"/>
      <c r="AB63" s="100">
        <f>COUNT(D63:AA63)</f>
        <v>0</v>
      </c>
      <c r="AC63" s="114" t="str">
        <f t="shared" si="2"/>
        <v xml:space="preserve"> </v>
      </c>
      <c r="AD63" s="145" t="str">
        <f>IF(COUNTIF(D63:AA63,"(1)")=0," ",COUNTIF(D63:AA63,"(1)"))</f>
        <v xml:space="preserve"> </v>
      </c>
      <c r="AE63" s="160" t="str">
        <f>IF(COUNTIF(D63:AA63,"(2)")=0," ",COUNTIF(D63:AA63,"(2)"))</f>
        <v xml:space="preserve"> </v>
      </c>
      <c r="AF63" s="145" t="str">
        <f>IF(COUNTIF(D63:AA63,"(3)")=0," ",COUNTIF(D63:AA63,"(3)"))</f>
        <v xml:space="preserve"> </v>
      </c>
      <c r="AG63" s="161" t="str">
        <f>IF(SUM(AD63:AF63)=0," ",SUM(AD63:AF63))</f>
        <v xml:space="preserve"> </v>
      </c>
      <c r="AH63" s="162">
        <v>26</v>
      </c>
      <c r="AI63" s="162">
        <v>26</v>
      </c>
      <c r="AJ63" s="162">
        <v>26</v>
      </c>
      <c r="AK63" s="162" t="str">
        <f>IF(AB63=0,Var!$B$8,IF(LARGE(D63:AA63,1)&gt;=640,Var!$B$4," "))</f>
        <v>---</v>
      </c>
      <c r="AL63" s="162" t="str">
        <f>IF(AB63=0,Var!$B$8,IF(LARGE(D63:AA63,1)&gt;=670,Var!$B$4," "))</f>
        <v>---</v>
      </c>
      <c r="AO63" s="76"/>
      <c r="AP63" s="6"/>
      <c r="AQ63" s="6"/>
      <c r="AR63" s="6"/>
      <c r="AS63" s="6"/>
      <c r="AT63" s="6"/>
      <c r="AU63" s="6"/>
      <c r="AV63" s="6"/>
      <c r="AW63" s="6"/>
      <c r="AX63" s="6"/>
      <c r="AY63" s="6"/>
      <c r="AZ63" s="6"/>
      <c r="BA63" s="6"/>
      <c r="BB63" s="6"/>
      <c r="BC63" s="6"/>
      <c r="BD63" s="6"/>
      <c r="BE63" s="6"/>
      <c r="BF63" s="6"/>
      <c r="BG63" s="6"/>
      <c r="BH63" s="21"/>
      <c r="BI63" s="114" t="str">
        <f>IF(BH63&lt;3," ",(LARGE(AP63:BF63,1)+LARGE(AP63:BF63,2)+LARGE(AP63:BF63,3))/3)</f>
        <v xml:space="preserve"> </v>
      </c>
      <c r="BJ63" s="137">
        <f>SUM(AD8:AD52)</f>
        <v>0</v>
      </c>
      <c r="BK63" s="171">
        <f>SUM(AE8:AE62)</f>
        <v>0</v>
      </c>
      <c r="BL63" s="172">
        <f>SUM(AF8:AF62)</f>
        <v>0</v>
      </c>
      <c r="BM63" s="173">
        <f>SUM(AG8:AG62)</f>
        <v>0</v>
      </c>
      <c r="BN63" s="564">
        <f ca="1">TODAY()</f>
        <v>46278</v>
      </c>
      <c r="BO63" s="564"/>
      <c r="BP63" s="564"/>
      <c r="BQ63" s="564"/>
      <c r="BR63" s="564"/>
      <c r="BS63" s="564"/>
      <c r="BT63" s="564"/>
      <c r="BU63" s="564"/>
      <c r="BV63" s="564"/>
    </row>
    <row r="64" spans="2:74" x14ac:dyDescent="0.2">
      <c r="B64" s="174">
        <v>1</v>
      </c>
      <c r="C64" s="175" t="s">
        <v>27</v>
      </c>
      <c r="D64" s="165"/>
      <c r="E64" s="176"/>
      <c r="F64" s="177"/>
      <c r="G64" s="178"/>
      <c r="H64" s="165"/>
      <c r="I64" s="176"/>
      <c r="J64" s="177"/>
      <c r="K64" s="178"/>
      <c r="L64" s="165"/>
      <c r="M64" s="176"/>
      <c r="N64" s="177"/>
      <c r="O64" s="178"/>
      <c r="P64" s="165"/>
      <c r="Q64" s="176"/>
      <c r="R64" s="179"/>
      <c r="S64" s="180"/>
      <c r="T64" s="165"/>
      <c r="U64" s="178"/>
      <c r="V64" s="165"/>
      <c r="W64" s="178"/>
      <c r="X64" s="165"/>
      <c r="Y64" s="178"/>
      <c r="Z64" s="165"/>
      <c r="AA64" s="178"/>
      <c r="AB64" s="100">
        <f>COUNT(D64:AA64)</f>
        <v>0</v>
      </c>
      <c r="AC64" s="114" t="str">
        <f t="shared" si="2"/>
        <v xml:space="preserve"> </v>
      </c>
      <c r="AD64" s="145" t="str">
        <f>IF(COUNTIF(D64:AA64,"(1)")=0," ",COUNTIF(D64:AA64,"(1)"))</f>
        <v xml:space="preserve"> </v>
      </c>
      <c r="AE64" s="160" t="str">
        <f>IF(COUNTIF(D64:AA64,"(2)")=0," ",COUNTIF(D64:AA64,"(2)"))</f>
        <v xml:space="preserve"> </v>
      </c>
      <c r="AF64" s="145" t="str">
        <f>IF(COUNTIF(D64:AA64,"(3)")=0," ",COUNTIF(D64:AA64,"(3)"))</f>
        <v xml:space="preserve"> </v>
      </c>
      <c r="AG64" s="161" t="str">
        <f>IF(SUM(AD64:AF64)=0," ",SUM(AD64:AF64))</f>
        <v xml:space="preserve"> </v>
      </c>
      <c r="AH64" s="162">
        <v>26</v>
      </c>
      <c r="AI64" s="162">
        <v>26</v>
      </c>
      <c r="AJ64" s="162" t="str">
        <f>IF(AB64=0,Var!$B$8,IF(LARGE(D64:AA64,1)&gt;=600,Var!$B$4," "))</f>
        <v>---</v>
      </c>
      <c r="AK64" s="162" t="str">
        <f>IF(AB64=0,Var!$B$8,IF(LARGE(D64:AA64,1)&gt;=640,Var!$B$4," "))</f>
        <v>---</v>
      </c>
      <c r="AL64" s="162" t="str">
        <f>IF(AB64=0,Var!$B$8,IF(LARGE(D64:AA64,1)&gt;=670,Var!$B$4," "))</f>
        <v>---</v>
      </c>
      <c r="AO64" s="76"/>
      <c r="AP64" s="6"/>
      <c r="AQ64" s="6"/>
      <c r="AR64" s="6"/>
      <c r="AS64" s="6"/>
      <c r="AT64" s="6"/>
      <c r="AU64" s="6"/>
      <c r="AV64" s="6"/>
      <c r="AW64" s="6"/>
      <c r="AX64" s="6"/>
      <c r="AY64" s="6"/>
      <c r="AZ64" s="6"/>
      <c r="BA64" s="6"/>
      <c r="BB64" s="6"/>
      <c r="BC64" s="6"/>
      <c r="BD64" s="6"/>
      <c r="BE64" s="6"/>
      <c r="BF64" s="6"/>
      <c r="BG64" s="6"/>
      <c r="BH64" s="21"/>
      <c r="BI64" s="114"/>
      <c r="BJ64" s="181"/>
      <c r="BK64" s="182"/>
      <c r="BL64" s="183"/>
      <c r="BM64" s="184"/>
      <c r="BN64" s="90"/>
      <c r="BO64" s="90"/>
      <c r="BP64" s="90"/>
      <c r="BQ64" s="90"/>
      <c r="BR64" s="90"/>
      <c r="BS64" s="90"/>
      <c r="BT64" s="90"/>
      <c r="BU64" s="90"/>
      <c r="BV64" s="90"/>
    </row>
    <row r="65" spans="2:74" x14ac:dyDescent="0.2">
      <c r="B65" s="185"/>
      <c r="C65" s="186" t="s">
        <v>97</v>
      </c>
      <c r="D65" s="187"/>
      <c r="E65" s="188"/>
      <c r="F65" s="187"/>
      <c r="G65" s="188"/>
      <c r="H65" s="187"/>
      <c r="I65" s="188"/>
      <c r="J65" s="187"/>
      <c r="K65" s="188"/>
      <c r="L65" s="187"/>
      <c r="M65" s="188"/>
      <c r="N65" s="187"/>
      <c r="O65" s="188"/>
      <c r="P65" s="187"/>
      <c r="Q65" s="188"/>
      <c r="R65" s="187"/>
      <c r="S65" s="188"/>
      <c r="T65" s="187"/>
      <c r="U65" s="188"/>
      <c r="V65" s="187"/>
      <c r="W65" s="188"/>
      <c r="X65" s="187"/>
      <c r="Y65" s="188"/>
      <c r="Z65" s="187"/>
      <c r="AA65" s="188"/>
      <c r="AB65" s="100"/>
      <c r="AC65" s="114"/>
      <c r="AD65" s="189"/>
      <c r="AE65" s="189"/>
      <c r="AF65" s="189"/>
      <c r="AG65" s="190"/>
      <c r="AH65" s="191"/>
      <c r="AI65" s="191"/>
      <c r="AJ65" s="191"/>
      <c r="AK65" s="191"/>
      <c r="AL65" s="191"/>
      <c r="AO65" s="76"/>
      <c r="AP65" s="6"/>
      <c r="AQ65" s="6"/>
      <c r="AR65" s="6"/>
      <c r="AS65" s="6"/>
      <c r="AT65" s="6"/>
      <c r="AU65" s="6"/>
      <c r="AV65" s="6"/>
      <c r="AW65" s="6"/>
      <c r="AX65" s="6"/>
      <c r="AY65" s="6"/>
      <c r="AZ65" s="6"/>
      <c r="BA65" s="6"/>
      <c r="BB65" s="6"/>
      <c r="BC65" s="6"/>
      <c r="BD65" s="6"/>
      <c r="BE65" s="6"/>
      <c r="BF65" s="6"/>
      <c r="BG65" s="6"/>
      <c r="BH65" s="21"/>
      <c r="BI65" s="114"/>
      <c r="BJ65" s="181"/>
      <c r="BK65" s="182"/>
      <c r="BL65" s="183"/>
      <c r="BM65" s="184"/>
      <c r="BN65" s="90"/>
      <c r="BO65" s="90"/>
      <c r="BP65" s="90"/>
      <c r="BQ65" s="90"/>
      <c r="BR65" s="90"/>
      <c r="BS65" s="90"/>
      <c r="BT65" s="90"/>
      <c r="BU65" s="90"/>
      <c r="BV65" s="90"/>
    </row>
    <row r="66" spans="2:74" x14ac:dyDescent="0.2">
      <c r="B66" s="174"/>
      <c r="C66" s="192" t="s">
        <v>40</v>
      </c>
      <c r="D66" s="165"/>
      <c r="E66" s="176"/>
      <c r="F66" s="193"/>
      <c r="G66" s="180"/>
      <c r="H66" s="165"/>
      <c r="I66" s="176"/>
      <c r="J66" s="177"/>
      <c r="K66" s="178"/>
      <c r="L66" s="165"/>
      <c r="M66" s="176"/>
      <c r="N66" s="177"/>
      <c r="O66" s="178"/>
      <c r="P66" s="165"/>
      <c r="Q66" s="176"/>
      <c r="R66" s="177"/>
      <c r="S66" s="178"/>
      <c r="T66" s="165"/>
      <c r="U66" s="176"/>
      <c r="V66" s="177"/>
      <c r="W66" s="178"/>
      <c r="X66" s="165"/>
      <c r="Y66" s="176"/>
      <c r="Z66" s="177"/>
      <c r="AA66" s="178"/>
      <c r="AB66" s="100">
        <f>COUNT(D66:AA66)</f>
        <v>0</v>
      </c>
      <c r="AC66" s="114" t="str">
        <f t="shared" ref="AC66:AC92" si="3">IF(AB66&lt;3," ",(LARGE(C66:AA66,1)+LARGE(C66:AA66,2)+LARGE(C66:AA66,3))/3)</f>
        <v xml:space="preserve"> </v>
      </c>
      <c r="AD66" s="145" t="str">
        <f>IF(COUNTIF(D66:AA66,"(1)")=0," ",COUNTIF(D66:AA66,"(1)"))</f>
        <v xml:space="preserve"> </v>
      </c>
      <c r="AE66" s="160" t="str">
        <f>IF(COUNTIF(D66:AA66,"(2)")=0," ",COUNTIF(D66:AA66,"(2)"))</f>
        <v xml:space="preserve"> </v>
      </c>
      <c r="AF66" s="145" t="str">
        <f>IF(COUNTIF(D66:AA66,"(3)")=0," ",COUNTIF(D66:AA66,"(3)"))</f>
        <v xml:space="preserve"> </v>
      </c>
      <c r="AG66" s="161" t="str">
        <f>IF(SUM(AD66:AF66)=0," ",SUM(AD66:AF66))</f>
        <v xml:space="preserve"> </v>
      </c>
      <c r="AH66" s="162">
        <v>25</v>
      </c>
      <c r="AI66" s="162">
        <v>25</v>
      </c>
      <c r="AJ66" s="162" t="str">
        <f>IF(AB66=0,Var!$B$8,IF(LARGE(D66:AA66,1)&gt;=600,Var!$B$4," "))</f>
        <v>---</v>
      </c>
      <c r="AK66" s="162" t="str">
        <f>IF(AB66=0,Var!$B$8,IF(LARGE(D66:AA66,1)&gt;=640,Var!$B$4," "))</f>
        <v>---</v>
      </c>
      <c r="AL66" s="162" t="str">
        <f>IF(AB66=0,Var!$B$8,IF(LARGE(D66:AA66,1)&gt;=670,Var!$B$4," "))</f>
        <v>---</v>
      </c>
      <c r="AO66" s="76"/>
      <c r="AP66" s="6"/>
      <c r="AQ66" s="6"/>
      <c r="AR66" s="6"/>
      <c r="AS66" s="6"/>
      <c r="AT66" s="6"/>
      <c r="AU66" s="6"/>
      <c r="AV66" s="6"/>
      <c r="AW66" s="6"/>
      <c r="AX66" s="6"/>
      <c r="AY66" s="6"/>
      <c r="AZ66" s="6"/>
      <c r="BA66" s="6"/>
      <c r="BB66" s="6"/>
      <c r="BC66" s="6"/>
      <c r="BD66" s="6"/>
      <c r="BE66" s="6"/>
      <c r="BF66" s="6"/>
      <c r="BG66" s="6"/>
      <c r="BH66" s="21"/>
      <c r="BI66" s="114"/>
      <c r="BJ66" s="181"/>
      <c r="BK66" s="182"/>
      <c r="BL66" s="183"/>
      <c r="BM66" s="184"/>
      <c r="BN66" s="90"/>
      <c r="BO66" s="90"/>
      <c r="BP66" s="90"/>
      <c r="BQ66" s="90"/>
      <c r="BR66" s="90"/>
      <c r="BS66" s="90"/>
      <c r="BT66" s="90"/>
      <c r="BU66" s="90"/>
      <c r="BV66" s="90"/>
    </row>
    <row r="67" spans="2:74" x14ac:dyDescent="0.2">
      <c r="B67" s="174"/>
      <c r="C67" s="192" t="s">
        <v>41</v>
      </c>
      <c r="D67" s="165"/>
      <c r="E67" s="176"/>
      <c r="F67" s="193"/>
      <c r="G67" s="180"/>
      <c r="H67" s="165"/>
      <c r="I67" s="176"/>
      <c r="J67" s="177"/>
      <c r="K67" s="178"/>
      <c r="L67" s="165"/>
      <c r="M67" s="176"/>
      <c r="N67" s="177"/>
      <c r="O67" s="178"/>
      <c r="P67" s="165"/>
      <c r="Q67" s="176"/>
      <c r="R67" s="177"/>
      <c r="S67" s="178"/>
      <c r="T67" s="165"/>
      <c r="U67" s="176"/>
      <c r="V67" s="177"/>
      <c r="W67" s="178"/>
      <c r="X67" s="165"/>
      <c r="Y67" s="176"/>
      <c r="Z67" s="177"/>
      <c r="AA67" s="178"/>
      <c r="AB67" s="100">
        <f>COUNT(D67:AA67)</f>
        <v>0</v>
      </c>
      <c r="AC67" s="114" t="str">
        <f t="shared" si="3"/>
        <v xml:space="preserve"> </v>
      </c>
      <c r="AD67" s="145" t="str">
        <f>IF(COUNTIF(D67:AA67,"(1)")=0," ",COUNTIF(D67:AA67,"(1)"))</f>
        <v xml:space="preserve"> </v>
      </c>
      <c r="AE67" s="160" t="str">
        <f>IF(COUNTIF(D67:AA67,"(2)")=0," ",COUNTIF(D67:AA67,"(2)"))</f>
        <v xml:space="preserve"> </v>
      </c>
      <c r="AF67" s="145" t="str">
        <f>IF(COUNTIF(D67:AA67,"(3)")=0," ",COUNTIF(D67:AA67,"(3)"))</f>
        <v xml:space="preserve"> </v>
      </c>
      <c r="AG67" s="161" t="str">
        <f>IF(SUM(AD67:AF67)=0," ",SUM(AD67:AF67))</f>
        <v xml:space="preserve"> </v>
      </c>
      <c r="AH67" s="162">
        <v>22</v>
      </c>
      <c r="AI67" s="162" t="str">
        <f>IF(AB67=0,Var!$B$8,IF(LARGE(D67:AA67,1)&gt;=550,Var!$B$4," "))</f>
        <v>---</v>
      </c>
      <c r="AJ67" s="162" t="str">
        <f>IF(AB67=0,Var!$B$8,IF(LARGE(D67:AA67,1)&gt;=600,Var!$B$4," "))</f>
        <v>---</v>
      </c>
      <c r="AK67" s="162" t="str">
        <f>IF(AB67=0,Var!$B$8,IF(LARGE(D67:AA67,1)&gt;=640,Var!$B$4," "))</f>
        <v>---</v>
      </c>
      <c r="AL67" s="162" t="str">
        <f>IF(AB67=0,Var!$B$8,IF(LARGE(D67:AA67,1)&gt;=670,Var!$B$4," "))</f>
        <v>---</v>
      </c>
      <c r="AO67" s="76"/>
      <c r="AP67" s="6"/>
      <c r="AQ67" s="6"/>
      <c r="AR67" s="6"/>
      <c r="AS67" s="6"/>
      <c r="AT67" s="6"/>
      <c r="AU67" s="6"/>
      <c r="AV67" s="6"/>
      <c r="AW67" s="6"/>
      <c r="AX67" s="6"/>
      <c r="AY67" s="6"/>
      <c r="AZ67" s="6"/>
      <c r="BA67" s="6"/>
      <c r="BB67" s="6"/>
      <c r="BC67" s="6"/>
      <c r="BD67" s="6"/>
      <c r="BE67" s="6"/>
      <c r="BF67" s="6"/>
      <c r="BG67" s="6"/>
      <c r="BH67" s="21"/>
      <c r="BI67" s="114"/>
      <c r="BJ67" s="181"/>
      <c r="BK67" s="182"/>
      <c r="BL67" s="183"/>
      <c r="BM67" s="184"/>
      <c r="BN67" s="90"/>
      <c r="BO67" s="90"/>
      <c r="BP67" s="90"/>
      <c r="BQ67" s="90"/>
      <c r="BR67" s="90"/>
      <c r="BS67" s="90"/>
      <c r="BT67" s="90"/>
      <c r="BU67" s="90"/>
      <c r="BV67" s="90"/>
    </row>
    <row r="68" spans="2:74" x14ac:dyDescent="0.2">
      <c r="B68" s="151"/>
      <c r="C68" s="152" t="s">
        <v>98</v>
      </c>
      <c r="D68" s="153"/>
      <c r="E68" s="153"/>
      <c r="F68" s="153"/>
      <c r="G68" s="153"/>
      <c r="H68" s="153"/>
      <c r="I68" s="153"/>
      <c r="J68" s="153"/>
      <c r="K68" s="153"/>
      <c r="L68" s="153"/>
      <c r="M68" s="153"/>
      <c r="N68" s="153"/>
      <c r="O68" s="153"/>
      <c r="P68" s="153"/>
      <c r="Q68" s="153"/>
      <c r="R68" s="153"/>
      <c r="S68" s="153"/>
      <c r="T68" s="153"/>
      <c r="U68" s="153"/>
      <c r="V68" s="153"/>
      <c r="W68" s="153"/>
      <c r="X68" s="153"/>
      <c r="Y68" s="153"/>
      <c r="Z68" s="153"/>
      <c r="AA68" s="153"/>
      <c r="AC68" s="114" t="str">
        <f t="shared" si="3"/>
        <v xml:space="preserve"> </v>
      </c>
      <c r="AD68" s="100"/>
      <c r="AE68" s="100"/>
      <c r="AF68" s="100"/>
      <c r="AG68" s="154"/>
      <c r="AH68" s="166"/>
      <c r="AI68" s="166"/>
      <c r="AJ68" s="166"/>
      <c r="AK68" s="166"/>
      <c r="AL68" s="166"/>
      <c r="AO68" s="76"/>
      <c r="AP68" s="6"/>
      <c r="AQ68" s="6"/>
      <c r="AR68" s="6"/>
      <c r="AS68" s="6"/>
      <c r="AT68" s="6"/>
      <c r="AU68" s="6"/>
      <c r="AV68" s="6"/>
      <c r="AW68" s="6"/>
      <c r="AX68" s="6"/>
      <c r="AY68" s="6"/>
      <c r="AZ68" s="6"/>
      <c r="BA68" s="6"/>
      <c r="BB68" s="6"/>
      <c r="BC68" s="6"/>
      <c r="BD68" s="6"/>
      <c r="BE68" s="6"/>
      <c r="BF68" s="6"/>
      <c r="BG68" s="6"/>
      <c r="BI68" s="114" t="str">
        <f>IF(BH68&lt;3," ",(LARGE(AP68:BF68,1)+LARGE(AP68:BF68,2)+LARGE(AP68:BF68,3))/3)</f>
        <v xml:space="preserve"> </v>
      </c>
    </row>
    <row r="69" spans="2:74" x14ac:dyDescent="0.2">
      <c r="B69" s="156"/>
      <c r="C69" s="157"/>
      <c r="D69" s="158"/>
      <c r="E69" s="159"/>
      <c r="F69" s="158"/>
      <c r="G69" s="159"/>
      <c r="H69" s="158"/>
      <c r="I69" s="159"/>
      <c r="J69" s="158"/>
      <c r="K69" s="159"/>
      <c r="L69" s="158"/>
      <c r="M69" s="159"/>
      <c r="N69" s="158"/>
      <c r="O69" s="159"/>
      <c r="P69" s="158"/>
      <c r="Q69" s="159"/>
      <c r="R69" s="158"/>
      <c r="S69" s="159"/>
      <c r="T69" s="158"/>
      <c r="U69" s="159"/>
      <c r="V69" s="158"/>
      <c r="W69" s="159"/>
      <c r="X69" s="158"/>
      <c r="Y69" s="159"/>
      <c r="Z69" s="158"/>
      <c r="AA69" s="159"/>
      <c r="AB69" s="100">
        <f>COUNT(D69:AA69)</f>
        <v>0</v>
      </c>
      <c r="AC69" s="114" t="str">
        <f t="shared" si="3"/>
        <v xml:space="preserve"> </v>
      </c>
      <c r="AD69" s="145" t="str">
        <f>IF(COUNTIF(D69:AA69,"(1)")=0," ",COUNTIF(D69:AA69,"(1)"))</f>
        <v xml:space="preserve"> </v>
      </c>
      <c r="AE69" s="160" t="str">
        <f>IF(COUNTIF(D69:AA69,"(2)")=0," ",COUNTIF(D69:AA69,"(2)"))</f>
        <v xml:space="preserve"> </v>
      </c>
      <c r="AF69" s="145" t="str">
        <f>IF(COUNTIF(D69:AA69,"(3)")=0," ",COUNTIF(D69:AA69,"(3)"))</f>
        <v xml:space="preserve"> </v>
      </c>
      <c r="AG69" s="161" t="str">
        <f>IF(SUM(AD69:AF69)=0," ",SUM(AD69:AF69))</f>
        <v xml:space="preserve"> </v>
      </c>
      <c r="AH69" s="162" t="str">
        <f>IF(AB69=0,Var!$B$8,IF(LARGE(D69:AA69,1)&gt;=500,Var!$B$4," "))</f>
        <v>---</v>
      </c>
      <c r="AI69" s="162" t="str">
        <f>IF(AB69=0,Var!$B$8,IF(LARGE(D69:AA69,1)&gt;=550,Var!$B$4," "))</f>
        <v>---</v>
      </c>
      <c r="AJ69" s="162" t="str">
        <f>IF(AB69=0,Var!$B$8,IF(LARGE(D69:AA69,1)&gt;=600,Var!$B$4," "))</f>
        <v>---</v>
      </c>
      <c r="AK69" s="162" t="str">
        <f>IF(AB69=0,Var!$B$8,IF(LARGE(D69:AA69,1)&gt;=640,Var!$B$4," "))</f>
        <v>---</v>
      </c>
      <c r="AL69" s="162" t="str">
        <f>IF(AB69=0,Var!$B$8,IF(LARGE(D69:AA69,1)&gt;=670,Var!$B$4," "))</f>
        <v>---</v>
      </c>
      <c r="AO69" s="76"/>
      <c r="AP69" s="6"/>
      <c r="AQ69" s="6"/>
      <c r="AR69" s="6"/>
      <c r="AS69" s="6"/>
      <c r="AT69" s="6"/>
      <c r="AU69" s="6"/>
      <c r="AV69" s="6"/>
      <c r="AW69" s="6"/>
      <c r="AX69" s="6"/>
      <c r="AY69" s="6"/>
      <c r="AZ69" s="6"/>
      <c r="BA69" s="6"/>
      <c r="BB69" s="6"/>
      <c r="BC69" s="6"/>
      <c r="BD69" s="6"/>
      <c r="BE69" s="6"/>
      <c r="BF69" s="6"/>
      <c r="BG69" s="6"/>
      <c r="BI69" s="114"/>
    </row>
    <row r="70" spans="2:74" x14ac:dyDescent="0.2">
      <c r="B70" s="163"/>
      <c r="C70" s="164" t="s">
        <v>99</v>
      </c>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C70" s="114" t="str">
        <f t="shared" si="3"/>
        <v xml:space="preserve"> </v>
      </c>
      <c r="AD70" s="100"/>
      <c r="AE70" s="100"/>
      <c r="AF70" s="100"/>
      <c r="AG70" s="154"/>
      <c r="AH70" s="166"/>
      <c r="AI70" s="166"/>
      <c r="AJ70" s="166"/>
      <c r="AK70" s="166"/>
      <c r="AL70" s="166"/>
      <c r="AO70" s="76"/>
      <c r="AP70" s="6"/>
      <c r="AQ70" s="6"/>
      <c r="AR70" s="6"/>
      <c r="AS70" s="6"/>
      <c r="AT70" s="6"/>
      <c r="AU70" s="6"/>
      <c r="AV70" s="6"/>
      <c r="AW70" s="6"/>
      <c r="AX70" s="6"/>
      <c r="AY70" s="6"/>
      <c r="AZ70" s="6"/>
      <c r="BA70" s="6"/>
      <c r="BB70" s="6"/>
      <c r="BC70" s="6"/>
      <c r="BD70" s="6"/>
      <c r="BE70" s="6"/>
      <c r="BF70" s="6"/>
      <c r="BG70" s="6"/>
      <c r="BI70" s="114" t="str">
        <f>IF(BH70&lt;3," ",(LARGE(AP70:BF70,1)+LARGE(AP70:BF70,2)+LARGE(AP70:BF70,3))/3)</f>
        <v xml:space="preserve"> </v>
      </c>
    </row>
    <row r="71" spans="2:74" x14ac:dyDescent="0.2">
      <c r="B71" s="156"/>
      <c r="C71" s="157"/>
      <c r="D71" s="158"/>
      <c r="E71" s="159"/>
      <c r="F71" s="158"/>
      <c r="G71" s="159"/>
      <c r="H71" s="158"/>
      <c r="I71" s="159"/>
      <c r="J71" s="158"/>
      <c r="K71" s="159"/>
      <c r="L71" s="158"/>
      <c r="M71" s="159"/>
      <c r="N71" s="158"/>
      <c r="O71" s="159"/>
      <c r="P71" s="158"/>
      <c r="Q71" s="159"/>
      <c r="R71" s="158"/>
      <c r="S71" s="159"/>
      <c r="T71" s="158"/>
      <c r="U71" s="159"/>
      <c r="V71" s="158"/>
      <c r="W71" s="159"/>
      <c r="X71" s="158"/>
      <c r="Y71" s="159"/>
      <c r="Z71" s="158"/>
      <c r="AA71" s="159"/>
      <c r="AB71" s="100">
        <f>COUNT(D71:AA71)</f>
        <v>0</v>
      </c>
      <c r="AC71" s="114" t="str">
        <f t="shared" si="3"/>
        <v xml:space="preserve"> </v>
      </c>
      <c r="AD71" s="145" t="str">
        <f>IF(COUNTIF(D71:AA71,"(1)")=0," ",COUNTIF(D71:AA71,"(1)"))</f>
        <v xml:space="preserve"> </v>
      </c>
      <c r="AE71" s="160" t="str">
        <f>IF(COUNTIF(D71:AA71,"(2)")=0," ",COUNTIF(D71:AA71,"(2)"))</f>
        <v xml:space="preserve"> </v>
      </c>
      <c r="AF71" s="145" t="str">
        <f>IF(COUNTIF(D71:AA71,"(3)")=0," ",COUNTIF(D71:AA71,"(3)"))</f>
        <v xml:space="preserve"> </v>
      </c>
      <c r="AG71" s="161" t="str">
        <f>IF(SUM(AD71:AF71)=0," ",SUM(AD71:AF71))</f>
        <v xml:space="preserve"> </v>
      </c>
      <c r="AH71" s="162" t="str">
        <f>IF(AB71=0,Var!$B$8,IF(LARGE(D71:AA71,1)&gt;=500,Var!$B$4," "))</f>
        <v>---</v>
      </c>
      <c r="AI71" s="162" t="str">
        <f>IF(AB71=0,Var!$B$8,IF(LARGE(D71:AA71,1)&gt;=550,Var!$B$4," "))</f>
        <v>---</v>
      </c>
      <c r="AJ71" s="162" t="str">
        <f>IF(AB71=0,Var!$B$8,IF(LARGE(D71:AA71,1)&gt;=600,Var!$B$4," "))</f>
        <v>---</v>
      </c>
      <c r="AK71" s="162" t="str">
        <f>IF(AB71=0,Var!$B$8,IF(LARGE(D71:AA71,1)&gt;=640,Var!$B$4," "))</f>
        <v>---</v>
      </c>
      <c r="AL71" s="162" t="str">
        <f>IF(AB71=0,Var!$B$8,IF(LARGE(D71:AA71,1)&gt;=670,Var!$B$4," "))</f>
        <v>---</v>
      </c>
      <c r="AO71" s="76"/>
      <c r="AP71" s="6"/>
      <c r="AQ71" s="6"/>
      <c r="AR71" s="6"/>
      <c r="AS71" s="6"/>
      <c r="AT71" s="6"/>
      <c r="AU71" s="6"/>
      <c r="AV71" s="6"/>
      <c r="AW71" s="6"/>
      <c r="AX71" s="6"/>
      <c r="AY71" s="6"/>
      <c r="AZ71" s="6"/>
      <c r="BA71" s="6"/>
      <c r="BB71" s="6"/>
      <c r="BC71" s="6"/>
      <c r="BD71" s="6"/>
      <c r="BE71" s="6"/>
      <c r="BF71" s="6"/>
      <c r="BG71" s="6"/>
    </row>
    <row r="72" spans="2:74" x14ac:dyDescent="0.2">
      <c r="B72" s="156"/>
      <c r="C72" s="157" t="s">
        <v>31</v>
      </c>
      <c r="D72" s="158"/>
      <c r="E72" s="159"/>
      <c r="F72" s="158"/>
      <c r="G72" s="159"/>
      <c r="H72" s="158"/>
      <c r="I72" s="159"/>
      <c r="J72" s="158"/>
      <c r="K72" s="159"/>
      <c r="L72" s="158"/>
      <c r="M72" s="159"/>
      <c r="N72" s="158"/>
      <c r="O72" s="159"/>
      <c r="P72" s="158"/>
      <c r="Q72" s="159"/>
      <c r="R72" s="158"/>
      <c r="S72" s="159"/>
      <c r="T72" s="158"/>
      <c r="U72" s="159"/>
      <c r="V72" s="158"/>
      <c r="W72" s="159"/>
      <c r="X72" s="158"/>
      <c r="Y72" s="159"/>
      <c r="Z72" s="158"/>
      <c r="AA72" s="159"/>
      <c r="AB72" s="100">
        <f>COUNT(D72:AA72)</f>
        <v>0</v>
      </c>
      <c r="AC72" s="114" t="str">
        <f t="shared" si="3"/>
        <v xml:space="preserve"> </v>
      </c>
      <c r="AD72" s="145" t="str">
        <f>IF(COUNTIF(D72:AA72,"(1)")=0," ",COUNTIF(D72:AA72,"(1)"))</f>
        <v xml:space="preserve"> </v>
      </c>
      <c r="AE72" s="160" t="str">
        <f>IF(COUNTIF(D72:AA72,"(2)")=0," ",COUNTIF(D72:AA72,"(2)"))</f>
        <v xml:space="preserve"> </v>
      </c>
      <c r="AF72" s="145" t="str">
        <f>IF(COUNTIF(D72:AA72,"(3)")=0," ",COUNTIF(D72:AA72,"(3)"))</f>
        <v xml:space="preserve"> </v>
      </c>
      <c r="AG72" s="161" t="str">
        <f>IF(SUM(AD72:AF72)=0," ",SUM(AD72:AF72))</f>
        <v xml:space="preserve"> </v>
      </c>
      <c r="AH72" s="162">
        <v>23</v>
      </c>
      <c r="AI72" s="162">
        <v>23</v>
      </c>
      <c r="AJ72" s="162" t="str">
        <f>IF(AB72=0,Var!$B$8,IF(LARGE(D72:AA72,1)&gt;=600,Var!$B$4," "))</f>
        <v>---</v>
      </c>
      <c r="AK72" s="162" t="str">
        <f>IF(AB72=0,Var!$B$8,IF(LARGE(D72:AA72,1)&gt;=640,Var!$B$4," "))</f>
        <v>---</v>
      </c>
      <c r="AL72" s="162" t="str">
        <f>IF(AB72=0,Var!$B$8,IF(LARGE(D72:AA72,1)&gt;=670,Var!$B$4," "))</f>
        <v>---</v>
      </c>
      <c r="AO72" s="76"/>
      <c r="AP72" s="6"/>
      <c r="AQ72" s="6"/>
      <c r="AR72" s="6"/>
      <c r="AS72" s="6"/>
      <c r="AT72" s="6"/>
      <c r="AU72" s="6"/>
      <c r="AV72" s="6"/>
      <c r="AW72" s="6"/>
      <c r="AX72" s="6"/>
      <c r="AY72" s="6"/>
      <c r="AZ72" s="6"/>
      <c r="BA72" s="6"/>
      <c r="BB72" s="6"/>
      <c r="BC72" s="6"/>
      <c r="BD72" s="6"/>
      <c r="BE72" s="6"/>
      <c r="BF72" s="6"/>
      <c r="BG72" s="6"/>
      <c r="BI72" s="114"/>
    </row>
    <row r="73" spans="2:74" x14ac:dyDescent="0.2">
      <c r="B73" s="163"/>
      <c r="C73" s="164" t="s">
        <v>100</v>
      </c>
      <c r="D73" s="165"/>
      <c r="E73" s="165"/>
      <c r="F73" s="165"/>
      <c r="G73" s="165"/>
      <c r="H73" s="165"/>
      <c r="I73" s="165"/>
      <c r="J73" s="165"/>
      <c r="K73" s="165"/>
      <c r="L73" s="165"/>
      <c r="M73" s="165"/>
      <c r="N73" s="165"/>
      <c r="O73" s="165"/>
      <c r="P73" s="165"/>
      <c r="Q73" s="165"/>
      <c r="R73" s="165"/>
      <c r="S73" s="165"/>
      <c r="T73" s="165"/>
      <c r="U73" s="165"/>
      <c r="V73" s="165"/>
      <c r="W73" s="165"/>
      <c r="X73" s="165"/>
      <c r="Y73" s="165"/>
      <c r="Z73" s="165"/>
      <c r="AA73" s="165"/>
      <c r="AC73" s="114" t="str">
        <f t="shared" si="3"/>
        <v xml:space="preserve"> </v>
      </c>
      <c r="AD73" s="100"/>
      <c r="AE73" s="100"/>
      <c r="AF73" s="100"/>
      <c r="AG73" s="154"/>
      <c r="AH73" s="166"/>
      <c r="AI73" s="166"/>
      <c r="AJ73" s="166"/>
      <c r="AK73" s="166"/>
      <c r="AL73" s="166"/>
      <c r="AO73" s="76"/>
      <c r="AP73" s="6"/>
      <c r="AQ73" s="6"/>
      <c r="AR73" s="6"/>
      <c r="AS73" s="6"/>
      <c r="AT73" s="6"/>
      <c r="AU73" s="6"/>
      <c r="AV73" s="6"/>
      <c r="AW73" s="6"/>
      <c r="AX73" s="6"/>
      <c r="AY73" s="6"/>
      <c r="AZ73" s="6"/>
      <c r="BA73" s="6"/>
      <c r="BB73" s="6"/>
      <c r="BC73" s="6"/>
      <c r="BD73" s="6"/>
      <c r="BE73" s="6"/>
      <c r="BF73" s="6"/>
      <c r="BG73" s="6"/>
      <c r="BI73" s="114" t="str">
        <f>IF(BH73&lt;3," ",(LARGE(AP73:BF73,1)+LARGE(AP73:BF73,2)+LARGE(AP73:BF73,3))/3)</f>
        <v xml:space="preserve"> </v>
      </c>
    </row>
    <row r="74" spans="2:74" x14ac:dyDescent="0.2">
      <c r="B74" s="156"/>
      <c r="C74" s="157" t="s">
        <v>47</v>
      </c>
      <c r="D74" s="158"/>
      <c r="E74" s="159"/>
      <c r="F74" s="158"/>
      <c r="G74" s="159"/>
      <c r="H74" s="158"/>
      <c r="I74" s="159"/>
      <c r="J74" s="158"/>
      <c r="K74" s="159"/>
      <c r="L74" s="158"/>
      <c r="M74" s="159"/>
      <c r="N74" s="158"/>
      <c r="O74" s="159"/>
      <c r="P74" s="158"/>
      <c r="Q74" s="159"/>
      <c r="R74" s="158"/>
      <c r="S74" s="159"/>
      <c r="T74" s="158"/>
      <c r="U74" s="159"/>
      <c r="V74" s="158"/>
      <c r="W74" s="159"/>
      <c r="X74" s="158"/>
      <c r="Y74" s="159"/>
      <c r="Z74" s="158"/>
      <c r="AA74" s="159"/>
      <c r="AB74" s="100">
        <f>COUNT(D74:AA74)</f>
        <v>0</v>
      </c>
      <c r="AC74" s="114" t="str">
        <f t="shared" si="3"/>
        <v xml:space="preserve"> </v>
      </c>
      <c r="AD74" s="145" t="str">
        <f>IF(COUNTIF(D74:AA74,"(1)")=0," ",COUNTIF(D74:AA74,"(1)"))</f>
        <v xml:space="preserve"> </v>
      </c>
      <c r="AE74" s="160" t="str">
        <f>IF(COUNTIF(D74:AA74,"(2)")=0," ",COUNTIF(D74:AA74,"(2)"))</f>
        <v xml:space="preserve"> </v>
      </c>
      <c r="AF74" s="145" t="str">
        <f>IF(COUNTIF(D74:AA74,"(3)")=0," ",COUNTIF(D74:AA74,"(3)"))</f>
        <v xml:space="preserve"> </v>
      </c>
      <c r="AG74" s="161" t="str">
        <f>IF(SUM(AD74:AF74)=0," ",SUM(AD74:AF74))</f>
        <v xml:space="preserve"> </v>
      </c>
      <c r="AH74" s="162">
        <v>4</v>
      </c>
      <c r="AI74" s="162">
        <v>4</v>
      </c>
      <c r="AJ74" s="162" t="str">
        <f>IF(AB74=0,Var!$B$8,IF(LARGE(D74:AA74,1)&gt;=600,Var!$B$4," "))</f>
        <v>---</v>
      </c>
      <c r="AK74" s="162" t="str">
        <f>IF(AB74=0,Var!$B$8,IF(LARGE(D74:AA74,1)&gt;=640,Var!$B$4," "))</f>
        <v>---</v>
      </c>
      <c r="AL74" s="162" t="str">
        <f>IF(AB74=0,Var!$B$8,IF(LARGE(D74:AA74,1)&gt;=670,Var!$B$4," "))</f>
        <v>---</v>
      </c>
      <c r="AO74" s="76"/>
      <c r="AP74" s="6"/>
      <c r="AQ74" s="6"/>
      <c r="AR74" s="6"/>
      <c r="AS74" s="6"/>
      <c r="AT74" s="6"/>
      <c r="AU74" s="6"/>
      <c r="AV74" s="6"/>
      <c r="AW74" s="6"/>
      <c r="AX74" s="6"/>
      <c r="AY74" s="6"/>
      <c r="AZ74" s="6"/>
      <c r="BA74" s="6"/>
      <c r="BB74" s="6"/>
      <c r="BC74" s="6"/>
      <c r="BD74" s="6"/>
      <c r="BE74" s="6"/>
      <c r="BF74" s="6"/>
      <c r="BG74" s="6"/>
      <c r="BI74" s="114" t="str">
        <f>IF(BH74&lt;3," ",(LARGE(AP74:BF74,1)+LARGE(AP74:BF74,2)+LARGE(AP74:BF74,3))/3)</f>
        <v xml:space="preserve"> </v>
      </c>
    </row>
    <row r="75" spans="2:74" x14ac:dyDescent="0.2">
      <c r="B75" s="163"/>
      <c r="C75" s="164" t="s">
        <v>101</v>
      </c>
      <c r="D75" s="165"/>
      <c r="E75" s="165"/>
      <c r="F75" s="165"/>
      <c r="G75" s="165"/>
      <c r="H75" s="165"/>
      <c r="I75" s="165"/>
      <c r="J75" s="165"/>
      <c r="K75" s="165"/>
      <c r="L75" s="165"/>
      <c r="M75" s="165"/>
      <c r="N75" s="165"/>
      <c r="O75" s="165"/>
      <c r="P75" s="165"/>
      <c r="Q75" s="165"/>
      <c r="R75" s="165"/>
      <c r="S75" s="165"/>
      <c r="T75" s="165"/>
      <c r="U75" s="165"/>
      <c r="V75" s="165"/>
      <c r="W75" s="165"/>
      <c r="X75" s="165"/>
      <c r="Y75" s="165"/>
      <c r="Z75" s="165"/>
      <c r="AA75" s="165"/>
      <c r="AC75" s="114" t="str">
        <f t="shared" si="3"/>
        <v xml:space="preserve"> </v>
      </c>
      <c r="AD75" s="100"/>
      <c r="AE75" s="100"/>
      <c r="AF75" s="100"/>
      <c r="AG75" s="154"/>
      <c r="AH75" s="166"/>
      <c r="AI75" s="166"/>
      <c r="AJ75" s="166"/>
      <c r="AK75" s="166"/>
      <c r="AL75" s="166"/>
      <c r="AM75" s="100"/>
      <c r="AO75" s="76"/>
      <c r="AP75" s="6"/>
      <c r="AQ75" s="6"/>
      <c r="AR75" s="6"/>
      <c r="AS75" s="6"/>
      <c r="AT75" s="6"/>
      <c r="AU75" s="6"/>
      <c r="AV75" s="6"/>
      <c r="AW75" s="6"/>
      <c r="AX75" s="6"/>
      <c r="AY75" s="6"/>
      <c r="AZ75" s="6"/>
      <c r="BA75" s="6"/>
      <c r="BB75" s="6"/>
      <c r="BC75" s="6"/>
      <c r="BD75" s="6"/>
      <c r="BE75" s="6"/>
      <c r="BF75" s="6"/>
      <c r="BG75" s="6"/>
    </row>
    <row r="76" spans="2:74" x14ac:dyDescent="0.2">
      <c r="B76" s="156"/>
      <c r="C76" s="157" t="s">
        <v>49</v>
      </c>
      <c r="D76" s="158"/>
      <c r="E76" s="159"/>
      <c r="F76" s="158"/>
      <c r="G76" s="159"/>
      <c r="H76" s="158"/>
      <c r="I76" s="159"/>
      <c r="J76" s="158"/>
      <c r="K76" s="159"/>
      <c r="L76" s="158"/>
      <c r="M76" s="159"/>
      <c r="N76" s="158"/>
      <c r="O76" s="159"/>
      <c r="P76" s="158"/>
      <c r="Q76" s="159"/>
      <c r="R76" s="158"/>
      <c r="S76" s="159"/>
      <c r="T76" s="158"/>
      <c r="U76" s="159"/>
      <c r="V76" s="158"/>
      <c r="W76" s="159"/>
      <c r="X76" s="158"/>
      <c r="Y76" s="159"/>
      <c r="Z76" s="158"/>
      <c r="AA76" s="159"/>
      <c r="AB76" s="100">
        <f>COUNT(D76:AA76)</f>
        <v>0</v>
      </c>
      <c r="AC76" s="114" t="str">
        <f t="shared" si="3"/>
        <v xml:space="preserve"> </v>
      </c>
      <c r="AD76" s="145" t="str">
        <f>IF(COUNTIF(D76:AA76,"(1)")=0," ",COUNTIF(D76:AA76,"(1)"))</f>
        <v xml:space="preserve"> </v>
      </c>
      <c r="AE76" s="160" t="str">
        <f>IF(COUNTIF(D76:AA76,"(2)")=0," ",COUNTIF(D76:AA76,"(2)"))</f>
        <v xml:space="preserve"> </v>
      </c>
      <c r="AF76" s="145" t="str">
        <f>IF(COUNTIF(D76:AA76,"(3)")=0," ",COUNTIF(D76:AA76,"(3)"))</f>
        <v xml:space="preserve"> </v>
      </c>
      <c r="AG76" s="161" t="str">
        <f>IF(SUM(AD76:AF76)=0," ",SUM(AD76:AF76))</f>
        <v xml:space="preserve"> </v>
      </c>
      <c r="AH76" s="162">
        <v>22</v>
      </c>
      <c r="AI76" s="162">
        <v>23</v>
      </c>
      <c r="AJ76" s="162" t="str">
        <f>IF(AB76=0,Var!$B$8,IF(LARGE(D76:AA76,1)&gt;=600,Var!$B$4," "))</f>
        <v>---</v>
      </c>
      <c r="AK76" s="162" t="str">
        <f>IF(AB76=0,Var!$B$8,IF(LARGE(D76:AA76,1)&gt;=640,Var!$B$4," "))</f>
        <v>---</v>
      </c>
      <c r="AL76" s="162" t="str">
        <f>IF(AB76=0,Var!$B$8,IF(LARGE(D76:AA76,1)&gt;=670,Var!$B$4," "))</f>
        <v>---</v>
      </c>
      <c r="AO76" s="76"/>
      <c r="AP76" s="6"/>
      <c r="AQ76" s="6"/>
      <c r="AR76" s="6"/>
      <c r="AS76" s="6"/>
      <c r="AT76" s="6"/>
      <c r="AU76" s="6"/>
      <c r="AV76" s="6"/>
      <c r="AW76" s="6"/>
      <c r="AX76" s="6"/>
      <c r="AY76" s="6"/>
      <c r="AZ76" s="6"/>
      <c r="BA76" s="6"/>
      <c r="BB76" s="6"/>
      <c r="BC76" s="6"/>
      <c r="BD76" s="6"/>
      <c r="BE76" s="6"/>
      <c r="BF76" s="6"/>
      <c r="BG76" s="6"/>
    </row>
    <row r="77" spans="2:74" x14ac:dyDescent="0.2">
      <c r="B77" s="156"/>
      <c r="C77" s="157" t="s">
        <v>51</v>
      </c>
      <c r="D77" s="158"/>
      <c r="E77" s="159"/>
      <c r="F77" s="158"/>
      <c r="G77" s="159"/>
      <c r="H77" s="158"/>
      <c r="I77" s="159"/>
      <c r="J77" s="158"/>
      <c r="K77" s="159"/>
      <c r="L77" s="158"/>
      <c r="M77" s="159"/>
      <c r="N77" s="158"/>
      <c r="O77" s="159"/>
      <c r="P77" s="158"/>
      <c r="Q77" s="159"/>
      <c r="R77" s="158"/>
      <c r="S77" s="159"/>
      <c r="T77" s="158"/>
      <c r="U77" s="159"/>
      <c r="V77" s="158"/>
      <c r="W77" s="159"/>
      <c r="X77" s="158"/>
      <c r="Y77" s="159"/>
      <c r="Z77" s="158"/>
      <c r="AA77" s="159"/>
      <c r="AB77" s="100">
        <f>COUNT(D77:AA77)</f>
        <v>0</v>
      </c>
      <c r="AC77" s="114" t="str">
        <f t="shared" si="3"/>
        <v xml:space="preserve"> </v>
      </c>
      <c r="AD77" s="145" t="str">
        <f>IF(COUNTIF(D77:AA77,"(1)")=0," ",COUNTIF(D77:AA77,"(1)"))</f>
        <v xml:space="preserve"> </v>
      </c>
      <c r="AE77" s="160" t="str">
        <f>IF(COUNTIF(D77:AA77,"(2)")=0," ",COUNTIF(D77:AA77,"(2)"))</f>
        <v xml:space="preserve"> </v>
      </c>
      <c r="AF77" s="145" t="str">
        <f>IF(COUNTIF(D77:AA77,"(3)")=0," ",COUNTIF(D77:AA77,"(3)"))</f>
        <v xml:space="preserve"> </v>
      </c>
      <c r="AG77" s="161" t="str">
        <f>IF(SUM(AD77:AF77)=0," ",SUM(AD77:AF77))</f>
        <v xml:space="preserve"> </v>
      </c>
      <c r="AH77" s="162">
        <v>23</v>
      </c>
      <c r="AI77" s="162" t="str">
        <f>IF(AB77=0,Var!$B$8,IF(LARGE(D77:AA77,1)&gt;=550,Var!$B$4," "))</f>
        <v>---</v>
      </c>
      <c r="AJ77" s="162" t="str">
        <f>IF(AB77=0,Var!$B$8,IF(LARGE(D77:AA77,1)&gt;=600,Var!$B$4," "))</f>
        <v>---</v>
      </c>
      <c r="AK77" s="162" t="str">
        <f>IF(AB77=0,Var!$B$8,IF(LARGE(D77:AA77,1)&gt;=640,Var!$B$4," "))</f>
        <v>---</v>
      </c>
      <c r="AL77" s="162" t="str">
        <f>IF(AB77=0,Var!$B$8,IF(LARGE(D77:AA77,1)&gt;=670,Var!$B$4," "))</f>
        <v>---</v>
      </c>
      <c r="AM77" s="100"/>
      <c r="AO77" s="76"/>
      <c r="AP77" s="6"/>
      <c r="AQ77" s="6"/>
      <c r="AR77" s="6"/>
      <c r="AS77" s="6"/>
      <c r="AT77" s="6"/>
      <c r="AU77" s="6"/>
      <c r="AV77" s="6"/>
      <c r="AW77" s="6"/>
      <c r="AX77" s="6"/>
      <c r="AY77" s="6"/>
      <c r="AZ77" s="6"/>
      <c r="BA77" s="6"/>
      <c r="BB77" s="6"/>
      <c r="BC77" s="6"/>
      <c r="BD77" s="6"/>
      <c r="BE77" s="6"/>
      <c r="BF77" s="6"/>
      <c r="BG77" s="6"/>
    </row>
    <row r="78" spans="2:74" x14ac:dyDescent="0.2">
      <c r="B78" s="194"/>
      <c r="C78" s="195"/>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C78" s="114" t="str">
        <f t="shared" si="3"/>
        <v xml:space="preserve"> </v>
      </c>
      <c r="AD78" s="100"/>
      <c r="AE78" s="100"/>
      <c r="AF78" s="100"/>
      <c r="AG78" s="154"/>
      <c r="AH78" s="166"/>
      <c r="AI78" s="166"/>
      <c r="AJ78" s="166"/>
      <c r="AK78" s="166"/>
      <c r="AL78" s="166"/>
      <c r="AO78" s="76"/>
      <c r="AP78" s="6"/>
      <c r="AQ78" s="6"/>
      <c r="AR78" s="6"/>
      <c r="AS78" s="6"/>
      <c r="AT78" s="6"/>
      <c r="AU78" s="6"/>
      <c r="AV78" s="6"/>
      <c r="AW78" s="6"/>
      <c r="AX78" s="6"/>
      <c r="AY78" s="6"/>
      <c r="AZ78" s="6"/>
      <c r="BA78" s="6"/>
      <c r="BB78" s="6"/>
      <c r="BC78" s="6"/>
      <c r="BD78" s="6"/>
      <c r="BE78" s="6"/>
      <c r="BF78" s="6"/>
      <c r="BG78" s="6"/>
    </row>
    <row r="79" spans="2:74" x14ac:dyDescent="0.2">
      <c r="B79" s="151"/>
      <c r="C79" s="152" t="s">
        <v>102</v>
      </c>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C79" s="114" t="str">
        <f t="shared" si="3"/>
        <v xml:space="preserve"> </v>
      </c>
      <c r="AD79" s="100"/>
      <c r="AE79" s="100"/>
      <c r="AF79" s="100"/>
      <c r="AG79" s="154"/>
      <c r="AH79" s="166"/>
      <c r="AI79" s="166"/>
      <c r="AJ79" s="166"/>
      <c r="AK79" s="166"/>
      <c r="AL79" s="166"/>
      <c r="AO79" s="76"/>
      <c r="AP79" s="6"/>
      <c r="AQ79" s="6"/>
      <c r="AR79" s="6"/>
      <c r="AS79" s="6"/>
      <c r="AT79" s="6"/>
      <c r="AU79" s="6"/>
      <c r="AV79" s="6"/>
      <c r="AW79" s="6"/>
      <c r="AX79" s="6"/>
      <c r="AY79" s="6"/>
      <c r="AZ79" s="6"/>
      <c r="BA79" s="6"/>
      <c r="BB79" s="6"/>
      <c r="BC79" s="6"/>
      <c r="BD79" s="6"/>
      <c r="BE79" s="6"/>
      <c r="BF79" s="6"/>
      <c r="BG79" s="6"/>
    </row>
    <row r="80" spans="2:74" x14ac:dyDescent="0.2">
      <c r="B80" s="156"/>
      <c r="C80" s="157" t="s">
        <v>54</v>
      </c>
      <c r="D80" s="158"/>
      <c r="E80" s="159"/>
      <c r="F80" s="158"/>
      <c r="G80" s="159"/>
      <c r="H80" s="158"/>
      <c r="I80" s="159"/>
      <c r="J80" s="158"/>
      <c r="K80" s="159"/>
      <c r="L80" s="158"/>
      <c r="M80" s="159"/>
      <c r="N80" s="158"/>
      <c r="O80" s="159"/>
      <c r="P80" s="158"/>
      <c r="Q80" s="159"/>
      <c r="R80" s="158"/>
      <c r="S80" s="159"/>
      <c r="T80" s="158"/>
      <c r="U80" s="159"/>
      <c r="V80" s="158"/>
      <c r="W80" s="159"/>
      <c r="X80" s="158"/>
      <c r="Y80" s="159"/>
      <c r="Z80" s="158"/>
      <c r="AA80" s="159"/>
      <c r="AB80" s="100">
        <f>COUNT(D80:AA80)</f>
        <v>0</v>
      </c>
      <c r="AC80" s="114" t="str">
        <f t="shared" si="3"/>
        <v xml:space="preserve"> </v>
      </c>
      <c r="AD80" s="145" t="str">
        <f>IF(COUNTIF(D80:AA80,"(1)")=0," ",COUNTIF(D80:AA80,"(1)"))</f>
        <v xml:space="preserve"> </v>
      </c>
      <c r="AE80" s="160" t="str">
        <f>IF(COUNTIF(D80:AA80,"(2)")=0," ",COUNTIF(D80:AA80,"(2)"))</f>
        <v xml:space="preserve"> </v>
      </c>
      <c r="AF80" s="145" t="str">
        <f>IF(COUNTIF(D80:AA80,"(3)")=0," ",COUNTIF(D80:AA80,"(3)"))</f>
        <v xml:space="preserve"> </v>
      </c>
      <c r="AG80" s="161" t="str">
        <f>IF(SUM(AD80:AF80)=0," ",SUM(AD80:AF80))</f>
        <v xml:space="preserve"> </v>
      </c>
      <c r="AH80" s="162">
        <v>21</v>
      </c>
      <c r="AI80" s="162">
        <v>21</v>
      </c>
      <c r="AJ80" s="162" t="str">
        <f>IF(AB80=0,Var!$B$8,IF(LARGE(D80:AA80,1)&gt;=600,Var!$B$4," "))</f>
        <v>---</v>
      </c>
      <c r="AK80" s="162" t="str">
        <f>IF(AB80=0,Var!$B$8,IF(LARGE(D80:AA80,1)&gt;=640,Var!$B$4," "))</f>
        <v>---</v>
      </c>
      <c r="AL80" s="162" t="str">
        <f>IF(AB80=0,Var!$B$8,IF(LARGE(D80:AA80,1)&gt;=670,Var!$B$4," "))</f>
        <v>---</v>
      </c>
      <c r="AM80" s="100"/>
      <c r="AO80" s="76"/>
      <c r="AP80" s="6"/>
      <c r="AQ80" s="6"/>
      <c r="AR80" s="6"/>
      <c r="AS80" s="6"/>
      <c r="AT80" s="6"/>
      <c r="AU80" s="6"/>
      <c r="AV80" s="6"/>
      <c r="AW80" s="6"/>
      <c r="AX80" s="6"/>
      <c r="AY80" s="6"/>
      <c r="AZ80" s="6"/>
      <c r="BA80" s="6"/>
      <c r="BB80" s="6"/>
      <c r="BC80" s="6"/>
      <c r="BD80" s="6"/>
      <c r="BE80" s="6"/>
      <c r="BF80" s="6"/>
      <c r="BG80" s="6"/>
    </row>
    <row r="81" spans="2:59" x14ac:dyDescent="0.2">
      <c r="B81" s="156"/>
      <c r="C81" s="157"/>
      <c r="D81" s="158"/>
      <c r="E81" s="159"/>
      <c r="F81" s="158"/>
      <c r="G81" s="159"/>
      <c r="H81" s="158"/>
      <c r="I81" s="159"/>
      <c r="J81" s="158"/>
      <c r="K81" s="159"/>
      <c r="L81" s="158"/>
      <c r="M81" s="159"/>
      <c r="N81" s="158"/>
      <c r="O81" s="159"/>
      <c r="P81" s="158"/>
      <c r="Q81" s="159"/>
      <c r="R81" s="158"/>
      <c r="S81" s="159"/>
      <c r="T81" s="158"/>
      <c r="U81" s="159"/>
      <c r="V81" s="158"/>
      <c r="W81" s="159"/>
      <c r="X81" s="158"/>
      <c r="Y81" s="159"/>
      <c r="Z81" s="158"/>
      <c r="AA81" s="159"/>
      <c r="AB81" s="100">
        <f>COUNT(D81:AA81)</f>
        <v>0</v>
      </c>
      <c r="AC81" s="114" t="str">
        <f t="shared" si="3"/>
        <v xml:space="preserve"> </v>
      </c>
      <c r="AD81" s="145" t="str">
        <f>IF(COUNTIF(D81:AA81,"(1)")=0," ",COUNTIF(D81:AA81,"(1)"))</f>
        <v xml:space="preserve"> </v>
      </c>
      <c r="AE81" s="160" t="str">
        <f>IF(COUNTIF(D81:AA81,"(2)")=0," ",COUNTIF(D81:AA81,"(2)"))</f>
        <v xml:space="preserve"> </v>
      </c>
      <c r="AF81" s="145" t="str">
        <f>IF(COUNTIF(D81:AA81,"(3)")=0," ",COUNTIF(D81:AA81,"(3)"))</f>
        <v xml:space="preserve"> </v>
      </c>
      <c r="AG81" s="161" t="str">
        <f>IF(SUM(AD81:AF81)=0," ",SUM(AD81:AF81))</f>
        <v xml:space="preserve"> </v>
      </c>
      <c r="AH81" s="162" t="str">
        <f>IF(AB81=0,Var!$B$8,IF(LARGE(D81:AA81,1)&gt;=500,Var!$B$4," "))</f>
        <v>---</v>
      </c>
      <c r="AI81" s="162" t="str">
        <f>IF(AB81=0,Var!$B$8,IF(LARGE(D81:AA81,1)&gt;=550,Var!$B$4," "))</f>
        <v>---</v>
      </c>
      <c r="AJ81" s="162" t="str">
        <f>IF(AB81=0,Var!$B$8,IF(LARGE(D81:AA81,1)&gt;=600,Var!$B$4," "))</f>
        <v>---</v>
      </c>
      <c r="AK81" s="162" t="str">
        <f>IF(AB81=0,Var!$B$8,IF(LARGE(D81:AA81,1)&gt;=640,Var!$B$4," "))</f>
        <v>---</v>
      </c>
      <c r="AL81" s="162" t="str">
        <f>IF(AB81=0,Var!$B$8,IF(LARGE(D81:AA81,1)&gt;=670,Var!$B$4," "))</f>
        <v>---</v>
      </c>
      <c r="AO81" s="76"/>
      <c r="AP81" s="6"/>
      <c r="AQ81" s="6"/>
      <c r="AR81" s="6"/>
      <c r="AS81" s="6"/>
      <c r="AT81" s="6"/>
      <c r="AU81" s="6"/>
      <c r="AV81" s="6"/>
      <c r="AW81" s="6"/>
      <c r="AX81" s="6"/>
      <c r="AY81" s="6"/>
      <c r="AZ81" s="6"/>
      <c r="BA81" s="6"/>
      <c r="BB81" s="6"/>
      <c r="BC81" s="6"/>
      <c r="BD81" s="6"/>
      <c r="BE81" s="6"/>
      <c r="BF81" s="6"/>
      <c r="BG81" s="6"/>
    </row>
    <row r="82" spans="2:59" x14ac:dyDescent="0.2">
      <c r="B82" s="197"/>
      <c r="C82" s="197"/>
      <c r="D82" s="198"/>
      <c r="E82" s="198"/>
      <c r="F82" s="198"/>
      <c r="G82" s="198"/>
      <c r="H82" s="198"/>
      <c r="I82" s="198"/>
      <c r="J82" s="198"/>
      <c r="K82" s="198"/>
      <c r="L82" s="198"/>
      <c r="M82" s="198"/>
      <c r="N82" s="198"/>
      <c r="O82" s="198"/>
      <c r="P82" s="198"/>
      <c r="Q82" s="198"/>
      <c r="R82" s="198"/>
      <c r="S82" s="198"/>
      <c r="T82" s="198"/>
      <c r="U82" s="198"/>
      <c r="V82" s="198"/>
      <c r="W82" s="198"/>
      <c r="X82" s="198"/>
      <c r="Y82" s="198"/>
      <c r="Z82" s="198"/>
      <c r="AA82" s="198"/>
      <c r="AC82" s="114" t="str">
        <f t="shared" si="3"/>
        <v xml:space="preserve"> </v>
      </c>
      <c r="AD82" s="100"/>
      <c r="AE82" s="100"/>
      <c r="AF82" s="100"/>
      <c r="AG82" s="154"/>
      <c r="AH82" s="166"/>
      <c r="AI82" s="166"/>
      <c r="AJ82" s="166"/>
      <c r="AK82" s="166"/>
      <c r="AL82" s="166"/>
      <c r="AO82" s="76"/>
      <c r="AP82" s="6"/>
      <c r="AQ82" s="6"/>
      <c r="AR82" s="6"/>
      <c r="AS82" s="6"/>
      <c r="AT82" s="6"/>
      <c r="AU82" s="6"/>
      <c r="AV82" s="6"/>
      <c r="AW82" s="6"/>
      <c r="AX82" s="6"/>
      <c r="AY82" s="6"/>
      <c r="AZ82" s="6"/>
      <c r="BA82" s="6"/>
      <c r="BB82" s="6"/>
      <c r="BC82" s="6"/>
      <c r="BD82" s="6"/>
      <c r="BE82" s="6"/>
      <c r="BF82" s="6"/>
      <c r="BG82" s="6"/>
    </row>
    <row r="83" spans="2:59" x14ac:dyDescent="0.2">
      <c r="D83" s="199"/>
      <c r="E83" s="199"/>
      <c r="F83" s="199"/>
      <c r="G83" s="199"/>
      <c r="H83" s="199"/>
      <c r="I83" s="199"/>
      <c r="J83" s="199"/>
      <c r="K83" s="199"/>
      <c r="L83" s="199"/>
      <c r="M83" s="199"/>
      <c r="N83" s="199"/>
      <c r="O83" s="199"/>
      <c r="P83" s="199"/>
      <c r="Q83" s="199"/>
      <c r="R83" s="199"/>
      <c r="S83" s="199"/>
      <c r="T83" s="199"/>
      <c r="U83" s="199"/>
      <c r="V83" s="199"/>
      <c r="W83" s="199"/>
      <c r="X83" s="199"/>
      <c r="Y83" s="199"/>
      <c r="Z83" s="199"/>
      <c r="AA83" s="199"/>
      <c r="AC83" s="114" t="str">
        <f t="shared" si="3"/>
        <v xml:space="preserve"> </v>
      </c>
      <c r="AD83" s="146" t="s">
        <v>5</v>
      </c>
      <c r="AE83" s="200" t="s">
        <v>6</v>
      </c>
      <c r="AF83" s="201" t="s">
        <v>7</v>
      </c>
      <c r="AG83" s="161" t="s">
        <v>8</v>
      </c>
      <c r="AH83" s="150">
        <v>550</v>
      </c>
      <c r="AI83" s="150">
        <v>600</v>
      </c>
      <c r="AJ83" s="150">
        <v>640</v>
      </c>
      <c r="AK83" s="150">
        <v>670</v>
      </c>
      <c r="AL83" s="150">
        <v>690</v>
      </c>
      <c r="AO83" s="76"/>
      <c r="AP83" s="6"/>
      <c r="AQ83" s="6"/>
      <c r="AR83" s="6"/>
      <c r="AS83" s="6"/>
      <c r="AT83" s="6"/>
      <c r="AU83" s="6"/>
      <c r="AV83" s="6"/>
      <c r="AW83" s="6"/>
      <c r="AX83" s="6"/>
      <c r="AY83" s="6"/>
      <c r="AZ83" s="6"/>
      <c r="BA83" s="6"/>
      <c r="BB83" s="6"/>
      <c r="BC83" s="6"/>
      <c r="BD83" s="6"/>
      <c r="BE83" s="6"/>
      <c r="BF83" s="6"/>
      <c r="BG83" s="6"/>
    </row>
    <row r="84" spans="2:59" x14ac:dyDescent="0.2">
      <c r="B84" s="151"/>
      <c r="C84" s="152" t="s">
        <v>103</v>
      </c>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C84" s="114" t="str">
        <f t="shared" si="3"/>
        <v xml:space="preserve"> </v>
      </c>
      <c r="AD84" s="100"/>
      <c r="AE84" s="100"/>
      <c r="AF84" s="100"/>
      <c r="AG84" s="154"/>
      <c r="AH84" s="166"/>
      <c r="AI84" s="166"/>
      <c r="AJ84" s="166"/>
      <c r="AK84" s="166"/>
      <c r="AL84" s="166"/>
      <c r="AO84" s="76"/>
      <c r="AP84" s="6"/>
      <c r="AQ84" s="6"/>
      <c r="AR84" s="6"/>
      <c r="AS84" s="6"/>
      <c r="AT84" s="6"/>
      <c r="AU84" s="6"/>
      <c r="AV84" s="6"/>
      <c r="AW84" s="6"/>
      <c r="AX84" s="6"/>
      <c r="AY84" s="6"/>
      <c r="AZ84" s="6"/>
      <c r="BA84" s="6"/>
      <c r="BB84" s="6"/>
      <c r="BC84" s="6"/>
      <c r="BD84" s="6"/>
      <c r="BE84" s="6"/>
      <c r="BF84" s="6"/>
      <c r="BG84" s="6"/>
    </row>
    <row r="85" spans="2:59" x14ac:dyDescent="0.2">
      <c r="B85" s="156"/>
      <c r="C85" s="157"/>
      <c r="D85" s="158"/>
      <c r="E85" s="159"/>
      <c r="F85" s="158"/>
      <c r="G85" s="159"/>
      <c r="H85" s="158"/>
      <c r="I85" s="159"/>
      <c r="J85" s="158"/>
      <c r="K85" s="159"/>
      <c r="L85" s="158"/>
      <c r="M85" s="159"/>
      <c r="N85" s="158"/>
      <c r="O85" s="159"/>
      <c r="P85" s="158"/>
      <c r="Q85" s="159"/>
      <c r="R85" s="158"/>
      <c r="S85" s="159"/>
      <c r="T85" s="158"/>
      <c r="U85" s="159"/>
      <c r="V85" s="158"/>
      <c r="W85" s="159"/>
      <c r="X85" s="158"/>
      <c r="Y85" s="159"/>
      <c r="Z85" s="158"/>
      <c r="AA85" s="159"/>
      <c r="AB85" s="100">
        <f>COUNT(D85:AA85)</f>
        <v>0</v>
      </c>
      <c r="AC85" s="114" t="str">
        <f t="shared" si="3"/>
        <v xml:space="preserve"> </v>
      </c>
      <c r="AD85" s="145" t="str">
        <f>IF(COUNTIF(D85:AA85,"(1)")=0," ",COUNTIF(D85:AA85,"(1)"))</f>
        <v xml:space="preserve"> </v>
      </c>
      <c r="AE85" s="160" t="str">
        <f>IF(COUNTIF(D85:AA85,"(2)")=0," ",COUNTIF(D85:AA85,"(2)"))</f>
        <v xml:space="preserve"> </v>
      </c>
      <c r="AF85" s="145" t="str">
        <f>IF(COUNTIF(D85:AA85,"(3)")=0," ",COUNTIF(D85:AA85,"(3)"))</f>
        <v xml:space="preserve"> </v>
      </c>
      <c r="AG85" s="161" t="str">
        <f>IF(SUM(AD85:AF85)=0," ",SUM(AD85:AF85))</f>
        <v xml:space="preserve"> </v>
      </c>
      <c r="AH85" s="162" t="str">
        <f>IF(AB85=0,Var!$B$8,IF(LARGE(D85:AA85,1)&gt;=550,Var!$B$4," "))</f>
        <v>---</v>
      </c>
      <c r="AI85" s="162" t="str">
        <f>IF(AB85=0,Var!$B$8,IF(LARGE(D85:AA85,1)&gt;=600,Var!$B$4," "))</f>
        <v>---</v>
      </c>
      <c r="AJ85" s="162" t="str">
        <f>IF(AB85=0,Var!$B$8,IF(LARGE(D85:AA85,1)&gt;=640,Var!$B$4," "))</f>
        <v>---</v>
      </c>
      <c r="AK85" s="162" t="str">
        <f>IF(AB85=0,Var!$B$8,IF(LARGE(D85:AA85,1)&gt;=670,Var!$B$4," "))</f>
        <v>---</v>
      </c>
      <c r="AL85" s="162" t="str">
        <f>IF(AB85=0,Var!$B$8,IF(LARGE(D85:AA85,1)&gt;=690,Var!$B$4," "))</f>
        <v>---</v>
      </c>
      <c r="AO85" s="76"/>
      <c r="AP85" s="6"/>
      <c r="AQ85" s="6"/>
      <c r="AR85" s="6"/>
      <c r="AS85" s="6"/>
      <c r="AT85" s="6"/>
      <c r="AU85" s="6"/>
      <c r="AV85" s="6"/>
      <c r="AW85" s="6"/>
      <c r="AX85" s="6"/>
      <c r="AY85" s="6"/>
      <c r="AZ85" s="6"/>
      <c r="BA85" s="6"/>
      <c r="BB85" s="6"/>
      <c r="BC85" s="6"/>
      <c r="BD85" s="6"/>
      <c r="BE85" s="6"/>
      <c r="BF85" s="6"/>
      <c r="BG85" s="6"/>
    </row>
    <row r="86" spans="2:59" x14ac:dyDescent="0.2">
      <c r="B86" s="163"/>
      <c r="C86" s="164" t="s">
        <v>104</v>
      </c>
      <c r="D86" s="165"/>
      <c r="E86" s="165"/>
      <c r="F86" s="165"/>
      <c r="G86" s="165"/>
      <c r="H86" s="165"/>
      <c r="I86" s="165"/>
      <c r="J86" s="165"/>
      <c r="K86" s="165"/>
      <c r="L86" s="165"/>
      <c r="M86" s="165"/>
      <c r="N86" s="165"/>
      <c r="O86" s="165"/>
      <c r="P86" s="165"/>
      <c r="Q86" s="165"/>
      <c r="R86" s="165"/>
      <c r="S86" s="165"/>
      <c r="T86" s="165"/>
      <c r="U86" s="165"/>
      <c r="V86" s="165"/>
      <c r="W86" s="165"/>
      <c r="X86" s="165"/>
      <c r="Y86" s="165"/>
      <c r="Z86" s="165"/>
      <c r="AA86" s="165"/>
      <c r="AC86" s="114" t="str">
        <f t="shared" si="3"/>
        <v xml:space="preserve"> </v>
      </c>
      <c r="AD86" s="100"/>
      <c r="AE86" s="100"/>
      <c r="AF86" s="100"/>
      <c r="AG86" s="154"/>
      <c r="AH86" s="166"/>
      <c r="AI86" s="166"/>
      <c r="AJ86" s="166"/>
      <c r="AK86" s="166"/>
      <c r="AL86" s="166"/>
      <c r="AO86" s="76"/>
      <c r="AP86" s="6"/>
      <c r="AQ86" s="6"/>
      <c r="AR86" s="6"/>
      <c r="AS86" s="6"/>
      <c r="AT86" s="6"/>
      <c r="AU86" s="6"/>
      <c r="AV86" s="6"/>
      <c r="AW86" s="6"/>
      <c r="AX86" s="6"/>
      <c r="AY86" s="6"/>
      <c r="AZ86" s="6"/>
      <c r="BA86" s="6"/>
      <c r="BB86" s="6"/>
      <c r="BC86" s="6"/>
      <c r="BD86" s="6"/>
      <c r="BE86" s="6"/>
      <c r="BF86" s="6"/>
      <c r="BG86" s="6"/>
    </row>
    <row r="87" spans="2:59" x14ac:dyDescent="0.2">
      <c r="B87" s="156"/>
      <c r="C87" s="157"/>
      <c r="D87" s="158"/>
      <c r="E87" s="159"/>
      <c r="F87" s="158"/>
      <c r="G87" s="159"/>
      <c r="H87" s="158"/>
      <c r="I87" s="159"/>
      <c r="J87" s="158"/>
      <c r="K87" s="159"/>
      <c r="L87" s="158"/>
      <c r="M87" s="159"/>
      <c r="N87" s="158"/>
      <c r="O87" s="159"/>
      <c r="P87" s="158"/>
      <c r="Q87" s="159"/>
      <c r="R87" s="158"/>
      <c r="S87" s="159"/>
      <c r="T87" s="158"/>
      <c r="U87" s="159"/>
      <c r="V87" s="158"/>
      <c r="W87" s="159"/>
      <c r="X87" s="158"/>
      <c r="Y87" s="159"/>
      <c r="Z87" s="158"/>
      <c r="AA87" s="159"/>
      <c r="AB87" s="100">
        <f>COUNT(D87:AA87)</f>
        <v>0</v>
      </c>
      <c r="AC87" s="114" t="str">
        <f t="shared" si="3"/>
        <v xml:space="preserve"> </v>
      </c>
      <c r="AD87" s="145" t="str">
        <f>IF(COUNTIF(D87:AA87,"(1)")=0," ",COUNTIF(D87:AA87,"(1)"))</f>
        <v xml:space="preserve"> </v>
      </c>
      <c r="AE87" s="160" t="str">
        <f>IF(COUNTIF(D87:AA87,"(2)")=0," ",COUNTIF(D87:AA87,"(2)"))</f>
        <v xml:space="preserve"> </v>
      </c>
      <c r="AF87" s="145" t="str">
        <f>IF(COUNTIF(D87:AA87,"(3)")=0," ",COUNTIF(D87:AA87,"(3)"))</f>
        <v xml:space="preserve"> </v>
      </c>
      <c r="AG87" s="161" t="str">
        <f>IF(SUM(AD87:AF87)=0," ",SUM(AD87:AF87))</f>
        <v xml:space="preserve"> </v>
      </c>
      <c r="AH87" s="162" t="str">
        <f>IF(AB87=0,Var!$B$8,IF(LARGE(D87:AA87,1)&gt;=550,Var!$B$4," "))</f>
        <v>---</v>
      </c>
      <c r="AI87" s="162" t="str">
        <f>IF(AB87=0,Var!$B$8,IF(LARGE(D87:AA87,1)&gt;=600,Var!$B$4," "))</f>
        <v>---</v>
      </c>
      <c r="AJ87" s="162" t="str">
        <f>IF(AB87=0,Var!$B$8,IF(LARGE(D87:AA87,1)&gt;=640,Var!$B$4," "))</f>
        <v>---</v>
      </c>
      <c r="AK87" s="162" t="str">
        <f>IF(AB87=0,Var!$B$8,IF(LARGE(D87:AA87,1)&gt;=670,Var!$B$4," "))</f>
        <v>---</v>
      </c>
      <c r="AL87" s="162" t="str">
        <f>IF(AB87=0,Var!$B$8,IF(LARGE(D87:AA87,1)&gt;=690,Var!$B$4," "))</f>
        <v>---</v>
      </c>
      <c r="AO87" s="76"/>
      <c r="AP87" s="6"/>
      <c r="AQ87" s="6"/>
      <c r="AR87" s="6"/>
      <c r="AS87" s="6"/>
      <c r="AT87" s="6"/>
      <c r="AU87" s="6"/>
      <c r="AV87" s="6"/>
      <c r="AW87" s="6"/>
      <c r="AX87" s="6"/>
      <c r="AY87" s="6"/>
      <c r="AZ87" s="6"/>
      <c r="BA87" s="6"/>
      <c r="BB87" s="6"/>
      <c r="BC87" s="6"/>
      <c r="BD87" s="6"/>
      <c r="BE87" s="6"/>
      <c r="BF87" s="6"/>
      <c r="BG87" s="6"/>
    </row>
    <row r="88" spans="2:59" x14ac:dyDescent="0.2">
      <c r="B88" s="163"/>
      <c r="C88" s="164" t="s">
        <v>106</v>
      </c>
      <c r="D88" s="165"/>
      <c r="E88" s="165"/>
      <c r="F88" s="165"/>
      <c r="G88" s="165"/>
      <c r="H88" s="165"/>
      <c r="I88" s="165"/>
      <c r="J88" s="165"/>
      <c r="K88" s="165"/>
      <c r="L88" s="165"/>
      <c r="M88" s="165"/>
      <c r="N88" s="165"/>
      <c r="O88" s="165"/>
      <c r="P88" s="165"/>
      <c r="Q88" s="165"/>
      <c r="R88" s="165"/>
      <c r="S88" s="165"/>
      <c r="T88" s="165"/>
      <c r="U88" s="165"/>
      <c r="V88" s="165"/>
      <c r="W88" s="165"/>
      <c r="X88" s="165"/>
      <c r="Y88" s="165"/>
      <c r="Z88" s="165"/>
      <c r="AA88" s="165"/>
      <c r="AC88" s="114" t="str">
        <f t="shared" si="3"/>
        <v xml:space="preserve"> </v>
      </c>
      <c r="AD88" s="100"/>
      <c r="AE88" s="100"/>
      <c r="AF88" s="100"/>
      <c r="AG88" s="154"/>
      <c r="AH88" s="166"/>
      <c r="AI88" s="166"/>
      <c r="AJ88" s="166"/>
      <c r="AK88" s="166"/>
      <c r="AL88" s="166"/>
      <c r="AO88" s="76"/>
      <c r="AP88" s="6"/>
      <c r="AQ88" s="6"/>
      <c r="AR88" s="6"/>
      <c r="AS88" s="6"/>
      <c r="AT88" s="6"/>
      <c r="AU88" s="6"/>
      <c r="AV88" s="6"/>
      <c r="AW88" s="6"/>
      <c r="AX88" s="6"/>
      <c r="AY88" s="6"/>
      <c r="AZ88" s="6"/>
      <c r="BA88" s="6"/>
      <c r="BB88" s="6"/>
      <c r="BC88" s="6"/>
      <c r="BD88" s="6"/>
      <c r="BE88" s="6"/>
      <c r="BF88" s="6"/>
      <c r="BG88" s="6"/>
    </row>
    <row r="89" spans="2:59" x14ac:dyDescent="0.2">
      <c r="B89" s="156">
        <v>1</v>
      </c>
      <c r="C89" s="157" t="s">
        <v>62</v>
      </c>
      <c r="D89" s="122"/>
      <c r="E89" s="1"/>
      <c r="F89" s="122"/>
      <c r="G89" s="1"/>
      <c r="H89" s="158"/>
      <c r="I89" s="159"/>
      <c r="J89" s="158"/>
      <c r="K89" s="159"/>
      <c r="L89" s="158"/>
      <c r="M89" s="159"/>
      <c r="N89" s="158"/>
      <c r="O89" s="159"/>
      <c r="P89" s="158"/>
      <c r="Q89" s="159"/>
      <c r="R89" s="158"/>
      <c r="S89" s="159"/>
      <c r="T89" s="158"/>
      <c r="U89" s="159"/>
      <c r="V89" s="158"/>
      <c r="W89" s="159"/>
      <c r="X89" s="158"/>
      <c r="Y89" s="159"/>
      <c r="Z89" s="158"/>
      <c r="AA89" s="159"/>
      <c r="AB89" s="100">
        <f>COUNT(D89:AA89)</f>
        <v>0</v>
      </c>
      <c r="AC89" s="114" t="str">
        <f t="shared" si="3"/>
        <v xml:space="preserve"> </v>
      </c>
      <c r="AD89" s="145" t="str">
        <f>IF(COUNTIF(D89:AA89,"(1)")=0," ",COUNTIF(D89:AA89,"(1)"))</f>
        <v xml:space="preserve"> </v>
      </c>
      <c r="AE89" s="160" t="str">
        <f>IF(COUNTIF(D89:AA89,"(2)")=0," ",COUNTIF(D89:AA89,"(2)"))</f>
        <v xml:space="preserve"> </v>
      </c>
      <c r="AF89" s="145" t="str">
        <f>IF(COUNTIF(D89:AA89,"(3)")=0," ",COUNTIF(D89:AA89,"(3)"))</f>
        <v xml:space="preserve"> </v>
      </c>
      <c r="AG89" s="161" t="str">
        <f>IF(SUM(AD89:AF89)=0," ",SUM(AD89:AF89))</f>
        <v xml:space="preserve"> </v>
      </c>
      <c r="AH89" s="162">
        <v>21</v>
      </c>
      <c r="AI89" s="162">
        <v>21</v>
      </c>
      <c r="AJ89" s="162">
        <v>21</v>
      </c>
      <c r="AK89" s="162">
        <v>21</v>
      </c>
      <c r="AL89" s="162">
        <v>25</v>
      </c>
      <c r="AO89" s="76"/>
      <c r="AP89" s="6"/>
      <c r="AQ89" s="6"/>
      <c r="AR89" s="6"/>
      <c r="AS89" s="6"/>
      <c r="AT89" s="6"/>
      <c r="AU89" s="6"/>
      <c r="AV89" s="6"/>
      <c r="AW89" s="6"/>
      <c r="AX89" s="6"/>
      <c r="AY89" s="6"/>
      <c r="AZ89" s="6"/>
      <c r="BA89" s="6"/>
      <c r="BB89" s="6"/>
      <c r="BC89" s="6"/>
      <c r="BD89" s="6"/>
      <c r="BE89" s="6"/>
      <c r="BF89" s="6"/>
      <c r="BG89" s="6"/>
    </row>
    <row r="90" spans="2:59" x14ac:dyDescent="0.2">
      <c r="B90" s="156"/>
      <c r="C90" s="157" t="s">
        <v>33</v>
      </c>
      <c r="D90" s="30"/>
      <c r="E90" s="135"/>
      <c r="F90" s="30"/>
      <c r="G90" s="135"/>
      <c r="H90" s="158"/>
      <c r="I90" s="159"/>
      <c r="J90" s="158"/>
      <c r="K90" s="159"/>
      <c r="L90" s="158"/>
      <c r="M90" s="159"/>
      <c r="N90" s="158"/>
      <c r="O90" s="159"/>
      <c r="P90" s="158"/>
      <c r="Q90" s="159"/>
      <c r="R90" s="158"/>
      <c r="S90" s="159"/>
      <c r="T90" s="158"/>
      <c r="U90" s="159"/>
      <c r="V90" s="158"/>
      <c r="W90" s="159"/>
      <c r="X90" s="158"/>
      <c r="Y90" s="159"/>
      <c r="Z90" s="158"/>
      <c r="AA90" s="159"/>
      <c r="AB90" s="100">
        <f>COUNT(D90:AA90)</f>
        <v>0</v>
      </c>
      <c r="AC90" s="114" t="str">
        <f t="shared" si="3"/>
        <v xml:space="preserve"> </v>
      </c>
      <c r="AD90" s="145" t="str">
        <f>IF(COUNTIF(D90:AA90,"(1)")=0," ",COUNTIF(D90:AA90,"(1)"))</f>
        <v xml:space="preserve"> </v>
      </c>
      <c r="AE90" s="160" t="str">
        <f>IF(COUNTIF(D90:AA90,"(2)")=0," ",COUNTIF(D90:AA90,"(2)"))</f>
        <v xml:space="preserve"> </v>
      </c>
      <c r="AF90" s="145" t="str">
        <f>IF(COUNTIF(D90:AA90,"(3)")=0," ",COUNTIF(D90:AA90,"(3)"))</f>
        <v xml:space="preserve"> </v>
      </c>
      <c r="AG90" s="161" t="str">
        <f>IF(SUM(AD90:AF90)=0," ",SUM(AD90:AF90))</f>
        <v xml:space="preserve"> </v>
      </c>
      <c r="AH90" s="162">
        <v>19</v>
      </c>
      <c r="AI90" s="162">
        <v>19</v>
      </c>
      <c r="AJ90" s="162">
        <v>21</v>
      </c>
      <c r="AK90" s="162" t="str">
        <f>IF(AB90=0,Var!$B$8,IF(LARGE(D90:AA90,1)&gt;=670,Var!$B$4," "))</f>
        <v>---</v>
      </c>
      <c r="AL90" s="162" t="str">
        <f>IF(AB90=0,Var!$B$8,IF(LARGE(D90:AA90,1)&gt;=690,Var!$B$4," "))</f>
        <v>---</v>
      </c>
      <c r="AO90" s="76"/>
      <c r="AP90" s="6"/>
      <c r="AQ90" s="6"/>
      <c r="AR90" s="6"/>
      <c r="AS90" s="6"/>
      <c r="AT90" s="6"/>
      <c r="AU90" s="6"/>
      <c r="AV90" s="6"/>
      <c r="AW90" s="6"/>
      <c r="AX90" s="6"/>
      <c r="AY90" s="6"/>
      <c r="AZ90" s="6"/>
      <c r="BA90" s="6"/>
      <c r="BB90" s="6"/>
      <c r="BC90" s="6"/>
      <c r="BD90" s="6"/>
      <c r="BE90" s="6"/>
      <c r="BF90" s="6"/>
      <c r="BG90" s="6"/>
    </row>
    <row r="91" spans="2:59" x14ac:dyDescent="0.2">
      <c r="B91" s="163"/>
      <c r="C91" s="164" t="s">
        <v>107</v>
      </c>
      <c r="D91" s="123"/>
      <c r="E91" s="124"/>
      <c r="F91" s="123"/>
      <c r="G91" s="124"/>
      <c r="H91" s="165"/>
      <c r="I91" s="165"/>
      <c r="J91" s="165"/>
      <c r="K91" s="165"/>
      <c r="L91" s="165"/>
      <c r="M91" s="165"/>
      <c r="N91" s="165"/>
      <c r="O91" s="165"/>
      <c r="P91" s="165"/>
      <c r="Q91" s="165"/>
      <c r="R91" s="165"/>
      <c r="S91" s="165"/>
      <c r="T91" s="165"/>
      <c r="U91" s="165"/>
      <c r="V91" s="165"/>
      <c r="W91" s="165"/>
      <c r="X91" s="165"/>
      <c r="Y91" s="165"/>
      <c r="Z91" s="165"/>
      <c r="AA91" s="165"/>
      <c r="AC91" s="114" t="str">
        <f t="shared" si="3"/>
        <v xml:space="preserve"> </v>
      </c>
      <c r="AD91" s="100"/>
      <c r="AE91" s="100"/>
      <c r="AF91" s="100"/>
      <c r="AG91" s="154"/>
      <c r="AH91" s="166"/>
      <c r="AI91" s="166"/>
      <c r="AJ91" s="166"/>
      <c r="AK91" s="166"/>
      <c r="AL91" s="166"/>
      <c r="AO91" s="76"/>
      <c r="AP91" s="6"/>
      <c r="AQ91" s="6"/>
      <c r="AR91" s="6"/>
      <c r="AS91" s="6"/>
      <c r="AT91" s="6"/>
      <c r="AU91" s="6"/>
      <c r="AV91" s="6"/>
      <c r="AW91" s="6"/>
      <c r="AX91" s="6"/>
      <c r="AY91" s="6"/>
      <c r="AZ91" s="6"/>
      <c r="BA91" s="6"/>
      <c r="BB91" s="6"/>
      <c r="BC91" s="6"/>
      <c r="BD91" s="6"/>
      <c r="BE91" s="6"/>
      <c r="BF91" s="6"/>
      <c r="BG91" s="6"/>
    </row>
    <row r="92" spans="2:59" x14ac:dyDescent="0.2">
      <c r="B92" s="156">
        <v>1</v>
      </c>
      <c r="C92" s="157" t="s">
        <v>59</v>
      </c>
      <c r="D92" s="158"/>
      <c r="E92" s="159"/>
      <c r="F92" s="158"/>
      <c r="G92" s="159"/>
      <c r="H92" s="158"/>
      <c r="I92" s="202"/>
      <c r="J92" s="158"/>
      <c r="K92" s="159"/>
      <c r="L92" s="158"/>
      <c r="M92" s="159"/>
      <c r="N92" s="158"/>
      <c r="O92" s="159"/>
      <c r="P92" s="158"/>
      <c r="Q92" s="159"/>
      <c r="R92" s="158"/>
      <c r="S92" s="159"/>
      <c r="T92" s="158"/>
      <c r="U92" s="159"/>
      <c r="V92" s="158"/>
      <c r="W92" s="159"/>
      <c r="X92" s="158"/>
      <c r="Y92" s="159"/>
      <c r="Z92" s="158"/>
      <c r="AA92" s="159"/>
      <c r="AB92" s="100">
        <f>COUNT(D92:AA92)</f>
        <v>0</v>
      </c>
      <c r="AC92" s="114" t="str">
        <f t="shared" si="3"/>
        <v xml:space="preserve"> </v>
      </c>
      <c r="AD92" s="145" t="str">
        <f>IF(COUNTIF(D92:AA92,"(1)")=0," ",COUNTIF(D92:AA92,"(1)"))</f>
        <v xml:space="preserve"> </v>
      </c>
      <c r="AE92" s="160" t="str">
        <f>IF(COUNTIF(D92:AA92,"(2)")=0," ",COUNTIF(D92:AA92,"(2)"))</f>
        <v xml:space="preserve"> </v>
      </c>
      <c r="AF92" s="145" t="str">
        <f>IF(COUNTIF(D92:AA92,"(3)")=0," ",COUNTIF(D92:AA92,"(3)"))</f>
        <v xml:space="preserve"> </v>
      </c>
      <c r="AG92" s="161" t="str">
        <f>IF(SUM(AD92:AF92)=0," ",SUM(AD92:AF92))</f>
        <v xml:space="preserve"> </v>
      </c>
      <c r="AH92" s="162">
        <v>25</v>
      </c>
      <c r="AI92" s="162">
        <v>25</v>
      </c>
      <c r="AJ92" s="162">
        <v>25</v>
      </c>
      <c r="AK92" s="162" t="str">
        <f>IF(AB92=0,Var!$B$8,IF(LARGE(D92:AA92,1)&gt;=670,Var!$B$4," "))</f>
        <v>---</v>
      </c>
      <c r="AL92" s="162" t="str">
        <f>IF(AB92=0,Var!$B$8,IF(LARGE(D92:AA92,1)&gt;=690,Var!$B$4," "))</f>
        <v>---</v>
      </c>
      <c r="AO92" s="76"/>
      <c r="AP92" s="6"/>
      <c r="AQ92" s="6"/>
      <c r="AR92" s="6"/>
      <c r="AS92" s="6"/>
      <c r="AT92" s="6"/>
      <c r="AU92" s="6"/>
      <c r="AV92" s="6"/>
      <c r="AW92" s="6"/>
      <c r="AX92" s="6"/>
      <c r="AY92" s="6"/>
      <c r="AZ92" s="6"/>
      <c r="BA92" s="6"/>
      <c r="BB92" s="6"/>
      <c r="BC92" s="6"/>
      <c r="BD92" s="6"/>
      <c r="BE92" s="6"/>
      <c r="BF92" s="6"/>
      <c r="BG92" s="6"/>
    </row>
    <row r="93" spans="2:59" x14ac:dyDescent="0.2">
      <c r="B93" s="156"/>
      <c r="C93" s="157"/>
      <c r="D93" s="158"/>
      <c r="E93" s="159"/>
      <c r="F93" s="158"/>
      <c r="G93" s="159"/>
      <c r="H93" s="158"/>
      <c r="I93" s="159"/>
      <c r="J93" s="158"/>
      <c r="K93" s="159"/>
      <c r="L93" s="158"/>
      <c r="M93" s="159"/>
      <c r="N93" s="158"/>
      <c r="O93" s="159"/>
      <c r="P93" s="158"/>
      <c r="Q93" s="159"/>
      <c r="R93" s="158"/>
      <c r="S93" s="159"/>
      <c r="T93" s="158"/>
      <c r="U93" s="159"/>
      <c r="V93" s="158"/>
      <c r="W93" s="159"/>
      <c r="X93" s="158"/>
      <c r="Y93" s="159"/>
      <c r="Z93" s="158"/>
      <c r="AA93" s="159"/>
      <c r="AB93" s="100"/>
      <c r="AC93" s="114"/>
      <c r="AD93" s="145"/>
      <c r="AE93" s="160"/>
      <c r="AF93" s="145"/>
      <c r="AG93" s="161"/>
      <c r="AH93" s="162" t="str">
        <f>IF(AB93=0,Var!$B$8,IF(LARGE(D93:AA93,1)&gt;=550,Var!$B$4," "))</f>
        <v>---</v>
      </c>
      <c r="AI93" s="162" t="str">
        <f>IF(AB93=0,Var!$B$8,IF(LARGE(D93:AA93,1)&gt;=600,Var!$B$4," "))</f>
        <v>---</v>
      </c>
      <c r="AJ93" s="162" t="str">
        <f>IF(AB93=0,Var!$B$8,IF(LARGE(D93:AA93,1)&gt;=640,Var!$B$4," "))</f>
        <v>---</v>
      </c>
      <c r="AK93" s="162" t="str">
        <f>IF(AB93=0,Var!$B$8,IF(LARGE(D93:AA93,1)&gt;=670,Var!$B$4," "))</f>
        <v>---</v>
      </c>
      <c r="AL93" s="162" t="str">
        <f>IF(AB93=0,Var!$B$8,IF(LARGE(D93:AA93,1)&gt;=690,Var!$B$4," "))</f>
        <v>---</v>
      </c>
      <c r="AO93" s="76"/>
      <c r="AP93" s="6"/>
      <c r="AQ93" s="6"/>
      <c r="AR93" s="6"/>
      <c r="AS93" s="6"/>
      <c r="AT93" s="6"/>
      <c r="AU93" s="6"/>
      <c r="AV93" s="6"/>
      <c r="AW93" s="6"/>
      <c r="AX93" s="6"/>
      <c r="AY93" s="6"/>
      <c r="AZ93" s="6"/>
      <c r="BA93" s="6"/>
      <c r="BB93" s="6"/>
      <c r="BC93" s="6"/>
      <c r="BD93" s="6"/>
      <c r="BE93" s="6"/>
      <c r="BF93" s="6"/>
      <c r="BG93" s="6"/>
    </row>
    <row r="94" spans="2:59" x14ac:dyDescent="0.2">
      <c r="B94" s="163"/>
      <c r="C94" s="164" t="s">
        <v>108</v>
      </c>
      <c r="D94" s="165"/>
      <c r="E94" s="165"/>
      <c r="F94" s="165"/>
      <c r="G94" s="165"/>
      <c r="H94" s="165"/>
      <c r="I94" s="165"/>
      <c r="J94" s="165"/>
      <c r="K94" s="165"/>
      <c r="L94" s="165"/>
      <c r="M94" s="165"/>
      <c r="N94" s="165"/>
      <c r="O94" s="165"/>
      <c r="P94" s="165"/>
      <c r="Q94" s="165"/>
      <c r="R94" s="165"/>
      <c r="S94" s="165"/>
      <c r="T94" s="165"/>
      <c r="U94" s="165"/>
      <c r="V94" s="165"/>
      <c r="W94" s="165"/>
      <c r="X94" s="165"/>
      <c r="Y94" s="165"/>
      <c r="Z94" s="165"/>
      <c r="AA94" s="165"/>
      <c r="AC94" s="114" t="str">
        <f>IF(AB94&lt;3," ",(LARGE(C94:AA94,1)+LARGE(C94:AA94,2)+LARGE(C94:AA94,3))/3)</f>
        <v xml:space="preserve"> </v>
      </c>
      <c r="AD94" s="100"/>
      <c r="AE94" s="100"/>
      <c r="AF94" s="100"/>
      <c r="AG94" s="154"/>
      <c r="AH94" s="166"/>
      <c r="AI94" s="166"/>
      <c r="AJ94" s="166"/>
      <c r="AK94" s="166"/>
      <c r="AL94" s="166"/>
      <c r="AO94" s="76"/>
      <c r="AP94" s="6"/>
      <c r="AQ94" s="6"/>
      <c r="AR94" s="6"/>
      <c r="AS94" s="6"/>
      <c r="AT94" s="6"/>
      <c r="AU94" s="6"/>
      <c r="AV94" s="6"/>
      <c r="AW94" s="6"/>
      <c r="AX94" s="6"/>
      <c r="AY94" s="6"/>
      <c r="AZ94" s="6"/>
      <c r="BA94" s="6"/>
      <c r="BB94" s="6"/>
      <c r="BC94" s="6"/>
      <c r="BD94" s="6"/>
      <c r="BE94" s="6"/>
      <c r="BF94" s="6"/>
      <c r="BG94" s="6"/>
    </row>
    <row r="95" spans="2:59" x14ac:dyDescent="0.2">
      <c r="B95" s="156">
        <v>1</v>
      </c>
      <c r="C95" s="157" t="s">
        <v>66</v>
      </c>
      <c r="D95" s="158"/>
      <c r="E95" s="159"/>
      <c r="F95" s="158"/>
      <c r="G95" s="159"/>
      <c r="H95" s="158"/>
      <c r="I95" s="159"/>
      <c r="J95" s="158"/>
      <c r="K95" s="159"/>
      <c r="L95" s="158"/>
      <c r="M95" s="159"/>
      <c r="N95" s="158"/>
      <c r="O95" s="159"/>
      <c r="P95" s="158"/>
      <c r="Q95" s="159"/>
      <c r="R95" s="158"/>
      <c r="S95" s="159"/>
      <c r="T95" s="158"/>
      <c r="U95" s="159"/>
      <c r="V95" s="158"/>
      <c r="W95" s="159"/>
      <c r="X95" s="158"/>
      <c r="Y95" s="159"/>
      <c r="Z95" s="158"/>
      <c r="AA95" s="159"/>
      <c r="AB95" s="100">
        <f>COUNT(D95:AA95)</f>
        <v>0</v>
      </c>
      <c r="AC95" s="114" t="str">
        <f>IF(AB95&lt;3," ",(LARGE(C95:AA95,1)+LARGE(C95:AA95,2)+LARGE(C95:AA95,3))/3)</f>
        <v xml:space="preserve"> </v>
      </c>
      <c r="AD95" s="145" t="str">
        <f>IF(COUNTIF(D95:AA95,"(1)")=0," ",COUNTIF(D95:AA95,"(1)"))</f>
        <v xml:space="preserve"> </v>
      </c>
      <c r="AE95" s="160" t="str">
        <f>IF(COUNTIF(D95:AA95,"(2)")=0," ",COUNTIF(D95:AA95,"(2)"))</f>
        <v xml:space="preserve"> </v>
      </c>
      <c r="AF95" s="145" t="str">
        <f>IF(COUNTIF(D95:AA95,"(3)")=0," ",COUNTIF(D95:AA95,"(3)"))</f>
        <v xml:space="preserve"> </v>
      </c>
      <c r="AG95" s="149" t="str">
        <f>IF(SUM(AD95:AF95)=0," ",SUM(AD95:AF95))</f>
        <v xml:space="preserve"> </v>
      </c>
      <c r="AH95" s="203">
        <v>2</v>
      </c>
      <c r="AI95" s="162">
        <v>11</v>
      </c>
      <c r="AJ95" s="162">
        <v>18</v>
      </c>
      <c r="AK95" s="162" t="str">
        <f>IF(AB95=0,Var!$B$8,IF(LARGE(D95:AA95,1)&gt;=670,Var!$B$4," "))</f>
        <v>---</v>
      </c>
      <c r="AL95" s="162" t="str">
        <f>IF(AB95=0,Var!$B$8,IF(LARGE(D95:AA95,1)&gt;=690,Var!$B$4," "))</f>
        <v>---</v>
      </c>
      <c r="AO95" s="76"/>
      <c r="AP95" s="6"/>
      <c r="AQ95" s="6"/>
      <c r="AR95" s="6"/>
      <c r="AS95" s="6"/>
      <c r="AT95" s="6"/>
      <c r="AU95" s="6"/>
      <c r="AV95" s="6"/>
      <c r="AW95" s="6"/>
      <c r="AX95" s="6"/>
      <c r="AY95" s="6"/>
      <c r="AZ95" s="6"/>
      <c r="BA95" s="6"/>
      <c r="BB95" s="6"/>
      <c r="BC95" s="6"/>
      <c r="BD95" s="6"/>
      <c r="BE95" s="6"/>
      <c r="BF95" s="6"/>
      <c r="BG95" s="6"/>
    </row>
    <row r="96" spans="2:59" x14ac:dyDescent="0.2">
      <c r="B96" s="156"/>
      <c r="C96" s="157" t="s">
        <v>67</v>
      </c>
      <c r="D96" s="158"/>
      <c r="E96" s="159"/>
      <c r="F96" s="158"/>
      <c r="G96" s="159"/>
      <c r="H96" s="158"/>
      <c r="I96" s="159"/>
      <c r="J96" s="158"/>
      <c r="K96" s="159"/>
      <c r="L96" s="158"/>
      <c r="M96" s="159"/>
      <c r="N96" s="158"/>
      <c r="O96" s="159"/>
      <c r="P96" s="158"/>
      <c r="Q96" s="159"/>
      <c r="R96" s="158"/>
      <c r="S96" s="159"/>
      <c r="T96" s="158"/>
      <c r="U96" s="159"/>
      <c r="V96" s="158"/>
      <c r="W96" s="159"/>
      <c r="X96" s="158"/>
      <c r="Y96" s="159"/>
      <c r="Z96" s="158"/>
      <c r="AA96" s="159"/>
      <c r="AB96" s="100">
        <f>COUNT(D96:AA96)</f>
        <v>0</v>
      </c>
      <c r="AC96" s="114" t="str">
        <f>IF(AB96&lt;3," ",(LARGE(C96:AA96,1)+LARGE(C96:AA96,2)+LARGE(C96:AA96,3))/3)</f>
        <v xml:space="preserve"> </v>
      </c>
      <c r="AD96" s="145" t="str">
        <f>IF(COUNTIF(D96:AA96,"(1)")=0," ",COUNTIF(D96:AA96,"(1)"))</f>
        <v xml:space="preserve"> </v>
      </c>
      <c r="AE96" s="160" t="str">
        <f>IF(COUNTIF(D96:AA96,"(2)")=0," ",COUNTIF(D96:AA96,"(2)"))</f>
        <v xml:space="preserve"> </v>
      </c>
      <c r="AF96" s="145" t="str">
        <f>IF(COUNTIF(D96:AA96,"(3)")=0," ",COUNTIF(D96:AA96,"(3)"))</f>
        <v xml:space="preserve"> </v>
      </c>
      <c r="AG96" s="149" t="str">
        <f>IF(SUM(AD96:AF96)=0," ",SUM(AD96:AF96))</f>
        <v xml:space="preserve"> </v>
      </c>
      <c r="AH96" s="203">
        <v>6</v>
      </c>
      <c r="AI96" s="162">
        <v>6</v>
      </c>
      <c r="AJ96" s="162">
        <v>6</v>
      </c>
      <c r="AK96" s="162">
        <v>7</v>
      </c>
      <c r="AL96" s="162">
        <v>9</v>
      </c>
      <c r="AO96" s="76"/>
      <c r="AP96" s="6"/>
      <c r="AQ96" s="6"/>
      <c r="AR96" s="6"/>
      <c r="AS96" s="6"/>
      <c r="AT96" s="6"/>
      <c r="AU96" s="6"/>
      <c r="AV96" s="6"/>
      <c r="AW96" s="6"/>
      <c r="AX96" s="6"/>
      <c r="AY96" s="6"/>
      <c r="AZ96" s="6"/>
      <c r="BA96" s="6"/>
      <c r="BB96" s="6"/>
      <c r="BC96" s="6"/>
      <c r="BD96" s="6"/>
      <c r="BE96" s="6"/>
      <c r="BF96" s="6"/>
      <c r="BG96" s="6"/>
    </row>
    <row r="97" spans="1:74" x14ac:dyDescent="0.2">
      <c r="B97" s="156">
        <v>1</v>
      </c>
      <c r="C97" s="157" t="s">
        <v>89</v>
      </c>
      <c r="D97" s="158"/>
      <c r="E97" s="159"/>
      <c r="F97" s="158"/>
      <c r="G97" s="159"/>
      <c r="H97" s="158"/>
      <c r="I97" s="159"/>
      <c r="J97" s="158"/>
      <c r="K97" s="159"/>
      <c r="L97" s="158"/>
      <c r="M97" s="159"/>
      <c r="N97" s="158"/>
      <c r="O97" s="159"/>
      <c r="P97" s="158"/>
      <c r="Q97" s="159"/>
      <c r="R97" s="158"/>
      <c r="S97" s="159"/>
      <c r="T97" s="158"/>
      <c r="U97" s="159"/>
      <c r="V97" s="158"/>
      <c r="W97" s="159"/>
      <c r="X97" s="158"/>
      <c r="Y97" s="159"/>
      <c r="Z97" s="158"/>
      <c r="AA97" s="159"/>
      <c r="AB97" s="100">
        <f>COUNT(D97:AA97)</f>
        <v>0</v>
      </c>
      <c r="AC97" s="114" t="str">
        <f>IF(AB97&lt;3," ",(LARGE(C97:AA97,1)+LARGE(C97:AA97,2)+LARGE(C97:AA97,3))/3)</f>
        <v xml:space="preserve"> </v>
      </c>
      <c r="AD97" s="145" t="str">
        <f>IF(COUNTIF(D97:AA97,"(1)")=0," ",COUNTIF(D97:AA97,"(1)"))</f>
        <v xml:space="preserve"> </v>
      </c>
      <c r="AE97" s="160" t="str">
        <f>IF(COUNTIF(D97:AA97,"(2)")=0," ",COUNTIF(D97:AA97,"(2)"))</f>
        <v xml:space="preserve"> </v>
      </c>
      <c r="AF97" s="145" t="str">
        <f>IF(COUNTIF(D97:AA97,"(3)")=0," ",COUNTIF(D97:AA97,"(3)"))</f>
        <v xml:space="preserve"> </v>
      </c>
      <c r="AG97" s="149" t="str">
        <f>IF(SUM(AD97:AF97)=0," ",SUM(AD97:AF97))</f>
        <v xml:space="preserve"> </v>
      </c>
      <c r="AH97" s="203">
        <v>25</v>
      </c>
      <c r="AI97" s="162">
        <v>25</v>
      </c>
      <c r="AJ97" s="162" t="str">
        <f>IF(AB97=0,Var!$B$8,IF(LARGE(D97:AA97,1)&gt;=640,Var!$B$4," "))</f>
        <v>---</v>
      </c>
      <c r="AK97" s="162" t="str">
        <f>IF(AB97=0,Var!$B$8,IF(LARGE(D97:AA97,1)&gt;=670,Var!$B$4," "))</f>
        <v>---</v>
      </c>
      <c r="AL97" s="162" t="str">
        <f>IF(AB97=0,Var!$B$8,IF(LARGE(D97:AA97,1)&gt;=690,Var!$B$4," "))</f>
        <v>---</v>
      </c>
      <c r="AO97" s="76"/>
      <c r="AP97" s="6"/>
      <c r="AQ97" s="6"/>
      <c r="AR97" s="6"/>
      <c r="AS97" s="6"/>
      <c r="AT97" s="6"/>
      <c r="AU97" s="6"/>
      <c r="AV97" s="6"/>
      <c r="AW97" s="6"/>
      <c r="AX97" s="6"/>
      <c r="AY97" s="6"/>
      <c r="AZ97" s="6"/>
      <c r="BA97" s="6"/>
      <c r="BB97" s="6"/>
      <c r="BC97" s="6"/>
      <c r="BD97" s="6"/>
      <c r="BE97" s="6"/>
      <c r="BF97" s="6"/>
      <c r="BG97" s="6"/>
    </row>
    <row r="98" spans="1:74" x14ac:dyDescent="0.2">
      <c r="B98" s="156">
        <v>1</v>
      </c>
      <c r="C98" s="157" t="s">
        <v>70</v>
      </c>
      <c r="D98" s="158"/>
      <c r="E98" s="159"/>
      <c r="F98" s="158"/>
      <c r="G98" s="159"/>
      <c r="H98" s="158"/>
      <c r="I98" s="159"/>
      <c r="J98" s="158"/>
      <c r="K98" s="159"/>
      <c r="L98" s="158"/>
      <c r="M98" s="159"/>
      <c r="N98" s="158"/>
      <c r="O98" s="159"/>
      <c r="P98" s="158"/>
      <c r="Q98" s="159"/>
      <c r="R98" s="158"/>
      <c r="S98" s="159"/>
      <c r="T98" s="158"/>
      <c r="U98" s="159"/>
      <c r="V98" s="158"/>
      <c r="W98" s="159"/>
      <c r="X98" s="158"/>
      <c r="Y98" s="159"/>
      <c r="Z98" s="158"/>
      <c r="AA98" s="159"/>
      <c r="AB98" s="100">
        <f>COUNT(D98:AA98)</f>
        <v>0</v>
      </c>
      <c r="AC98" s="114" t="str">
        <f>IF(AB98&lt;3," ",(LARGE(C98:AA98,1)+LARGE(C98:AA98,2)+LARGE(C98:AA98,3))/3)</f>
        <v xml:space="preserve"> </v>
      </c>
      <c r="AD98" s="145" t="str">
        <f>IF(COUNTIF(D98:AA98,"(1)")=0," ",COUNTIF(D98:AA98,"(1)"))</f>
        <v xml:space="preserve"> </v>
      </c>
      <c r="AE98" s="160" t="str">
        <f>IF(COUNTIF(D98:AA98,"(2)")=0," ",COUNTIF(D98:AA98,"(2)"))</f>
        <v xml:space="preserve"> </v>
      </c>
      <c r="AF98" s="145" t="str">
        <f>IF(COUNTIF(D98:AA98,"(3)")=0," ",COUNTIF(D98:AA98,"(3)"))</f>
        <v xml:space="preserve"> </v>
      </c>
      <c r="AG98" s="149" t="str">
        <f>IF(SUM(AD98:AF98)=0," ",SUM(AD98:AF98))</f>
        <v xml:space="preserve"> </v>
      </c>
      <c r="AH98" s="203">
        <v>16</v>
      </c>
      <c r="AI98" s="162">
        <v>16</v>
      </c>
      <c r="AJ98" s="162">
        <v>16</v>
      </c>
      <c r="AK98" s="162">
        <v>16</v>
      </c>
      <c r="AL98" s="162">
        <v>21</v>
      </c>
      <c r="AO98" s="76"/>
      <c r="AP98" s="6"/>
      <c r="AQ98" s="6"/>
      <c r="AR98" s="6"/>
      <c r="AS98" s="6"/>
      <c r="AT98" s="6"/>
      <c r="AU98" s="6"/>
      <c r="AV98" s="6"/>
      <c r="AW98" s="6"/>
      <c r="AX98" s="6"/>
      <c r="AY98" s="6"/>
      <c r="AZ98" s="6"/>
      <c r="BA98" s="6"/>
      <c r="BB98" s="6"/>
      <c r="BC98" s="6"/>
      <c r="BD98" s="6"/>
      <c r="BE98" s="6"/>
      <c r="BF98" s="6"/>
      <c r="BG98" s="6"/>
    </row>
    <row r="99" spans="1:74" customFormat="1" x14ac:dyDescent="0.2">
      <c r="A99" s="14"/>
      <c r="B99" s="194"/>
      <c r="C99" s="197"/>
      <c r="D99" s="204"/>
      <c r="E99" s="204"/>
      <c r="F99" s="204"/>
      <c r="G99" s="204"/>
      <c r="H99" s="204"/>
      <c r="I99" s="204"/>
      <c r="J99" s="204"/>
      <c r="K99" s="204"/>
      <c r="L99" s="204"/>
      <c r="M99" s="204"/>
      <c r="N99" s="204"/>
      <c r="O99" s="204"/>
      <c r="P99" s="204"/>
      <c r="Q99" s="204"/>
      <c r="R99" s="204"/>
      <c r="S99" s="204"/>
      <c r="T99" s="204"/>
      <c r="U99" s="204"/>
      <c r="V99" s="204"/>
      <c r="W99" s="204"/>
      <c r="X99" s="204"/>
      <c r="Y99" s="204"/>
      <c r="Z99" s="204"/>
      <c r="AA99" s="204"/>
      <c r="AB99" s="14"/>
      <c r="AC99" s="205"/>
      <c r="AD99" s="14"/>
      <c r="AE99" s="100"/>
      <c r="AF99" s="100"/>
      <c r="AG99" s="100"/>
      <c r="AH99" s="154"/>
      <c r="AI99" s="166"/>
      <c r="AJ99" s="166"/>
      <c r="AK99" s="166"/>
      <c r="AL99" s="166"/>
      <c r="AM99" s="166"/>
      <c r="AN99" s="14"/>
      <c r="AO99" s="14"/>
      <c r="AP99" s="6"/>
      <c r="AQ99" s="6"/>
      <c r="AR99" s="6"/>
      <c r="AS99" s="6"/>
      <c r="AT99" s="6"/>
      <c r="AU99" s="6"/>
      <c r="AV99" s="6"/>
      <c r="AW99" s="6"/>
      <c r="AX99" s="6"/>
      <c r="AY99" s="6"/>
      <c r="AZ99" s="6"/>
      <c r="BA99" s="6"/>
      <c r="BB99" s="6"/>
      <c r="BC99" s="6"/>
      <c r="BD99" s="6"/>
      <c r="BE99" s="6"/>
      <c r="BF99" s="6"/>
      <c r="BG99" s="6"/>
      <c r="BH99" s="6"/>
      <c r="BI99" s="14"/>
      <c r="BJ99" s="14"/>
      <c r="BK99" s="14"/>
      <c r="BL99" s="14"/>
      <c r="BM99" s="14"/>
      <c r="BN99" s="14"/>
      <c r="BO99" s="14"/>
      <c r="BP99" s="14"/>
      <c r="BQ99" s="14"/>
      <c r="BR99" s="14"/>
      <c r="BS99" s="14"/>
      <c r="BT99" s="14"/>
      <c r="BU99" s="14"/>
      <c r="BV99" s="14"/>
    </row>
    <row r="100" spans="1:74" x14ac:dyDescent="0.2">
      <c r="A100"/>
      <c r="B100" s="205"/>
      <c r="C100" t="s">
        <v>71</v>
      </c>
      <c r="D100" s="185"/>
      <c r="E100" s="185"/>
      <c r="F100" s="185"/>
      <c r="G100" s="185"/>
      <c r="H100" s="185"/>
      <c r="I100" s="185"/>
      <c r="J100" s="206">
        <f>SUM(B8:B98)</f>
        <v>11</v>
      </c>
      <c r="K100" s="206"/>
      <c r="L100" s="185"/>
      <c r="M100" s="185"/>
      <c r="N100" s="185"/>
      <c r="O100" s="185"/>
      <c r="P100" s="185"/>
      <c r="Q100" s="185"/>
      <c r="R100" s="185"/>
      <c r="S100" s="185"/>
      <c r="T100" s="185"/>
      <c r="U100" s="185"/>
      <c r="V100" s="185"/>
      <c r="W100" s="185"/>
      <c r="X100" s="185"/>
      <c r="Y100" s="185"/>
      <c r="Z100" s="185"/>
      <c r="AA100" s="185"/>
      <c r="AB100" s="207">
        <f>SUM(AB10:AB98)</f>
        <v>0</v>
      </c>
      <c r="AD100" s="146">
        <f>SUM(AD10:AD98)</f>
        <v>0</v>
      </c>
      <c r="AE100" s="200">
        <f>SUM(AE10:AE98)</f>
        <v>0</v>
      </c>
      <c r="AF100" s="201">
        <f>SUM(AF57:AF98)</f>
        <v>0</v>
      </c>
      <c r="AG100" s="208">
        <f>SUM(AG10:AG98)</f>
        <v>0</v>
      </c>
      <c r="AH100" s="209"/>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row>
    <row r="135" ht="12.75" customHeight="1" x14ac:dyDescent="0.2"/>
    <row r="139" ht="12.75" customHeight="1" x14ac:dyDescent="0.2"/>
  </sheetData>
  <mergeCells count="68">
    <mergeCell ref="AD50:AG50"/>
    <mergeCell ref="AH50:AL50"/>
    <mergeCell ref="BN63:BV63"/>
    <mergeCell ref="X6:Y6"/>
    <mergeCell ref="Z6:AA6"/>
    <mergeCell ref="L8:S8"/>
    <mergeCell ref="X30:Y30"/>
    <mergeCell ref="L50:S51"/>
    <mergeCell ref="N6:O6"/>
    <mergeCell ref="P6:Q6"/>
    <mergeCell ref="R6:S6"/>
    <mergeCell ref="T6:U6"/>
    <mergeCell ref="V6:W6"/>
    <mergeCell ref="D6:E6"/>
    <mergeCell ref="F6:G6"/>
    <mergeCell ref="H6:I6"/>
    <mergeCell ref="J6:K6"/>
    <mergeCell ref="L6:M6"/>
    <mergeCell ref="X4:Y4"/>
    <mergeCell ref="Z4:AA4"/>
    <mergeCell ref="AD4:AG4"/>
    <mergeCell ref="AH4:AO4"/>
    <mergeCell ref="D5:E5"/>
    <mergeCell ref="F5:G5"/>
    <mergeCell ref="H5:I5"/>
    <mergeCell ref="J5:K5"/>
    <mergeCell ref="L5:M5"/>
    <mergeCell ref="N5:O5"/>
    <mergeCell ref="P5:Q5"/>
    <mergeCell ref="R5:S5"/>
    <mergeCell ref="T5:U5"/>
    <mergeCell ref="V5:W5"/>
    <mergeCell ref="X5:Y5"/>
    <mergeCell ref="N4:O4"/>
    <mergeCell ref="P4:Q4"/>
    <mergeCell ref="R4:S4"/>
    <mergeCell ref="T4:U4"/>
    <mergeCell ref="V4:W4"/>
    <mergeCell ref="D4:E4"/>
    <mergeCell ref="F4:G4"/>
    <mergeCell ref="H4:I4"/>
    <mergeCell ref="J4:K4"/>
    <mergeCell ref="L4:M4"/>
    <mergeCell ref="X2:Y2"/>
    <mergeCell ref="Z2:AA2"/>
    <mergeCell ref="AI2:AL2"/>
    <mergeCell ref="D3:E3"/>
    <mergeCell ref="F3:G3"/>
    <mergeCell ref="H3:I3"/>
    <mergeCell ref="J3:K3"/>
    <mergeCell ref="L3:M3"/>
    <mergeCell ref="N3:O3"/>
    <mergeCell ref="P3:Q3"/>
    <mergeCell ref="R3:S3"/>
    <mergeCell ref="T3:U3"/>
    <mergeCell ref="V3:W3"/>
    <mergeCell ref="X3:Y3"/>
    <mergeCell ref="Z3:AA3"/>
    <mergeCell ref="N2:O2"/>
    <mergeCell ref="P2:Q2"/>
    <mergeCell ref="R2:S2"/>
    <mergeCell ref="T2:U2"/>
    <mergeCell ref="V2:W2"/>
    <mergeCell ref="D2:E2"/>
    <mergeCell ref="F2:G2"/>
    <mergeCell ref="H2:I2"/>
    <mergeCell ref="J2:K2"/>
    <mergeCell ref="L2:M2"/>
  </mergeCells>
  <conditionalFormatting sqref="AH12:AH25 AH37:AO42 AH44:AO44 AH55:AL55 AH59:AL59 AH95:AL98">
    <cfRule type="cellIs" dxfId="188" priority="15" operator="greaterThan">
      <formula>0</formula>
    </cfRule>
  </conditionalFormatting>
  <conditionalFormatting sqref="AH53:AL53 AH61:AL61 AH74:AL74 AH85:AL85 AH87:AL87 AH89:AL90 AH92:AL93">
    <cfRule type="cellIs" dxfId="186" priority="17" operator="greaterThan">
      <formula>0</formula>
    </cfRule>
  </conditionalFormatting>
  <conditionalFormatting sqref="AH63:AL67">
    <cfRule type="cellIs" dxfId="184" priority="5" operator="greaterThan">
      <formula>0</formula>
    </cfRule>
  </conditionalFormatting>
  <conditionalFormatting sqref="AH71:AL72">
    <cfRule type="cellIs" dxfId="182" priority="3" operator="greaterThan">
      <formula>0</formula>
    </cfRule>
  </conditionalFormatting>
  <conditionalFormatting sqref="AH80:AL81">
    <cfRule type="cellIs" dxfId="180" priority="9" operator="greaterThan">
      <formula>0</formula>
    </cfRule>
  </conditionalFormatting>
  <conditionalFormatting sqref="AH10:AO10 AI11:AM25">
    <cfRule type="cellIs" dxfId="178" priority="13" operator="greaterThan">
      <formula>0</formula>
    </cfRule>
  </conditionalFormatting>
  <conditionalFormatting sqref="AH27:AO27">
    <cfRule type="cellIs" dxfId="176" priority="7" operator="greaterThan">
      <formula>0</formula>
    </cfRule>
  </conditionalFormatting>
  <conditionalFormatting sqref="AH31:AO32">
    <cfRule type="cellIs" dxfId="174" priority="20" operator="equal">
      <formula>4</formula>
    </cfRule>
  </conditionalFormatting>
  <conditionalFormatting sqref="AH34:AO35">
    <cfRule type="cellIs" dxfId="173" priority="11" operator="greaterThan">
      <formula>0</formula>
    </cfRule>
  </conditionalFormatting>
  <conditionalFormatting sqref="AN11:AO26 AM26 AH28:AM28 AN28:AO30 AH30:AM30 AH46:AO49 AH57:AL57 AH69:AL69 AH76:AL77">
    <cfRule type="cellIs" dxfId="171" priority="19" operator="greaterThan">
      <formula>0</formula>
    </cfRule>
  </conditionalFormatting>
  <pageMargins left="0.39374999999999999" right="0.39374999999999999" top="0.196527777777778" bottom="0.196527777777778" header="0.511811023622047" footer="0.511811023622047"/>
  <pageSetup paperSize="9" fitToHeight="2"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cellIs" priority="21" operator="equal" id="{4C1E82F4-DA5C-4729-9266-29D7A0CDD659}">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2" operator="equal" id="{B6A12570-C053-4F1C-B780-2BCD9FCD4DF4}">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3" operator="equal" id="{62137CC0-F112-425F-B820-D52EF124948E}">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E10 G10 I10 K10 M10 O10 Q10 AA10 E37:E38 G37:G38 I37:I38 K37:K38 M37:M38 O37:O38 Q37:Q38 S37:Y38 AA37:AA38 E44 G44 I44 K44 M44 O44 Q44 S44:Y44 AA44 E55 G55 I55 K55 M55 O55 Q55 S55 U55 W55 Y55 AA55 E59 G59 I59 K59 M59 O59 Q59 S59 U59 W59 Y59 AA59 E71:E72 G71:G72 I71:I72 K71:K72 M71:M72 O71:O72 Q71:Q72 S71:S72 U71:U72 W71:W72 Y71:Y72 AA71:AA72 E95:E98 G95:G98 I95:I98 K95:K98 M95:M98 O95:O98 Q95:Q98 S95:S98 U95:U98 W95:W98 Y95:Y98 AA95:AA98</xm:sqref>
        </x14:conditionalFormatting>
        <x14:conditionalFormatting xmlns:xm="http://schemas.microsoft.com/office/excel/2006/main">
          <x14:cfRule type="cellIs" priority="24" operator="equal" id="{B0D8891D-2E47-45FD-B751-234167FD4AC0}">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5" operator="equal" id="{FFCC8CCC-1CC4-4843-8EC1-99E026006FC1}">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6" operator="equal" id="{1052CB4A-C6A5-44C7-B753-6C3924ACBA67}">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E12 G12 I12 K12 M12 O12 Q12 S12:Y12 AA12</xm:sqref>
        </x14:conditionalFormatting>
        <x14:conditionalFormatting xmlns:xm="http://schemas.microsoft.com/office/excel/2006/main">
          <x14:cfRule type="cellIs" priority="27" operator="equal" id="{D9B01AD0-A4AA-4774-90B6-3C2A4783AE3A}">
            <xm:f>(Var!$B$5)</xm:f>
            <x14:dxf>
              <font>
                <b/>
                <i val="0"/>
                <strike val="0"/>
                <u val="none"/>
                <sz val="8"/>
                <color rgb="FF000000"/>
              </font>
              <fill>
                <patternFill>
                  <bgColor rgb="FFFFFF00"/>
                </patternFill>
              </fill>
              <border diagonalUp="0" diagonalDown="0">
                <left/>
                <right style="thin">
                  <color auto="1"/>
                </right>
                <top/>
                <bottom/>
              </border>
            </x14:dxf>
          </x14:cfRule>
          <x14:cfRule type="cellIs" priority="28" operator="equal" id="{9DE3F124-50A6-4384-BFF4-32EC361FDE7A}">
            <xm:f>(Var!$B$6)</xm:f>
            <x14:dxf>
              <font>
                <b/>
                <i val="0"/>
                <strike val="0"/>
                <u val="none"/>
                <sz val="8"/>
                <color rgb="FF000000"/>
              </font>
              <fill>
                <patternFill>
                  <bgColor rgb="FFCCCCCC"/>
                </patternFill>
              </fill>
              <border diagonalUp="0" diagonalDown="0">
                <left/>
                <right style="thin">
                  <color auto="1"/>
                </right>
                <top/>
                <bottom/>
              </border>
            </x14:dxf>
          </x14:cfRule>
          <x14:cfRule type="cellIs" priority="29" operator="equal" id="{D41169C3-39B8-45C4-B76A-8827DD4BCE10}">
            <xm:f>(Var!$B$7)</xm:f>
            <x14:dxf>
              <font>
                <b/>
                <i val="0"/>
                <strike val="0"/>
                <u val="none"/>
                <sz val="8"/>
                <color rgb="FFFFFFFF"/>
              </font>
              <fill>
                <patternFill>
                  <bgColor rgb="FF996666"/>
                </patternFill>
              </fill>
              <border diagonalUp="0" diagonalDown="0">
                <left/>
                <right style="thin">
                  <color auto="1"/>
                </right>
                <top/>
                <bottom/>
              </border>
            </x14:dxf>
          </x14:cfRule>
          <xm:sqref>E14 G14 I14 K14 M14 O14 Q14 S14:Y14 AA14</xm:sqref>
        </x14:conditionalFormatting>
        <x14:conditionalFormatting xmlns:xm="http://schemas.microsoft.com/office/excel/2006/main">
          <x14:cfRule type="cellIs" priority="31" operator="equal" id="{FEFDC654-C516-49B8-8435-97BEE2B83594}">
            <xm:f>(Var!$B$6)</xm:f>
            <x14:dxf>
              <font>
                <b/>
                <i val="0"/>
                <strike val="0"/>
                <u val="none"/>
                <sz val="8"/>
                <color rgb="FF000000"/>
              </font>
              <fill>
                <patternFill>
                  <bgColor rgb="FFCCCCCC"/>
                </patternFill>
              </fill>
              <border diagonalUp="0" diagonalDown="0">
                <left/>
                <right style="thin">
                  <color auto="1"/>
                </right>
                <top/>
                <bottom/>
              </border>
            </x14:dxf>
          </x14:cfRule>
          <x14:cfRule type="cellIs" priority="32" operator="equal" id="{183FCB46-508A-4FF2-A521-5FD797ABCC15}">
            <xm:f>(Var!$B$7)</xm:f>
            <x14:dxf>
              <font>
                <b/>
                <i val="0"/>
                <strike val="0"/>
                <u val="none"/>
                <sz val="8"/>
                <color rgb="FFFFFFFF"/>
              </font>
              <fill>
                <patternFill>
                  <bgColor rgb="FF996666"/>
                </patternFill>
              </fill>
              <border diagonalUp="0" diagonalDown="0">
                <left/>
                <right style="thin">
                  <color auto="1"/>
                </right>
                <top/>
                <bottom/>
              </border>
            </x14:dxf>
          </x14:cfRule>
          <x14:cfRule type="cellIs" priority="30" operator="equal" id="{60ACC463-AD66-445A-994D-7B7A47EE652E}">
            <xm:f>(Var!$B$5)</xm:f>
            <x14:dxf>
              <font>
                <b/>
                <i val="0"/>
                <strike val="0"/>
                <u val="none"/>
                <sz val="8"/>
                <color rgb="FF000000"/>
              </font>
              <fill>
                <patternFill>
                  <bgColor rgb="FFFFFF00"/>
                </patternFill>
              </fill>
              <border diagonalUp="0" diagonalDown="0">
                <left/>
                <right style="thin">
                  <color auto="1"/>
                </right>
                <top/>
                <bottom/>
              </border>
            </x14:dxf>
          </x14:cfRule>
          <xm:sqref>E34:E35 G34:G35 I34:I35 K34:K35 M34:M35 O34:O35 Q34:Q35 S34:Y35 AA34:AA35</xm:sqref>
        </x14:conditionalFormatting>
        <x14:conditionalFormatting xmlns:xm="http://schemas.microsoft.com/office/excel/2006/main">
          <x14:cfRule type="cellIs" priority="35" operator="equal" id="{8C448949-4152-4A62-B6A2-50CB99A83F71}">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4" operator="equal" id="{D1C68E13-1490-4863-BC56-63C1C425B0B9}">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3" operator="equal" id="{90632BEA-B530-46A6-8AED-39AD803A803E}">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E53 I53 K53 M53 O53 W53 Y53 E61 I61 K61 M61 O61 W61 Y61 E74 I74 K74 M74 O74 W74 Y74 E85 I85 K85 M85 O85 W85 Y85 E87 I87 K87 M87 O87 W87 Y87 I89:I90 K89:K90 M89:M90 O89:O90 Q89:Q90 S89:S90 U89:U90 W89:W90 Y89:Y90 AA89:AA90 I92:I93 K92:K93 M92:M93 O92:O93 Q92:Q93 S92:S93 U92:U93 W92:W93 Y92:Y93 AA92:AA93</xm:sqref>
        </x14:conditionalFormatting>
        <x14:conditionalFormatting xmlns:xm="http://schemas.microsoft.com/office/excel/2006/main">
          <x14:cfRule type="cellIs" priority="38" operator="equal" id="{93D5DD27-1C9E-42CA-A6C0-3C7223BFEA8B}">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7" operator="equal" id="{D0C3885D-6D93-4667-B99E-1CB437AE601C}">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6" operator="equal" id="{F0F0193B-E794-413D-A93A-29BB9DEAD417}">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E80:E81 G80:G81 I80:I81 K80:K81 M80:M81 O80:O81 Q80:Q81 S80:S81 U80:U81 W80:W81 Y80:Y81 AA80:AA81</xm:sqref>
        </x14:conditionalFormatting>
        <x14:conditionalFormatting xmlns:xm="http://schemas.microsoft.com/office/excel/2006/main">
          <x14:cfRule type="cellIs" priority="41" operator="equal" id="{BCB5808E-C838-49C0-B92E-B5E852348C53}">
            <xm:f>(Var!$B$7)</xm:f>
            <x14:dxf>
              <font>
                <b/>
                <i val="0"/>
                <strike val="0"/>
                <u val="none"/>
                <sz val="8"/>
                <color rgb="FF000000"/>
              </font>
              <fill>
                <patternFill>
                  <bgColor rgb="FFCCCCCC"/>
                </patternFill>
              </fill>
              <border diagonalUp="0" diagonalDown="0">
                <left/>
                <right style="thin">
                  <color auto="1"/>
                </right>
                <top/>
                <bottom/>
              </border>
            </x14:dxf>
          </x14:cfRule>
          <x14:cfRule type="cellIs" priority="40" operator="equal" id="{E67F78D7-2F15-49BF-A987-80E04D9CC8C1}">
            <xm:f>(Var!$B$6)</xm:f>
            <x14:dxf>
              <font>
                <b/>
                <i val="0"/>
                <strike val="0"/>
                <u val="none"/>
                <sz val="8"/>
                <color rgb="FF000000"/>
              </font>
              <fill>
                <patternFill>
                  <bgColor rgb="FFFFFF00"/>
                </patternFill>
              </fill>
              <border diagonalUp="0" diagonalDown="0">
                <left/>
                <right style="thin">
                  <color auto="1"/>
                </right>
                <top/>
                <bottom/>
              </border>
            </x14:dxf>
          </x14:cfRule>
          <x14:cfRule type="cellIs" priority="39" operator="equal" id="{8942734C-4644-46CC-8F10-B81F6A21D18B}">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E89:E93 G89:G93</xm:sqref>
        </x14:conditionalFormatting>
        <x14:conditionalFormatting xmlns:xm="http://schemas.microsoft.com/office/excel/2006/main">
          <x14:cfRule type="cellIs" priority="44" operator="equal" id="{DEE47F79-244E-4D86-B13D-CB2EABC0504D}">
            <xm:f>(Var!$B$7)</xm:f>
            <x14:dxf>
              <font>
                <b/>
                <i val="0"/>
                <strike val="0"/>
                <u val="none"/>
                <sz val="8"/>
                <color rgb="FF000000"/>
              </font>
              <fill>
                <patternFill>
                  <bgColor rgb="FFCCCCCC"/>
                </patternFill>
              </fill>
              <border diagonalUp="0" diagonalDown="0">
                <left/>
                <right style="thin">
                  <color auto="1"/>
                </right>
                <top/>
                <bottom/>
              </border>
            </x14:dxf>
          </x14:cfRule>
          <x14:cfRule type="cellIs" priority="43" operator="equal" id="{E081B7DB-8CE1-44F8-933F-5E5BD5488165}">
            <xm:f>(Var!$B$6)</xm:f>
            <x14:dxf>
              <font>
                <b/>
                <i val="0"/>
                <strike val="0"/>
                <u val="none"/>
                <sz val="8"/>
                <color rgb="FF000000"/>
              </font>
              <fill>
                <patternFill>
                  <bgColor rgb="FFFFFF00"/>
                </patternFill>
              </fill>
              <border diagonalUp="0" diagonalDown="0">
                <left/>
                <right style="thin">
                  <color auto="1"/>
                </right>
                <top/>
                <bottom/>
              </border>
            </x14:dxf>
          </x14:cfRule>
          <x14:cfRule type="cellIs" priority="42" operator="equal" id="{304652A6-40DA-47B3-9BB3-A2B523FE3CB0}">
            <xm:f>(Var!$B$5)</xm:f>
            <x14:dxf>
              <font>
                <b/>
                <i val="0"/>
                <strike val="0"/>
                <u val="none"/>
                <sz val="8"/>
                <color rgb="FFFFFFFF"/>
              </font>
              <fill>
                <patternFill>
                  <bgColor rgb="FF996666"/>
                </patternFill>
              </fill>
              <border diagonalUp="0" diagonalDown="0">
                <left/>
                <right style="thin">
                  <color auto="1"/>
                </right>
                <top/>
                <bottom/>
              </border>
            </x14:dxf>
          </x14:cfRule>
          <xm:sqref>G21:G22</xm:sqref>
        </x14:conditionalFormatting>
        <x14:conditionalFormatting xmlns:xm="http://schemas.microsoft.com/office/excel/2006/main">
          <x14:cfRule type="cellIs" priority="47" operator="equal" id="{C78017C0-AFAD-4F15-A08B-F71E8F4549CA}">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6" operator="equal" id="{7670C7F0-9496-4273-BBBD-ADDDECD1A7B2}">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5" operator="equal" id="{5979E0C2-FB1C-47DE-90A0-FAF8C71EDAF5}">
            <xm:f>(Var!$B$5)</xm:f>
            <x14:dxf>
              <font>
                <b/>
                <i val="0"/>
                <strike val="0"/>
                <u val="none"/>
                <sz val="8"/>
                <color rgb="FFFFFFFF"/>
              </font>
              <fill>
                <patternFill>
                  <bgColor rgb="FF996666"/>
                </patternFill>
              </fill>
              <border diagonalUp="0" diagonalDown="0">
                <left/>
                <right style="thin">
                  <color auto="1"/>
                </right>
                <top/>
                <bottom/>
              </border>
            </x14:dxf>
          </x14:cfRule>
          <xm:sqref>G53 G61 G74 G85 G87</xm:sqref>
        </x14:conditionalFormatting>
        <x14:conditionalFormatting xmlns:xm="http://schemas.microsoft.com/office/excel/2006/main">
          <x14:cfRule type="cellIs" priority="49" operator="equal" id="{9B9E84A5-98A9-4DA7-9D54-6CE8901B7DEA}">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8" operator="equal" id="{99A01C19-FB1D-4B7A-8894-7091689A99AF}">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0" operator="equal" id="{661E107E-7EC5-4C49-8ABA-4EA6D2568E1C}">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Q53 S53 Q61 S61 Q74 S74 Q85 S85 Q87 S87</xm:sqref>
        </x14:conditionalFormatting>
        <x14:conditionalFormatting xmlns:xm="http://schemas.microsoft.com/office/excel/2006/main">
          <x14:cfRule type="cellIs" priority="52" operator="equal" id="{AD26F0F1-B845-456E-8A61-A0796BB3F3DD}">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1" operator="equal" id="{CA9C4021-22CF-4B93-B6D7-A0E7CA9024DE}">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3" operator="equal" id="{636887FE-F382-42CF-937D-274FEE695694}">
            <xm:f>(Var!$B$7)</xm:f>
            <x14:dxf>
              <font>
                <b/>
                <i val="0"/>
                <strike val="0"/>
                <u val="none"/>
                <sz val="8"/>
                <color rgb="FF000000"/>
              </font>
              <fill>
                <patternFill>
                  <bgColor rgb="FFFFFF00"/>
                </patternFill>
              </fill>
              <border diagonalUp="0" diagonalDown="0">
                <left/>
                <right style="thin">
                  <color auto="1"/>
                </right>
                <top/>
                <bottom/>
              </border>
            </x14:dxf>
          </x14:cfRule>
          <xm:sqref>S10:W10 Y10 E16 G16 I16 K16 M16 O16 Q16 S16:Y16 AA16 E18:E19 G18:G19 I18:I19 K18:K19 M18:M19 O18:O19 Q18:Q19 S18:Y19 AA18:AA19 E21:E22 I21:I22 K21:K22 M21:M22 O21:O22 Q21:Q22 S21:Y22 AA21:AA22 E24:E25 G24:G25 I24:I25 K24:K25 M24:M25 O24:O25 Q24:Q25 S24:Y25 AA24:AA25 E27:E28 G27:G28 I27:I28 K27:K28 M27:M28 O27:O28 Q27:Q28 S27:Y28 AA27:AA28 E30 G30 I30 K30 M30 O30 Q30 S30:X30 AA30 E40:E42 G40:G42 I40:I42 K40:K42 M40:M42 O40:O42 Q40:Q42 S40:Y42 AA40:AA42 E46:E49 G46:G49 I46:I49 K46:K49 M46:M49 O46:O49 Q46:Q49 S46:Y49 AA46:AA49 E57 G57 I57 K57 M57 O57 Q57 S57 U57 W57 Y57 AA57 E63:E67 G63:G67 I63:I67 K63:K67 M63:M67 O63:O67 Q63:Q67 S63:S67 U63:U67 W63:W67 Y63:Y67 AA63:AA67 E69 G69 I69 K69 M69 O69 Q69 S69 U69 W69 Y69 AA69 E76:E77 G76:G77 I76:I77 K76:K77 M76:M77 O76:O77 Q76:Q77 S76:S77 U76:U77 W76:W77 Y76:Y77 AA76:AA77</xm:sqref>
        </x14:conditionalFormatting>
        <x14:conditionalFormatting xmlns:xm="http://schemas.microsoft.com/office/excel/2006/main">
          <x14:cfRule type="cellIs" priority="54" operator="equal" id="{10D4AC3D-0071-4977-9958-ACEAD0AE5A7B}">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5" operator="equal" id="{F5F045F7-B565-4E19-8CE9-F7B0E5461580}">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6" operator="equal" id="{4B52B67A-D58A-4637-AD70-34AFBBDF2E36}">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U53 U61 U74 U85 U87</xm:sqref>
        </x14:conditionalFormatting>
        <x14:conditionalFormatting xmlns:xm="http://schemas.microsoft.com/office/excel/2006/main">
          <x14:cfRule type="cellIs" priority="57" operator="equal" id="{585CC3E5-76EF-4E2F-A200-155F427DFECB}">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8" operator="equal" id="{91867A91-1B88-44BB-AFDF-D3214F70D65F}">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9" operator="equal" id="{DD94F8E0-FC9B-4FF7-81CF-16489841728C}">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AA53 AA61 AA74 AA85 AA87</xm:sqref>
        </x14:conditionalFormatting>
        <x14:conditionalFormatting xmlns:xm="http://schemas.microsoft.com/office/excel/2006/main">
          <x14:cfRule type="cellIs" priority="14" operator="equal" id="{B347ACCD-77EA-492F-A377-A5BDB086FFE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AH12:AH25 AH37:AO42 AH44:AO44 AH55:AL55 AH59:AL59 AH95:AL98</xm:sqref>
        </x14:conditionalFormatting>
        <x14:conditionalFormatting xmlns:xm="http://schemas.microsoft.com/office/excel/2006/main">
          <x14:cfRule type="cellIs" priority="16" operator="equal" id="{1FBD2073-7CE1-449E-8F12-D82180D07FFB}">
            <xm:f>(Var!$B$8)</xm:f>
            <x14:dxf>
              <font>
                <b/>
                <i val="0"/>
                <strike val="0"/>
                <u val="none"/>
                <sz val="8"/>
                <color rgb="FF000000"/>
              </font>
              <fill>
                <patternFill>
                  <bgColor rgb="FFFFFF00"/>
                </patternFill>
              </fill>
              <border diagonalUp="0" diagonalDown="0">
                <left/>
                <right style="thin">
                  <color auto="1"/>
                </right>
                <top/>
                <bottom/>
              </border>
            </x14:dxf>
          </x14:cfRule>
          <xm:sqref>AH53:AL53 AH61:AL61 AH74:AL74 AH85:AL85 AH87:AL87 AH89:AL90 AH92:AL93</xm:sqref>
        </x14:conditionalFormatting>
        <x14:conditionalFormatting xmlns:xm="http://schemas.microsoft.com/office/excel/2006/main">
          <x14:cfRule type="cellIs" priority="4" operator="equal" id="{AE406EDE-D4A3-422F-8BDE-5B11C06C1B34}">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AH63:AL67</xm:sqref>
        </x14:conditionalFormatting>
        <x14:conditionalFormatting xmlns:xm="http://schemas.microsoft.com/office/excel/2006/main">
          <x14:cfRule type="cellIs" priority="2" operator="equal" id="{915E9F54-9C76-42F1-9A21-F5C8EB1CE774}">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AH71:AL72</xm:sqref>
        </x14:conditionalFormatting>
        <x14:conditionalFormatting xmlns:xm="http://schemas.microsoft.com/office/excel/2006/main">
          <x14:cfRule type="cellIs" priority="8" operator="equal" id="{AEBD27B4-4F91-48EB-8156-90F9E7DAB7E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AH80:AL81</xm:sqref>
        </x14:conditionalFormatting>
        <x14:conditionalFormatting xmlns:xm="http://schemas.microsoft.com/office/excel/2006/main">
          <x14:cfRule type="cellIs" priority="12" operator="equal" id="{FD9D4345-BCE0-4CA3-9DCA-35CEB9146DEE}">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AH10:AO10 AI11:AM25</xm:sqref>
        </x14:conditionalFormatting>
        <x14:conditionalFormatting xmlns:xm="http://schemas.microsoft.com/office/excel/2006/main">
          <x14:cfRule type="cellIs" priority="6" operator="equal" id="{7CBDA439-3AC3-4BC1-AD7E-C6176910F686}">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AH27:AO27</xm:sqref>
        </x14:conditionalFormatting>
        <x14:conditionalFormatting xmlns:xm="http://schemas.microsoft.com/office/excel/2006/main">
          <x14:cfRule type="cellIs" priority="10" operator="equal" id="{2047A287-8794-4C97-9D24-D120FAD3D5A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AH34:AO35</xm:sqref>
        </x14:conditionalFormatting>
        <x14:conditionalFormatting xmlns:xm="http://schemas.microsoft.com/office/excel/2006/main">
          <x14:cfRule type="cellIs" priority="18" operator="equal" id="{E090554F-57EC-4D40-BA9E-C98AF0B7C261}">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AN11:AO26 AM26 AH28:AM28 AN28:AO30 AH30:AM30 AH46:AO49 AH57:AL57 AH69:AL69 AH76:AL77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XFD152"/>
  <sheetViews>
    <sheetView zoomScale="75" zoomScaleNormal="75" workbookViewId="0">
      <pane ySplit="6" topLeftCell="A7" activePane="bottomLeft" state="frozen"/>
      <selection pane="bottomLeft" activeCell="AY26" sqref="AY26:AY27"/>
    </sheetView>
  </sheetViews>
  <sheetFormatPr baseColWidth="10" defaultColWidth="10.7109375" defaultRowHeight="12.75" customHeight="1" x14ac:dyDescent="0.2"/>
  <cols>
    <col min="1" max="1" width="2" customWidth="1"/>
    <col min="2" max="2" width="2.85546875" style="205" customWidth="1"/>
    <col min="3" max="3" width="26.42578125" customWidth="1"/>
    <col min="4" max="4" width="4.5703125" style="185" customWidth="1"/>
    <col min="5" max="5" width="4.85546875" style="188" customWidth="1"/>
    <col min="6" max="6" width="4.7109375" style="185" customWidth="1"/>
    <col min="7" max="7" width="4" style="188" customWidth="1"/>
    <col min="8" max="8" width="4.5703125" style="185" customWidth="1"/>
    <col min="9" max="9" width="3.5703125" style="188" customWidth="1"/>
    <col min="10" max="10" width="5.5703125" style="185" customWidth="1"/>
    <col min="11" max="11" width="3.5703125" style="188" customWidth="1"/>
    <col min="12" max="12" width="5.85546875" style="185" customWidth="1"/>
    <col min="13" max="13" width="3.5703125" style="188" customWidth="1"/>
    <col min="14" max="14" width="5" style="185" customWidth="1"/>
    <col min="15" max="15" width="3.5703125" style="188" customWidth="1"/>
    <col min="16" max="16" width="4.42578125" style="188" customWidth="1"/>
    <col min="17" max="17" width="3.5703125" style="188" customWidth="1"/>
    <col min="18" max="18" width="5.5703125" style="188" customWidth="1"/>
    <col min="19" max="19" width="3.5703125" style="188" customWidth="1"/>
    <col min="20" max="20" width="4.5703125" style="185" customWidth="1"/>
    <col min="21" max="21" width="3.5703125" style="188" customWidth="1"/>
    <col min="22" max="22" width="4.5703125" style="185" customWidth="1"/>
    <col min="23" max="23" width="3.5703125" style="188" customWidth="1"/>
    <col min="24" max="24" width="5.42578125" style="185" customWidth="1"/>
    <col min="25" max="25" width="3.5703125" style="188" customWidth="1"/>
    <col min="26" max="26" width="6.5703125" style="185" customWidth="1"/>
    <col min="27" max="27" width="3.5703125" style="188" customWidth="1"/>
    <col min="28" max="28" width="5.85546875" style="185" customWidth="1"/>
    <col min="29" max="29" width="3.5703125" style="188" customWidth="1"/>
    <col min="30" max="30" width="5.140625" style="185" customWidth="1"/>
    <col min="31" max="31" width="3.5703125" style="188" customWidth="1"/>
    <col min="32" max="32" width="4.7109375" style="185" customWidth="1"/>
    <col min="33" max="33" width="3.5703125" style="188" customWidth="1"/>
    <col min="34" max="34" width="5.7109375" style="185" customWidth="1"/>
    <col min="35" max="35" width="3.5703125" style="188" customWidth="1"/>
    <col min="36" max="36" width="5" style="185" customWidth="1"/>
    <col min="37" max="37" width="3.5703125" style="188" customWidth="1"/>
    <col min="38" max="38" width="5.5703125" style="185" customWidth="1"/>
    <col min="39" max="39" width="4.85546875" style="188" customWidth="1"/>
    <col min="40" max="40" width="7.42578125" style="185" customWidth="1"/>
    <col min="41" max="41" width="4.42578125" style="188" customWidth="1"/>
    <col min="42" max="42" width="5.140625" style="185" customWidth="1"/>
    <col min="43" max="43" width="6.7109375" style="188" customWidth="1"/>
    <col min="44" max="44" width="4.5703125" style="185" customWidth="1"/>
    <col min="45" max="45" width="4.5703125" style="188" customWidth="1"/>
    <col min="46" max="46" width="4.140625" style="185" customWidth="1"/>
    <col min="47" max="47" width="4.42578125" style="188" customWidth="1"/>
    <col min="48" max="48" width="5.28515625" style="185" customWidth="1"/>
    <col min="49" max="49" width="4.5703125" style="188" customWidth="1"/>
    <col min="50" max="50" width="3" customWidth="1"/>
    <col min="51" max="51" width="3.5703125" style="205" customWidth="1"/>
    <col min="52" max="52" width="7.140625" customWidth="1"/>
    <col min="53" max="56" width="4.28515625" customWidth="1"/>
    <col min="57" max="59" width="5.28515625" style="205" customWidth="1"/>
    <col min="60" max="60" width="6.85546875" style="205" customWidth="1"/>
    <col min="61" max="62" width="6.5703125" style="205" customWidth="1"/>
    <col min="16379" max="16384" width="11.5703125" customWidth="1"/>
  </cols>
  <sheetData>
    <row r="1" spans="2:62" ht="9" customHeight="1" x14ac:dyDescent="0.2"/>
    <row r="2" spans="2:62" ht="15.75" customHeight="1" x14ac:dyDescent="0.2">
      <c r="B2" s="565"/>
      <c r="C2" s="565"/>
      <c r="D2" s="566"/>
      <c r="E2" s="566"/>
      <c r="F2" s="566"/>
      <c r="G2" s="566"/>
      <c r="H2" s="566"/>
      <c r="I2" s="566"/>
      <c r="J2" s="566"/>
      <c r="K2" s="566"/>
      <c r="L2" s="566"/>
      <c r="M2" s="566"/>
      <c r="N2" s="566"/>
      <c r="O2" s="566"/>
      <c r="P2" s="567"/>
      <c r="Q2" s="567"/>
      <c r="R2" s="567"/>
      <c r="S2" s="567"/>
      <c r="T2" s="567"/>
      <c r="U2" s="567"/>
      <c r="V2" s="567"/>
      <c r="W2" s="567"/>
      <c r="X2" s="567"/>
      <c r="Y2" s="567"/>
      <c r="Z2" s="566"/>
      <c r="AA2" s="566"/>
      <c r="AB2" s="566"/>
      <c r="AC2" s="566"/>
      <c r="AD2" s="566"/>
      <c r="AE2" s="566"/>
      <c r="AF2" s="566"/>
      <c r="AG2" s="566"/>
      <c r="AH2" s="566"/>
      <c r="AI2" s="566"/>
      <c r="AJ2" s="566"/>
      <c r="AK2" s="566"/>
      <c r="AL2" s="566"/>
      <c r="AM2" s="566"/>
      <c r="AN2" s="569"/>
      <c r="AO2" s="569"/>
      <c r="AP2" s="569"/>
      <c r="AQ2" s="569"/>
      <c r="AR2" s="570"/>
      <c r="AS2" s="570"/>
      <c r="AT2" s="569"/>
      <c r="AU2" s="569"/>
      <c r="AV2" s="569"/>
      <c r="AW2" s="569"/>
      <c r="AY2" s="100"/>
    </row>
    <row r="3" spans="2:62" ht="15.75" customHeight="1" x14ac:dyDescent="0.2">
      <c r="B3" s="565"/>
      <c r="C3" s="565"/>
      <c r="D3" s="571"/>
      <c r="E3" s="571"/>
      <c r="F3" s="571"/>
      <c r="G3" s="571"/>
      <c r="H3" s="571"/>
      <c r="I3" s="571"/>
      <c r="J3" s="571"/>
      <c r="K3" s="571"/>
      <c r="L3" s="571"/>
      <c r="M3" s="571"/>
      <c r="N3" s="571"/>
      <c r="O3" s="571"/>
      <c r="P3" s="572"/>
      <c r="Q3" s="572"/>
      <c r="R3" s="572"/>
      <c r="S3" s="572"/>
      <c r="T3" s="572"/>
      <c r="U3" s="572"/>
      <c r="V3" s="572"/>
      <c r="W3" s="572"/>
      <c r="X3" s="572"/>
      <c r="Y3" s="572"/>
      <c r="Z3" s="572"/>
      <c r="AA3" s="572"/>
      <c r="AB3" s="572"/>
      <c r="AC3" s="572"/>
      <c r="AD3" s="571"/>
      <c r="AE3" s="571"/>
      <c r="AF3" s="571"/>
      <c r="AG3" s="571"/>
      <c r="AH3" s="571"/>
      <c r="AI3" s="571"/>
      <c r="AJ3" s="571"/>
      <c r="AK3" s="571"/>
      <c r="AL3" s="571"/>
      <c r="AM3" s="571"/>
      <c r="AN3" s="573"/>
      <c r="AO3" s="573"/>
      <c r="AP3" s="573"/>
      <c r="AQ3" s="573"/>
      <c r="AR3" s="574"/>
      <c r="AS3" s="574"/>
      <c r="AT3" s="575"/>
      <c r="AU3" s="575"/>
      <c r="AV3" s="573"/>
      <c r="AW3" s="573"/>
      <c r="AY3" s="100"/>
    </row>
    <row r="4" spans="2:62" ht="15.75" customHeight="1" x14ac:dyDescent="0.2">
      <c r="B4" s="565"/>
      <c r="C4" s="565"/>
      <c r="D4" s="571"/>
      <c r="E4" s="571"/>
      <c r="F4" s="571"/>
      <c r="G4" s="571"/>
      <c r="H4" s="571"/>
      <c r="I4" s="571"/>
      <c r="J4" s="571"/>
      <c r="K4" s="571"/>
      <c r="L4" s="571"/>
      <c r="M4" s="571"/>
      <c r="N4" s="571"/>
      <c r="O4" s="571"/>
      <c r="P4" s="572"/>
      <c r="Q4" s="572"/>
      <c r="R4" s="572"/>
      <c r="S4" s="572"/>
      <c r="T4" s="572"/>
      <c r="U4" s="572"/>
      <c r="V4" s="572"/>
      <c r="W4" s="572"/>
      <c r="X4" s="572"/>
      <c r="Y4" s="572"/>
      <c r="Z4" s="572"/>
      <c r="AA4" s="572"/>
      <c r="AB4" s="572"/>
      <c r="AC4" s="572"/>
      <c r="AD4" s="571"/>
      <c r="AE4" s="571"/>
      <c r="AF4" s="571"/>
      <c r="AG4" s="571"/>
      <c r="AH4" s="571"/>
      <c r="AI4" s="571"/>
      <c r="AJ4" s="571"/>
      <c r="AK4" s="571"/>
      <c r="AL4" s="571"/>
      <c r="AM4" s="571"/>
      <c r="AN4" s="573"/>
      <c r="AO4" s="573"/>
      <c r="AP4" s="573"/>
      <c r="AQ4" s="573"/>
      <c r="AR4" s="576"/>
      <c r="AS4" s="576"/>
      <c r="AT4" s="573"/>
      <c r="AU4" s="573"/>
      <c r="AV4" s="573"/>
      <c r="AW4" s="573"/>
      <c r="AY4" s="100" t="s">
        <v>0</v>
      </c>
      <c r="AZ4" s="100" t="s">
        <v>1</v>
      </c>
      <c r="BA4" s="562" t="s">
        <v>2</v>
      </c>
      <c r="BB4" s="562"/>
      <c r="BC4" s="562"/>
      <c r="BD4" s="562"/>
      <c r="BE4" s="563" t="s">
        <v>109</v>
      </c>
      <c r="BF4" s="563"/>
      <c r="BG4" s="563"/>
      <c r="BH4" s="563"/>
      <c r="BI4" s="563"/>
      <c r="BJ4" s="563"/>
    </row>
    <row r="5" spans="2:62" ht="15.75" customHeight="1" x14ac:dyDescent="0.2">
      <c r="B5" s="565"/>
      <c r="C5" s="565"/>
      <c r="D5" s="571"/>
      <c r="E5" s="571"/>
      <c r="F5" s="571"/>
      <c r="G5" s="571"/>
      <c r="H5" s="571"/>
      <c r="I5" s="571"/>
      <c r="J5" s="571"/>
      <c r="K5" s="571"/>
      <c r="L5" s="571"/>
      <c r="M5" s="571"/>
      <c r="N5" s="571"/>
      <c r="O5" s="571"/>
      <c r="P5" s="572"/>
      <c r="Q5" s="572"/>
      <c r="R5" s="572"/>
      <c r="S5" s="572"/>
      <c r="T5" s="572"/>
      <c r="U5" s="572"/>
      <c r="V5" s="572"/>
      <c r="W5" s="572"/>
      <c r="X5" s="572"/>
      <c r="Y5" s="572"/>
      <c r="Z5" s="572"/>
      <c r="AA5" s="572"/>
      <c r="AB5" s="572"/>
      <c r="AC5" s="572"/>
      <c r="AD5" s="571"/>
      <c r="AE5" s="571"/>
      <c r="AF5" s="571"/>
      <c r="AG5" s="571"/>
      <c r="AH5" s="571"/>
      <c r="AI5" s="571"/>
      <c r="AJ5" s="571"/>
      <c r="AK5" s="571"/>
      <c r="AL5" s="571"/>
      <c r="AM5" s="571"/>
      <c r="AN5" s="572"/>
      <c r="AO5" s="572"/>
      <c r="AP5" s="572"/>
      <c r="AQ5" s="572"/>
      <c r="AR5" s="581"/>
      <c r="AS5" s="581"/>
      <c r="AT5" s="572"/>
      <c r="AU5" s="572"/>
      <c r="AV5" s="572"/>
      <c r="AW5" s="572"/>
      <c r="AY5" s="100"/>
      <c r="AZ5" s="100" t="s">
        <v>4</v>
      </c>
      <c r="BA5" s="475" t="s">
        <v>5</v>
      </c>
      <c r="BB5" s="476" t="s">
        <v>6</v>
      </c>
      <c r="BC5" s="477" t="s">
        <v>7</v>
      </c>
      <c r="BD5" s="478" t="s">
        <v>8</v>
      </c>
      <c r="BE5" s="100"/>
      <c r="BF5" s="100"/>
      <c r="BG5" s="100"/>
      <c r="BH5" s="100"/>
      <c r="BI5" s="100"/>
    </row>
    <row r="6" spans="2:62" ht="16.5" customHeight="1" x14ac:dyDescent="0.2">
      <c r="B6" s="565"/>
      <c r="C6" s="565"/>
      <c r="D6" s="568"/>
      <c r="E6" s="568"/>
      <c r="F6" s="568"/>
      <c r="G6" s="568"/>
      <c r="H6" s="568"/>
      <c r="I6" s="568"/>
      <c r="J6" s="568"/>
      <c r="K6" s="568"/>
      <c r="L6" s="568"/>
      <c r="M6" s="568"/>
      <c r="N6" s="568"/>
      <c r="O6" s="568"/>
      <c r="P6" s="568"/>
      <c r="Q6" s="568"/>
      <c r="R6" s="568"/>
      <c r="S6" s="568"/>
      <c r="T6" s="577"/>
      <c r="U6" s="577"/>
      <c r="V6" s="568"/>
      <c r="W6" s="568"/>
      <c r="X6" s="577"/>
      <c r="Y6" s="577"/>
      <c r="Z6" s="568"/>
      <c r="AA6" s="568"/>
      <c r="AB6" s="568"/>
      <c r="AC6" s="568"/>
      <c r="AD6" s="582"/>
      <c r="AE6" s="582"/>
      <c r="AF6" s="568"/>
      <c r="AG6" s="568"/>
      <c r="AH6" s="568"/>
      <c r="AI6" s="568"/>
      <c r="AJ6" s="582"/>
      <c r="AK6" s="582"/>
      <c r="AL6" s="568"/>
      <c r="AM6" s="568"/>
      <c r="AN6" s="583"/>
      <c r="AO6" s="583"/>
      <c r="AP6" s="568"/>
      <c r="AQ6" s="568"/>
      <c r="AR6" s="578"/>
      <c r="AS6" s="578"/>
      <c r="AT6" s="568"/>
      <c r="AU6" s="568"/>
      <c r="AV6" s="579"/>
      <c r="AW6" s="579"/>
      <c r="AY6" s="100"/>
      <c r="AZ6" s="100"/>
      <c r="BE6" s="100"/>
      <c r="BF6" s="100"/>
      <c r="BG6" s="100"/>
      <c r="BH6" s="100"/>
      <c r="BI6" s="100"/>
    </row>
    <row r="7" spans="2:62" ht="22.5" customHeight="1" x14ac:dyDescent="0.2">
      <c r="B7" s="211"/>
      <c r="C7" s="212" t="s">
        <v>110</v>
      </c>
      <c r="D7" s="236"/>
      <c r="E7" s="176"/>
      <c r="F7" s="236"/>
      <c r="G7" s="176"/>
      <c r="H7" s="479"/>
      <c r="I7" s="480"/>
      <c r="J7" s="481"/>
      <c r="K7" s="482"/>
      <c r="L7" s="481"/>
      <c r="M7" s="482"/>
      <c r="N7" s="236"/>
      <c r="O7" s="176"/>
      <c r="P7" s="176"/>
      <c r="Q7" s="176"/>
      <c r="R7" s="176"/>
      <c r="S7" s="176"/>
      <c r="T7" s="236"/>
      <c r="U7" s="176"/>
      <c r="V7" s="236"/>
      <c r="W7" s="176"/>
      <c r="X7" s="236"/>
      <c r="Y7" s="176"/>
      <c r="Z7" s="236"/>
      <c r="AA7" s="176"/>
      <c r="AB7" s="236"/>
      <c r="AC7" s="176"/>
      <c r="AD7" s="236"/>
      <c r="AE7" s="176"/>
      <c r="AF7" s="236"/>
      <c r="AG7" s="176"/>
      <c r="AH7" s="236"/>
      <c r="AI7" s="176"/>
      <c r="AJ7" s="236"/>
      <c r="AK7" s="176"/>
      <c r="AL7" s="236"/>
      <c r="AM7" s="176"/>
      <c r="AN7" s="236"/>
      <c r="AO7" s="176"/>
      <c r="AP7" s="236"/>
      <c r="AQ7" s="176"/>
      <c r="AR7" s="236"/>
      <c r="AS7" s="176"/>
      <c r="AT7" s="236"/>
      <c r="AU7" s="176"/>
      <c r="AV7" s="236"/>
      <c r="AW7" s="176"/>
      <c r="AZ7" s="205"/>
      <c r="BA7" s="151"/>
      <c r="BB7" s="151"/>
      <c r="BC7" s="151"/>
      <c r="BD7" s="214"/>
      <c r="BE7" s="215">
        <v>150</v>
      </c>
      <c r="BF7" s="215">
        <v>175</v>
      </c>
      <c r="BG7" s="215">
        <v>210</v>
      </c>
      <c r="BH7" s="216"/>
      <c r="BI7" s="216"/>
      <c r="BJ7" s="216"/>
    </row>
    <row r="8" spans="2:62" x14ac:dyDescent="0.2">
      <c r="B8" s="217"/>
      <c r="C8" s="483"/>
      <c r="D8" s="158"/>
      <c r="E8" s="159"/>
      <c r="H8" s="158"/>
      <c r="I8" s="159"/>
      <c r="J8" s="158"/>
      <c r="K8" s="159"/>
      <c r="L8" s="158"/>
      <c r="M8" s="159"/>
      <c r="N8" s="158"/>
      <c r="O8" s="159"/>
      <c r="Q8" s="178"/>
      <c r="T8" s="158"/>
      <c r="U8" s="159"/>
      <c r="V8" s="158"/>
      <c r="W8" s="159"/>
      <c r="X8" s="158"/>
      <c r="Y8" s="159"/>
      <c r="Z8" s="158"/>
      <c r="AA8" s="159"/>
      <c r="AB8" s="158"/>
      <c r="AC8" s="159"/>
      <c r="AE8" s="178"/>
      <c r="AH8" s="158"/>
      <c r="AI8" s="159"/>
      <c r="AJ8" s="158"/>
      <c r="AK8" s="159"/>
      <c r="AL8" s="158"/>
      <c r="AM8" s="159"/>
      <c r="AN8" s="158"/>
      <c r="AO8" s="159"/>
      <c r="AP8" s="158"/>
      <c r="AQ8" s="159"/>
      <c r="AR8" s="158"/>
      <c r="AS8" s="159"/>
      <c r="AV8" s="158"/>
      <c r="AW8" s="159"/>
      <c r="AY8" s="100">
        <f>COUNT(D8:AW8)</f>
        <v>0</v>
      </c>
      <c r="AZ8" s="100" t="str">
        <f>IF(AY8&lt;3," ",(LARGE(D8:AW8,1)+LARGE(D8:AW8,2)+LARGE(D8:AW8,3))/3)</f>
        <v xml:space="preserve"> </v>
      </c>
      <c r="BA8" s="145" t="str">
        <f>IF(COUNTIF(D8:AW8,"(1)")=0," ",COUNTIF(D8:AW8,"(1)"))</f>
        <v xml:space="preserve"> </v>
      </c>
      <c r="BB8" s="145" t="str">
        <f>IF(COUNTIF(D8:AW8,"(2)")=0," ",COUNTIF(D8:AW8,"(2)"))</f>
        <v xml:space="preserve"> </v>
      </c>
      <c r="BC8" s="145" t="str">
        <f>IF(COUNTIF(D8:AW8,"(3)")=0," ",COUNTIF(D8:AW8,"(3)"))</f>
        <v xml:space="preserve"> </v>
      </c>
      <c r="BD8" s="149" t="str">
        <f>IF(SUM(BA8:BC8)=0," ",SUM(BA8:BC8))</f>
        <v xml:space="preserve"> </v>
      </c>
      <c r="BE8" s="219" t="str">
        <f>IF(AY8=0,Var!$B$8,IF(LARGE(D8:AW8,1)&gt;=150,Var!$B$4," "))</f>
        <v>---</v>
      </c>
      <c r="BF8" s="219" t="str">
        <f>IF(AY8=0,Var!$B$8,IF(LARGE(D8:AW8,1)&gt;=175,Var!$B$4," "))</f>
        <v>---</v>
      </c>
      <c r="BG8" s="220" t="str">
        <f>IF(AY8=0,Var!$B$8,IF(LARGE(D8:AW8,1)&gt;=210,Var!$B$4," "))</f>
        <v>---</v>
      </c>
      <c r="BH8" s="221"/>
      <c r="BI8" s="222"/>
      <c r="BJ8" s="222"/>
    </row>
    <row r="9" spans="2:62" ht="22.5" customHeight="1" x14ac:dyDescent="0.2">
      <c r="B9" s="211"/>
      <c r="C9" s="212" t="s">
        <v>111</v>
      </c>
      <c r="D9" s="236"/>
      <c r="E9" s="176"/>
      <c r="F9" s="236"/>
      <c r="G9" s="176"/>
      <c r="H9" s="479"/>
      <c r="I9" s="480"/>
      <c r="J9" s="481"/>
      <c r="K9" s="482"/>
      <c r="L9" s="481"/>
      <c r="M9" s="482"/>
      <c r="N9" s="236"/>
      <c r="O9" s="176"/>
      <c r="P9" s="176"/>
      <c r="Q9" s="176"/>
      <c r="R9" s="176"/>
      <c r="S9" s="176"/>
      <c r="T9" s="236"/>
      <c r="U9" s="176"/>
      <c r="V9" s="236"/>
      <c r="W9" s="176"/>
      <c r="X9" s="236"/>
      <c r="Y9" s="176"/>
      <c r="Z9" s="236"/>
      <c r="AA9" s="176"/>
      <c r="AB9" s="236"/>
      <c r="AC9" s="176"/>
      <c r="AD9" s="236"/>
      <c r="AE9" s="176"/>
      <c r="AF9" s="236"/>
      <c r="AG9" s="176"/>
      <c r="AH9" s="236"/>
      <c r="AI9" s="176"/>
      <c r="AJ9" s="236"/>
      <c r="AK9" s="176"/>
      <c r="AL9" s="236"/>
      <c r="AM9" s="176"/>
      <c r="AN9" s="236"/>
      <c r="AO9" s="176"/>
      <c r="AP9" s="236"/>
      <c r="AQ9" s="176"/>
      <c r="AR9" s="236"/>
      <c r="AS9" s="176"/>
      <c r="AT9" s="236"/>
      <c r="AU9" s="176"/>
      <c r="AV9" s="236"/>
      <c r="AW9" s="176"/>
      <c r="BA9" s="205"/>
      <c r="BB9" s="205"/>
      <c r="BC9" s="205"/>
      <c r="BD9" s="224"/>
      <c r="BH9" s="484"/>
    </row>
    <row r="10" spans="2:62" x14ac:dyDescent="0.2">
      <c r="B10" s="217"/>
      <c r="C10" s="483"/>
      <c r="D10" s="158"/>
      <c r="E10" s="159"/>
      <c r="H10" s="158"/>
      <c r="I10" s="159"/>
      <c r="J10" s="158"/>
      <c r="K10" s="159"/>
      <c r="L10" s="158"/>
      <c r="M10" s="159"/>
      <c r="N10" s="158"/>
      <c r="O10" s="159"/>
      <c r="Q10" s="178"/>
      <c r="T10" s="158"/>
      <c r="U10" s="159"/>
      <c r="V10" s="158"/>
      <c r="W10" s="159"/>
      <c r="X10" s="158"/>
      <c r="Y10" s="159"/>
      <c r="Z10" s="158"/>
      <c r="AA10" s="159"/>
      <c r="AB10" s="158"/>
      <c r="AC10" s="159"/>
      <c r="AE10" s="178"/>
      <c r="AH10" s="158"/>
      <c r="AI10" s="159"/>
      <c r="AJ10" s="158"/>
      <c r="AK10" s="159"/>
      <c r="AL10" s="158"/>
      <c r="AM10" s="159"/>
      <c r="AN10" s="158"/>
      <c r="AO10" s="159"/>
      <c r="AP10" s="158"/>
      <c r="AQ10" s="159"/>
      <c r="AR10" s="158"/>
      <c r="AS10" s="159"/>
      <c r="AV10" s="158"/>
      <c r="AW10" s="159"/>
      <c r="AY10" s="100">
        <f>COUNT(D10:AW10)</f>
        <v>0</v>
      </c>
      <c r="AZ10" s="100" t="str">
        <f>IF(AY10&lt;3," ",(LARGE(D10:AW10,1)+LARGE(D10:AW10,2)+LARGE(D10:AW10,3))/3)</f>
        <v xml:space="preserve"> </v>
      </c>
      <c r="BA10" s="145" t="str">
        <f>IF(COUNTIF(D10:AW10,"(1)")=0," ",COUNTIF(D10:AW10,"(1)"))</f>
        <v xml:space="preserve"> </v>
      </c>
      <c r="BB10" s="145" t="str">
        <f>IF(COUNTIF(D10:AW10,"(2)")=0," ",COUNTIF(D10:AW10,"(2)"))</f>
        <v xml:space="preserve"> </v>
      </c>
      <c r="BC10" s="145" t="str">
        <f>IF(COUNTIF(D10:AW10,"(3)")=0," ",COUNTIF(D10:AW10,"(3)"))</f>
        <v xml:space="preserve"> </v>
      </c>
      <c r="BD10" s="149" t="str">
        <f>IF(SUM(BA10:BC10)=0," ",SUM(BA10:BC10))</f>
        <v xml:space="preserve"> </v>
      </c>
      <c r="BE10" s="219" t="str">
        <f>IF(AY10=0,Var!$B$8,IF(LARGE(D10:AW10,1)&gt;=165,Var!$B$4," "))</f>
        <v>---</v>
      </c>
      <c r="BF10" s="219" t="str">
        <f>IF(AY10=0,Var!$B$8,IF(LARGE(D10:AW10,1)&gt;=275,Var!$B$4," "))</f>
        <v>---</v>
      </c>
      <c r="BG10" s="220" t="str">
        <f>IF(AY10=0,Var!$B$8,IF(LARGE(D10:AW10,1)&gt;=390,Var!$B$4," "))</f>
        <v>---</v>
      </c>
      <c r="BH10" s="221"/>
      <c r="BI10" s="222"/>
      <c r="BJ10" s="222"/>
    </row>
    <row r="11" spans="2:62" ht="22.5" customHeight="1" x14ac:dyDescent="0.2">
      <c r="B11" s="211"/>
      <c r="C11" s="212" t="s">
        <v>112</v>
      </c>
      <c r="D11" s="236"/>
      <c r="E11" s="176"/>
      <c r="F11" s="236"/>
      <c r="G11" s="176"/>
      <c r="H11" s="479"/>
      <c r="I11" s="480"/>
      <c r="J11" s="481"/>
      <c r="K11" s="482"/>
      <c r="L11" s="481"/>
      <c r="M11" s="482"/>
      <c r="N11" s="236"/>
      <c r="O11" s="176"/>
      <c r="P11" s="176"/>
      <c r="Q11" s="176"/>
      <c r="R11" s="176"/>
      <c r="S11" s="176"/>
      <c r="T11" s="236"/>
      <c r="U11" s="176"/>
      <c r="V11" s="236"/>
      <c r="W11" s="176"/>
      <c r="X11" s="236"/>
      <c r="Y11" s="176"/>
      <c r="Z11" s="236"/>
      <c r="AA11" s="176"/>
      <c r="AB11" s="236"/>
      <c r="AC11" s="176"/>
      <c r="AD11" s="236"/>
      <c r="AE11" s="176"/>
      <c r="AF11" s="236"/>
      <c r="AG11" s="176"/>
      <c r="AH11" s="236"/>
      <c r="AI11" s="176"/>
      <c r="AJ11" s="236"/>
      <c r="AK11" s="176"/>
      <c r="AL11" s="236"/>
      <c r="AM11" s="176"/>
      <c r="AN11" s="236"/>
      <c r="AO11" s="176"/>
      <c r="AP11" s="236"/>
      <c r="AQ11" s="176"/>
      <c r="AR11" s="236"/>
      <c r="AS11" s="176"/>
      <c r="AT11" s="236"/>
      <c r="AU11" s="176"/>
      <c r="AV11" s="236"/>
      <c r="AW11" s="176"/>
      <c r="BA11" s="205"/>
      <c r="BB11" s="205"/>
      <c r="BC11" s="205"/>
      <c r="BD11" s="224"/>
      <c r="BH11" s="484"/>
    </row>
    <row r="12" spans="2:62" x14ac:dyDescent="0.2">
      <c r="B12" s="217"/>
      <c r="C12" s="483"/>
      <c r="D12" s="158"/>
      <c r="E12" s="159"/>
      <c r="H12" s="158"/>
      <c r="I12" s="159"/>
      <c r="J12" s="158"/>
      <c r="K12" s="159"/>
      <c r="L12" s="158"/>
      <c r="M12" s="159"/>
      <c r="N12" s="158"/>
      <c r="O12" s="159"/>
      <c r="Q12" s="202"/>
      <c r="T12" s="158"/>
      <c r="U12" s="159"/>
      <c r="V12" s="158"/>
      <c r="W12" s="159"/>
      <c r="X12" s="158"/>
      <c r="Y12" s="159"/>
      <c r="Z12" s="158"/>
      <c r="AA12" s="159"/>
      <c r="AB12" s="158"/>
      <c r="AC12" s="159"/>
      <c r="AE12" s="485"/>
      <c r="AH12" s="158"/>
      <c r="AI12" s="159"/>
      <c r="AJ12" s="158"/>
      <c r="AK12" s="159"/>
      <c r="AL12" s="158"/>
      <c r="AM12" s="159"/>
      <c r="AN12" s="158"/>
      <c r="AO12" s="159"/>
      <c r="AP12" s="158"/>
      <c r="AQ12" s="159"/>
      <c r="AR12" s="158"/>
      <c r="AS12" s="159"/>
      <c r="AV12" s="158"/>
      <c r="AW12" s="159"/>
      <c r="AY12" s="100">
        <f>COUNT(D12:AW12)</f>
        <v>0</v>
      </c>
      <c r="AZ12" s="100" t="str">
        <f>IF(AY12&lt;3," ",(LARGE(D12:AW12,1)+LARGE(D12:AW12,2)+LARGE(D12:AW12,3))/3)</f>
        <v xml:space="preserve"> </v>
      </c>
      <c r="BA12" s="145" t="str">
        <f>IF(COUNTIF(D12:AW12,"(1)")=0," ",COUNTIF(D12:AW12,"(1)"))</f>
        <v xml:space="preserve"> </v>
      </c>
      <c r="BB12" s="145" t="str">
        <f>IF(COUNTIF(D12:AW12,"(2)")=0," ",COUNTIF(D12:AW12,"(2)"))</f>
        <v xml:space="preserve"> </v>
      </c>
      <c r="BC12" s="145" t="str">
        <f>IF(COUNTIF(D12:AW12,"(3)")=0," ",COUNTIF(D12:AW12,"(3)"))</f>
        <v xml:space="preserve"> </v>
      </c>
      <c r="BD12" s="149" t="str">
        <f>IF(SUM(BA12:BC12)=0," ",SUM(BA12:BC12))</f>
        <v xml:space="preserve"> </v>
      </c>
      <c r="BE12" s="219" t="str">
        <f>IF(AY12=0,Var!$B$8,IF(LARGE(D12:AW12,1)&gt;=165,Var!$B$4," "))</f>
        <v>---</v>
      </c>
      <c r="BF12" s="219" t="str">
        <f>IF(AY12=0,Var!$B$8,IF(LARGE(D12:AW12,1)&gt;=275,Var!$B$4," "))</f>
        <v>---</v>
      </c>
      <c r="BG12" s="220" t="str">
        <f>IF(AY12=0,Var!$B$8,IF(LARGE(D12:AW12,1)&gt;=390,Var!$B$4," "))</f>
        <v>---</v>
      </c>
      <c r="BH12" s="221"/>
      <c r="BI12" s="222"/>
      <c r="BJ12" s="222"/>
    </row>
    <row r="13" spans="2:62" x14ac:dyDescent="0.2">
      <c r="B13" s="217"/>
      <c r="C13" s="483"/>
      <c r="D13" s="158"/>
      <c r="E13" s="159"/>
      <c r="H13" s="158"/>
      <c r="I13" s="159"/>
      <c r="J13" s="158"/>
      <c r="K13" s="159"/>
      <c r="L13" s="158"/>
      <c r="M13" s="159"/>
      <c r="N13" s="158"/>
      <c r="O13" s="159"/>
      <c r="Q13" s="170"/>
      <c r="T13" s="158"/>
      <c r="U13" s="159"/>
      <c r="V13" s="158"/>
      <c r="W13" s="159"/>
      <c r="X13" s="158"/>
      <c r="Y13" s="159"/>
      <c r="Z13" s="158"/>
      <c r="AA13" s="159"/>
      <c r="AB13" s="158"/>
      <c r="AC13" s="159"/>
      <c r="AE13" s="486"/>
      <c r="AH13" s="158"/>
      <c r="AI13" s="159"/>
      <c r="AJ13" s="158"/>
      <c r="AK13" s="159"/>
      <c r="AL13" s="158"/>
      <c r="AM13" s="159"/>
      <c r="AN13" s="158"/>
      <c r="AO13" s="159"/>
      <c r="AP13" s="158"/>
      <c r="AQ13" s="159"/>
      <c r="AR13" s="158"/>
      <c r="AS13" s="159"/>
      <c r="AV13" s="158"/>
      <c r="AW13" s="159"/>
      <c r="AY13" s="100">
        <f>COUNT(D13:AW13)</f>
        <v>0</v>
      </c>
      <c r="AZ13" s="100" t="str">
        <f>IF(AY13&lt;3," ",(LARGE(D13:AW13,1)+LARGE(D13:AW13,2)+LARGE(D13:AW13,3))/3)</f>
        <v xml:space="preserve"> </v>
      </c>
      <c r="BA13" s="145" t="str">
        <f>IF(COUNTIF(D13:AW13,"(1)")=0," ",COUNTIF(D13:AW13,"(1)"))</f>
        <v xml:space="preserve"> </v>
      </c>
      <c r="BB13" s="145" t="str">
        <f>IF(COUNTIF(D13:AW13,"(2)")=0," ",COUNTIF(D13:AW13,"(2)"))</f>
        <v xml:space="preserve"> </v>
      </c>
      <c r="BC13" s="145" t="str">
        <f>IF(COUNTIF(D13:AW13,"(3)")=0," ",COUNTIF(D13:AW13,"(3)"))</f>
        <v xml:space="preserve"> </v>
      </c>
      <c r="BD13" s="149" t="str">
        <f>IF(SUM(BA13:BC13)=0," ",SUM(BA13:BC13))</f>
        <v xml:space="preserve"> </v>
      </c>
      <c r="BE13" s="219" t="str">
        <f>IF(AY13=0,Var!$B$8,IF(LARGE(D13:AW13,1)&gt;=165,Var!$B$4," "))</f>
        <v>---</v>
      </c>
      <c r="BF13" s="219" t="str">
        <f>IF(AY13=0,Var!$B$8,IF(LARGE(D13:AW13,1)&gt;=275,Var!$B$4," "))</f>
        <v>---</v>
      </c>
      <c r="BG13" s="220" t="str">
        <f>IF(AY13=0,Var!$B$8,IF(LARGE(D13:AW13,1)&gt;=390,Var!$B$4," "))</f>
        <v>---</v>
      </c>
      <c r="BH13" s="221"/>
      <c r="BI13" s="222"/>
      <c r="BJ13" s="222"/>
    </row>
    <row r="14" spans="2:62" ht="22.5" customHeight="1" x14ac:dyDescent="0.2">
      <c r="B14" s="211"/>
      <c r="C14" s="212" t="s">
        <v>113</v>
      </c>
      <c r="D14" s="236"/>
      <c r="E14" s="176"/>
      <c r="F14" s="236"/>
      <c r="G14" s="176"/>
      <c r="H14" s="479"/>
      <c r="I14" s="480"/>
      <c r="J14" s="481"/>
      <c r="K14" s="482"/>
      <c r="L14" s="481"/>
      <c r="M14" s="482"/>
      <c r="N14" s="236"/>
      <c r="O14" s="176"/>
      <c r="P14" s="176"/>
      <c r="Q14" s="176"/>
      <c r="R14" s="176"/>
      <c r="S14" s="176"/>
      <c r="T14" s="236"/>
      <c r="U14" s="176"/>
      <c r="V14" s="236"/>
      <c r="W14" s="176"/>
      <c r="X14" s="236"/>
      <c r="Y14" s="176"/>
      <c r="Z14" s="236"/>
      <c r="AA14" s="176"/>
      <c r="AB14" s="236"/>
      <c r="AC14" s="176"/>
      <c r="AD14" s="236"/>
      <c r="AE14" s="176"/>
      <c r="AF14" s="236"/>
      <c r="AG14" s="176"/>
      <c r="AH14" s="236"/>
      <c r="AI14" s="176"/>
      <c r="AJ14" s="236"/>
      <c r="AK14" s="176"/>
      <c r="AL14" s="236"/>
      <c r="AM14" s="176"/>
      <c r="AN14" s="236"/>
      <c r="AO14" s="176"/>
      <c r="AP14" s="236"/>
      <c r="AQ14" s="176"/>
      <c r="AR14" s="236"/>
      <c r="AS14" s="176"/>
      <c r="AT14" s="236"/>
      <c r="AU14" s="176"/>
      <c r="AV14" s="236"/>
      <c r="AW14" s="176"/>
      <c r="BA14" s="205"/>
      <c r="BB14" s="205"/>
      <c r="BC14" s="205"/>
      <c r="BD14" s="224"/>
      <c r="BH14" s="484"/>
    </row>
    <row r="15" spans="2:62" x14ac:dyDescent="0.2">
      <c r="B15" s="217"/>
      <c r="C15" s="483"/>
      <c r="D15" s="158"/>
      <c r="E15" s="159"/>
      <c r="H15" s="158"/>
      <c r="I15" s="159"/>
      <c r="J15" s="158"/>
      <c r="K15" s="159"/>
      <c r="L15" s="158" t="s">
        <v>114</v>
      </c>
      <c r="M15" s="159" t="s">
        <v>114</v>
      </c>
      <c r="N15" s="158"/>
      <c r="O15" s="159"/>
      <c r="Q15" s="178"/>
      <c r="T15" s="158"/>
      <c r="U15" s="159"/>
      <c r="V15" s="158"/>
      <c r="W15" s="159"/>
      <c r="X15" s="158"/>
      <c r="Y15" s="159"/>
      <c r="Z15" s="158"/>
      <c r="AA15" s="159"/>
      <c r="AB15" s="158"/>
      <c r="AC15" s="159"/>
      <c r="AE15" s="178"/>
      <c r="AH15" s="158"/>
      <c r="AI15" s="159"/>
      <c r="AJ15" s="158"/>
      <c r="AK15" s="159"/>
      <c r="AL15" s="158"/>
      <c r="AM15" s="159"/>
      <c r="AN15" s="158"/>
      <c r="AO15" s="159"/>
      <c r="AP15" s="158"/>
      <c r="AQ15" s="159"/>
      <c r="AR15" s="158"/>
      <c r="AS15" s="159"/>
      <c r="AV15" s="158"/>
      <c r="AW15" s="159"/>
      <c r="AY15" s="100">
        <f>COUNT(D15:AW15)</f>
        <v>0</v>
      </c>
      <c r="AZ15" s="100" t="str">
        <f>IF(AY15&lt;3," ",(LARGE(D15:AW15,1)+LARGE(D15:AW15,2)+LARGE(D15:AW15,3))/3)</f>
        <v xml:space="preserve"> </v>
      </c>
      <c r="BA15" s="145" t="str">
        <f>IF(COUNTIF(D15:AW15,"(1)")=0," ",COUNTIF(D15:AW15,"(1)"))</f>
        <v xml:space="preserve"> </v>
      </c>
      <c r="BB15" s="145" t="str">
        <f>IF(COUNTIF(D15:AW15,"(2)")=0," ",COUNTIF(D15:AW15,"(2)"))</f>
        <v xml:space="preserve"> </v>
      </c>
      <c r="BC15" s="145" t="str">
        <f>IF(COUNTIF(D15:AW15,"(3)")=0," ",COUNTIF(D15:AW15,"(3)"))</f>
        <v xml:space="preserve"> </v>
      </c>
      <c r="BD15" s="149" t="str">
        <f>IF(SUM(BA15:BC15)=0," ",SUM(BA15:BC15))</f>
        <v xml:space="preserve"> </v>
      </c>
      <c r="BE15" s="219" t="str">
        <f>IF(AY15=0,Var!$B$8,IF(LARGE(D15:AW15,1)&gt;=165,Var!$B$4," "))</f>
        <v>---</v>
      </c>
      <c r="BF15" s="219" t="str">
        <f>IF(AY15=0,Var!$B$8,IF(LARGE(D15:AW15,1)&gt;=275,Var!$B$4," "))</f>
        <v>---</v>
      </c>
      <c r="BG15" s="220" t="str">
        <f>IF(AY15=0,Var!$B$8,IF(LARGE(D15:AW15,1)&gt;=390,Var!$B$4," "))</f>
        <v>---</v>
      </c>
      <c r="BH15" s="221"/>
      <c r="BI15" s="222"/>
      <c r="BJ15" s="222"/>
    </row>
    <row r="16" spans="2:62" ht="22.5" customHeight="1" x14ac:dyDescent="0.2">
      <c r="B16" s="211"/>
      <c r="C16" s="212" t="s">
        <v>115</v>
      </c>
      <c r="D16" s="236"/>
      <c r="E16" s="176"/>
      <c r="F16" s="236"/>
      <c r="G16" s="176"/>
      <c r="H16" s="479"/>
      <c r="I16" s="480"/>
      <c r="J16" s="481"/>
      <c r="K16" s="482"/>
      <c r="L16" s="481"/>
      <c r="M16" s="482"/>
      <c r="N16" s="236"/>
      <c r="O16" s="176"/>
      <c r="P16" s="176"/>
      <c r="Q16" s="176"/>
      <c r="R16" s="176"/>
      <c r="S16" s="176"/>
      <c r="T16" s="236"/>
      <c r="U16" s="176"/>
      <c r="V16" s="236"/>
      <c r="W16" s="176"/>
      <c r="X16" s="236"/>
      <c r="Y16" s="176"/>
      <c r="Z16" s="236"/>
      <c r="AA16" s="176"/>
      <c r="AB16" s="236"/>
      <c r="AC16" s="176"/>
      <c r="AD16" s="236"/>
      <c r="AE16" s="176"/>
      <c r="AF16" s="236"/>
      <c r="AG16" s="176"/>
      <c r="AH16" s="236"/>
      <c r="AI16" s="176"/>
      <c r="AJ16" s="236"/>
      <c r="AK16" s="176"/>
      <c r="AL16" s="236"/>
      <c r="AM16" s="176"/>
      <c r="AN16" s="236"/>
      <c r="AO16" s="176"/>
      <c r="AP16" s="236"/>
      <c r="AQ16" s="176"/>
      <c r="AR16" s="236"/>
      <c r="AS16" s="176"/>
      <c r="AT16" s="236"/>
      <c r="AU16" s="176"/>
      <c r="AV16" s="236"/>
      <c r="AW16" s="176"/>
      <c r="BA16" s="205"/>
      <c r="BB16" s="205"/>
      <c r="BC16" s="205"/>
      <c r="BD16" s="224"/>
    </row>
    <row r="17" spans="2:68 16379:16384" x14ac:dyDescent="0.2">
      <c r="B17" s="217"/>
      <c r="C17" s="483"/>
      <c r="D17" s="158"/>
      <c r="E17" s="159"/>
      <c r="H17" s="158"/>
      <c r="I17" s="159"/>
      <c r="J17" s="158"/>
      <c r="K17" s="159"/>
      <c r="L17" s="158"/>
      <c r="M17" s="159"/>
      <c r="N17" s="158"/>
      <c r="O17" s="159"/>
      <c r="Q17" s="178"/>
      <c r="T17" s="158"/>
      <c r="U17" s="159"/>
      <c r="V17" s="158"/>
      <c r="W17" s="159"/>
      <c r="X17" s="158"/>
      <c r="Y17" s="159"/>
      <c r="Z17" s="158"/>
      <c r="AA17" s="159"/>
      <c r="AB17" s="158"/>
      <c r="AC17" s="159"/>
      <c r="AE17" s="178"/>
      <c r="AH17" s="158"/>
      <c r="AI17" s="159"/>
      <c r="AJ17" s="158"/>
      <c r="AK17" s="159"/>
      <c r="AL17" s="158"/>
      <c r="AM17" s="159"/>
      <c r="AN17" s="158"/>
      <c r="AO17" s="159"/>
      <c r="AP17" s="158"/>
      <c r="AQ17" s="159"/>
      <c r="AR17" s="158"/>
      <c r="AS17" s="159"/>
      <c r="AV17" s="158"/>
      <c r="AW17" s="159"/>
      <c r="AY17" s="100">
        <f>COUNT(D17:AW17)</f>
        <v>0</v>
      </c>
      <c r="AZ17" s="100" t="str">
        <f>IF(AY17&lt;3," ",(LARGE(D17:AW17,1)+LARGE(D17:AW17,2)+LARGE(D17:AW17,3))/3)</f>
        <v xml:space="preserve"> </v>
      </c>
      <c r="BA17" s="145" t="str">
        <f>IF(COUNTIF(D17:AW17,"(1)")=0," ",COUNTIF(D17:AW17,"(1)"))</f>
        <v xml:space="preserve"> </v>
      </c>
      <c r="BB17" s="145" t="str">
        <f>IF(COUNTIF(D17:AW17,"(2)")=0," ",COUNTIF(D17:AW17,"(2)"))</f>
        <v xml:space="preserve"> </v>
      </c>
      <c r="BC17" s="145" t="str">
        <f>IF(COUNTIF(D17:AW17,"(3)")=0," ",COUNTIF(D17:AW17,"(3)"))</f>
        <v xml:space="preserve"> </v>
      </c>
      <c r="BD17" s="149" t="str">
        <f>IF(SUM(BA17:BC17)=0," ",SUM(BA17:BC17))</f>
        <v xml:space="preserve"> </v>
      </c>
      <c r="BE17" s="219" t="str">
        <f>IF(AY17=0,Var!$B$8,IF(LARGE(D17:AW17,1)&gt;=85,Var!$B$4," "))</f>
        <v>---</v>
      </c>
      <c r="BF17" s="219" t="str">
        <f>IF(AY17=0,Var!$B$8,IF(LARGE(D17:AW17,1)&gt;=140,Var!$B$4," "))</f>
        <v>---</v>
      </c>
      <c r="BG17" s="219" t="str">
        <f>IF(AY17=0,Var!$B$8,IF(LARGE(D17:AW17,1)&gt;=195,Var!$B$4," "))</f>
        <v>---</v>
      </c>
      <c r="BH17" s="221"/>
      <c r="BI17" s="222"/>
      <c r="BJ17" s="222"/>
    </row>
    <row r="18" spans="2:68 16379:16384" ht="22.5" customHeight="1" x14ac:dyDescent="0.2">
      <c r="B18" s="211"/>
      <c r="C18" s="212" t="s">
        <v>116</v>
      </c>
      <c r="D18" s="236"/>
      <c r="E18" s="176"/>
      <c r="F18" s="236"/>
      <c r="G18" s="176"/>
      <c r="H18" s="479"/>
      <c r="I18" s="480"/>
      <c r="J18" s="481"/>
      <c r="K18" s="482"/>
      <c r="L18" s="481"/>
      <c r="M18" s="482"/>
      <c r="N18" s="236"/>
      <c r="O18" s="176"/>
      <c r="P18" s="176"/>
      <c r="Q18" s="176"/>
      <c r="R18" s="176"/>
      <c r="S18" s="176"/>
      <c r="T18" s="236"/>
      <c r="U18" s="176"/>
      <c r="V18" s="236"/>
      <c r="W18" s="176"/>
      <c r="X18" s="236"/>
      <c r="Y18" s="176"/>
      <c r="Z18" s="236"/>
      <c r="AA18" s="176"/>
      <c r="AB18" s="236"/>
      <c r="AC18" s="176"/>
      <c r="AD18" s="236"/>
      <c r="AE18" s="176"/>
      <c r="AF18" s="236"/>
      <c r="AG18" s="176"/>
      <c r="AH18" s="236"/>
      <c r="AI18" s="176"/>
      <c r="AJ18" s="236"/>
      <c r="AK18" s="176"/>
      <c r="AL18" s="236"/>
      <c r="AM18" s="176"/>
      <c r="AN18" s="236"/>
      <c r="AO18" s="176"/>
      <c r="AP18" s="236"/>
      <c r="AQ18" s="176"/>
      <c r="AR18" s="236"/>
      <c r="AS18" s="176"/>
      <c r="AT18" s="236"/>
      <c r="AU18" s="176"/>
      <c r="AV18" s="236"/>
      <c r="AW18" s="176"/>
      <c r="AY18" s="100">
        <f>COUNT(D18:AW18)</f>
        <v>0</v>
      </c>
      <c r="AZ18" s="100" t="str">
        <f>IF(AY18&lt;3," ",(LARGE(D18:AW18,1)+LARGE(D18:AW18,2)+LARGE(D18:AW18,3))/3)</f>
        <v xml:space="preserve"> </v>
      </c>
      <c r="BA18" s="151"/>
      <c r="BB18" s="151"/>
      <c r="BC18" s="151"/>
      <c r="BD18" s="214"/>
      <c r="BE18" s="215">
        <v>85</v>
      </c>
      <c r="BF18" s="215">
        <v>140</v>
      </c>
      <c r="BG18" s="215">
        <v>195</v>
      </c>
      <c r="BH18" s="215">
        <v>260</v>
      </c>
      <c r="BI18" s="215">
        <v>300</v>
      </c>
      <c r="BJ18" s="215">
        <v>360</v>
      </c>
    </row>
    <row r="19" spans="2:68 16379:16384" x14ac:dyDescent="0.2">
      <c r="B19" s="217"/>
      <c r="C19" s="483" t="s">
        <v>62</v>
      </c>
      <c r="D19" s="158"/>
      <c r="E19" s="159"/>
      <c r="H19" s="158"/>
      <c r="I19" s="159"/>
      <c r="J19" s="158"/>
      <c r="K19" s="159"/>
      <c r="L19" s="158"/>
      <c r="M19" s="159"/>
      <c r="N19" s="158"/>
      <c r="O19" s="159"/>
      <c r="Q19" s="202"/>
      <c r="T19" s="158"/>
      <c r="U19" s="159"/>
      <c r="V19" s="158"/>
      <c r="W19" s="159"/>
      <c r="X19" s="158"/>
      <c r="Y19" s="159"/>
      <c r="Z19" s="158"/>
      <c r="AA19" s="159"/>
      <c r="AB19" s="158"/>
      <c r="AC19" s="159"/>
      <c r="AE19" s="202"/>
      <c r="AH19" s="158"/>
      <c r="AI19" s="159"/>
      <c r="AJ19" s="158"/>
      <c r="AK19" s="159"/>
      <c r="AL19" s="158"/>
      <c r="AM19" s="159"/>
      <c r="AN19" s="158"/>
      <c r="AO19" s="159"/>
      <c r="AP19" s="158"/>
      <c r="AQ19" s="159"/>
      <c r="AR19" s="158"/>
      <c r="AS19" s="159"/>
      <c r="AV19" s="158"/>
      <c r="AW19" s="159"/>
      <c r="AY19" s="100">
        <f>COUNT(D19:AW19)</f>
        <v>0</v>
      </c>
      <c r="AZ19" s="100" t="str">
        <f>IF(AY19&lt;3," ",(LARGE(D19:AW19,1)+LARGE(D19:AW19,2)+LARGE(D19:AW19,3))/3)</f>
        <v xml:space="preserve"> </v>
      </c>
      <c r="BA19" s="145" t="str">
        <f>IF(COUNTIF(D19:AW19,"(1)")=0," ",COUNTIF(D19:AW19,"(1)"))</f>
        <v xml:space="preserve"> </v>
      </c>
      <c r="BB19" s="145" t="str">
        <f>IF(COUNTIF(D19:AW19,"(2)")=0," ",COUNTIF(D19:AW19,"(2)"))</f>
        <v xml:space="preserve"> </v>
      </c>
      <c r="BC19" s="145" t="str">
        <f>IF(COUNTIF(D19:AW19,"(3)")=0," ",COUNTIF(D19:AW19,"(3)"))</f>
        <v xml:space="preserve"> </v>
      </c>
      <c r="BD19" s="149" t="str">
        <f>IF(SUM(BA19:BC19)=0," ",SUM(BA19:BC19))</f>
        <v xml:space="preserve"> </v>
      </c>
      <c r="BE19" s="219">
        <v>23</v>
      </c>
      <c r="BF19" s="219">
        <v>24</v>
      </c>
      <c r="BG19" s="219" t="str">
        <f>IF(AY19=0,Var!$B$8,IF(LARGE(D19:AW19,1)&gt;=195,Var!$B$4," "))</f>
        <v>---</v>
      </c>
      <c r="BH19" s="219" t="str">
        <f>IF(AY19=0,Var!$B$8,IF(LARGE(D19:AW19,1)&gt;=260,Var!$B$4," "))</f>
        <v>---</v>
      </c>
      <c r="BI19" s="219" t="str">
        <f>IF(AY19=0,Var!$B$8,IF(LARGE(D19:AW19,1)&gt;=300,Var!$B$4," "))</f>
        <v>---</v>
      </c>
      <c r="BJ19" s="219" t="str">
        <f>IF(AY19=0,Var!$B$8,IF(LARGE(D19:AW19,1)&gt;=360,Var!$B$4," "))</f>
        <v>---</v>
      </c>
      <c r="XEY19" s="199"/>
      <c r="XEZ19" s="199"/>
      <c r="XFA19" s="199"/>
      <c r="XFB19" s="199"/>
      <c r="XFC19" s="199"/>
      <c r="XFD19" s="199"/>
    </row>
    <row r="20" spans="2:68 16379:16384" s="199" customFormat="1" x14ac:dyDescent="0.2">
      <c r="B20" s="217"/>
      <c r="C20" s="483" t="s">
        <v>33</v>
      </c>
      <c r="D20" s="158"/>
      <c r="E20" s="159"/>
      <c r="F20" s="185"/>
      <c r="G20" s="188"/>
      <c r="H20" s="158"/>
      <c r="I20" s="159"/>
      <c r="J20" s="158"/>
      <c r="K20" s="159"/>
      <c r="L20" s="158"/>
      <c r="M20" s="159"/>
      <c r="N20" s="158"/>
      <c r="O20" s="159"/>
      <c r="P20" s="188"/>
      <c r="Q20" s="159"/>
      <c r="R20" s="188"/>
      <c r="S20" s="188"/>
      <c r="T20" s="158"/>
      <c r="U20" s="159"/>
      <c r="V20" s="158"/>
      <c r="W20" s="159"/>
      <c r="X20" s="158"/>
      <c r="Y20" s="159"/>
      <c r="Z20" s="158"/>
      <c r="AA20" s="159"/>
      <c r="AB20" s="158"/>
      <c r="AC20" s="159"/>
      <c r="AD20" s="185"/>
      <c r="AE20" s="159"/>
      <c r="AF20" s="185"/>
      <c r="AG20" s="188"/>
      <c r="AH20" s="158"/>
      <c r="AI20" s="159"/>
      <c r="AJ20" s="158"/>
      <c r="AK20" s="159"/>
      <c r="AL20" s="158"/>
      <c r="AM20" s="159"/>
      <c r="AN20" s="158"/>
      <c r="AO20" s="159"/>
      <c r="AP20" s="158"/>
      <c r="AQ20" s="159"/>
      <c r="AR20" s="158"/>
      <c r="AS20" s="159"/>
      <c r="AT20" s="185"/>
      <c r="AU20" s="188"/>
      <c r="AV20" s="158"/>
      <c r="AW20" s="159"/>
      <c r="AX20"/>
      <c r="AY20" s="100">
        <f>COUNT(D20:AW20)</f>
        <v>0</v>
      </c>
      <c r="AZ20" s="100" t="str">
        <f>IF(AY20&lt;3," ",(LARGE(D20:AW20,1)+LARGE(D20:AW20,2)+LARGE(D20:AW20,3))/3)</f>
        <v xml:space="preserve"> </v>
      </c>
      <c r="BA20" s="145" t="str">
        <f>IF(COUNTIF(D20:AW20,"(1)")=0," ",COUNTIF(D20:AW20,"(1)"))</f>
        <v xml:space="preserve"> </v>
      </c>
      <c r="BB20" s="145" t="str">
        <f>IF(COUNTIF(D20:AW20,"(2)")=0," ",COUNTIF(D20:AW20,"(2)"))</f>
        <v xml:space="preserve"> </v>
      </c>
      <c r="BC20" s="145" t="str">
        <f>IF(COUNTIF(D20:AW20,"(3)")=0," ",COUNTIF(D20:AW20,"(3)"))</f>
        <v xml:space="preserve"> </v>
      </c>
      <c r="BD20" s="149" t="str">
        <f>IF(SUM(BA20:BC20)=0," ",SUM(BA20:BC20))</f>
        <v xml:space="preserve"> </v>
      </c>
      <c r="BE20" s="219">
        <v>15</v>
      </c>
      <c r="BF20" s="219">
        <v>15</v>
      </c>
      <c r="BG20" s="219">
        <v>19</v>
      </c>
      <c r="BH20" s="219" t="str">
        <f>IF(AY20=0,Var!$B$8,IF(LARGE(D20:AW20,1)&gt;=260,Var!$B$4," "))</f>
        <v>---</v>
      </c>
      <c r="BI20" s="219" t="str">
        <f>IF(AY20=0,Var!$B$8,IF(LARGE(D20:AW20,1)&gt;=300,Var!$B$4," "))</f>
        <v>---</v>
      </c>
      <c r="BJ20" s="219" t="str">
        <f>IF(AY20=0,Var!$B$8,IF(LARGE(D20:AW20,1)&gt;=360,Var!$B$4," "))</f>
        <v>---</v>
      </c>
      <c r="BK20"/>
      <c r="BL20"/>
      <c r="BM20"/>
      <c r="BN20"/>
      <c r="BO20"/>
      <c r="BP20"/>
    </row>
    <row r="21" spans="2:68 16379:16384" s="199" customFormat="1" x14ac:dyDescent="0.2">
      <c r="B21" s="217">
        <v>1</v>
      </c>
      <c r="C21" s="483"/>
      <c r="D21" s="158"/>
      <c r="E21" s="159"/>
      <c r="F21" s="185"/>
      <c r="G21" s="188"/>
      <c r="H21" s="158"/>
      <c r="I21" s="159"/>
      <c r="J21" s="158"/>
      <c r="K21" s="159"/>
      <c r="L21" s="158"/>
      <c r="M21" s="159"/>
      <c r="N21" s="158"/>
      <c r="O21" s="159"/>
      <c r="P21" s="188"/>
      <c r="Q21" s="170"/>
      <c r="R21" s="188"/>
      <c r="S21" s="188"/>
      <c r="T21" s="158"/>
      <c r="U21" s="159"/>
      <c r="V21" s="158"/>
      <c r="W21" s="159"/>
      <c r="X21" s="158"/>
      <c r="Y21" s="159"/>
      <c r="Z21" s="158"/>
      <c r="AA21" s="159"/>
      <c r="AB21" s="158"/>
      <c r="AC21" s="159"/>
      <c r="AD21" s="185"/>
      <c r="AE21" s="170"/>
      <c r="AF21" s="185"/>
      <c r="AG21" s="188"/>
      <c r="AH21" s="158"/>
      <c r="AI21" s="159"/>
      <c r="AJ21" s="158"/>
      <c r="AK21" s="159"/>
      <c r="AL21" s="158"/>
      <c r="AM21" s="159"/>
      <c r="AN21" s="158"/>
      <c r="AO21" s="159"/>
      <c r="AP21" s="158"/>
      <c r="AQ21" s="159"/>
      <c r="AR21" s="158"/>
      <c r="AS21" s="159"/>
      <c r="AT21" s="185"/>
      <c r="AU21" s="188"/>
      <c r="AV21" s="158"/>
      <c r="AW21" s="159"/>
      <c r="AX21"/>
      <c r="AY21" s="100"/>
      <c r="AZ21" s="100"/>
      <c r="BA21" s="145"/>
      <c r="BB21" s="145"/>
      <c r="BC21" s="145"/>
      <c r="BD21" s="149"/>
      <c r="BE21" s="219"/>
      <c r="BF21" s="219"/>
      <c r="BG21" s="219"/>
      <c r="BH21" s="219"/>
      <c r="BI21" s="219"/>
      <c r="BJ21" s="219"/>
      <c r="BK21"/>
      <c r="BL21"/>
      <c r="BM21"/>
      <c r="BN21"/>
      <c r="BO21"/>
      <c r="BP21"/>
      <c r="XEY21"/>
      <c r="XEZ21"/>
      <c r="XFA21"/>
      <c r="XFB21"/>
      <c r="XFC21"/>
      <c r="XFD21"/>
    </row>
    <row r="22" spans="2:68 16379:16384" ht="22.5" customHeight="1" x14ac:dyDescent="0.2">
      <c r="B22" s="211"/>
      <c r="C22" s="212" t="s">
        <v>117</v>
      </c>
      <c r="D22" s="236"/>
      <c r="E22" s="176"/>
      <c r="F22" s="236"/>
      <c r="G22" s="176"/>
      <c r="H22" s="479"/>
      <c r="I22" s="480"/>
      <c r="J22" s="481"/>
      <c r="K22" s="482"/>
      <c r="L22" s="481"/>
      <c r="M22" s="482"/>
      <c r="N22" s="236"/>
      <c r="O22" s="176"/>
      <c r="P22" s="176"/>
      <c r="Q22" s="176"/>
      <c r="R22" s="176"/>
      <c r="S22" s="176"/>
      <c r="T22" s="236"/>
      <c r="U22" s="176"/>
      <c r="V22" s="236"/>
      <c r="W22" s="176"/>
      <c r="X22" s="236"/>
      <c r="Y22" s="176"/>
      <c r="Z22" s="236"/>
      <c r="AA22" s="176"/>
      <c r="AB22" s="236"/>
      <c r="AC22" s="176"/>
      <c r="AD22" s="236"/>
      <c r="AE22" s="176"/>
      <c r="AF22" s="236"/>
      <c r="AG22" s="176"/>
      <c r="AH22" s="236"/>
      <c r="AI22" s="176"/>
      <c r="AJ22" s="236"/>
      <c r="AK22" s="176"/>
      <c r="AL22" s="236"/>
      <c r="AM22" s="176"/>
      <c r="AN22" s="236"/>
      <c r="AO22" s="176"/>
      <c r="AP22" s="236"/>
      <c r="AQ22" s="176"/>
      <c r="AR22" s="236"/>
      <c r="AS22" s="176"/>
      <c r="AT22" s="236"/>
      <c r="AU22" s="176"/>
      <c r="AV22" s="236"/>
      <c r="AW22" s="176"/>
      <c r="AY22"/>
      <c r="BA22" s="151"/>
      <c r="BB22" s="151"/>
      <c r="BC22" s="151"/>
      <c r="BD22" s="214"/>
      <c r="XEY22" s="199"/>
      <c r="XEZ22" s="199"/>
      <c r="XFA22" s="199"/>
      <c r="XFB22" s="199"/>
      <c r="XFC22" s="199"/>
      <c r="XFD22" s="199"/>
    </row>
    <row r="23" spans="2:68 16379:16384" s="199" customFormat="1" x14ac:dyDescent="0.2">
      <c r="B23" s="217"/>
      <c r="C23" s="483" t="s">
        <v>118</v>
      </c>
      <c r="D23" s="158"/>
      <c r="E23" s="159"/>
      <c r="F23" s="185"/>
      <c r="G23" s="188"/>
      <c r="H23" s="158"/>
      <c r="I23" s="159"/>
      <c r="J23" s="158"/>
      <c r="K23" s="159"/>
      <c r="L23" s="158"/>
      <c r="M23" s="159"/>
      <c r="N23" s="158"/>
      <c r="O23" s="159"/>
      <c r="P23" s="188"/>
      <c r="Q23" s="202"/>
      <c r="R23" s="188"/>
      <c r="S23" s="188"/>
      <c r="T23" s="158"/>
      <c r="U23" s="159"/>
      <c r="V23" s="158"/>
      <c r="W23" s="159"/>
      <c r="X23" s="158"/>
      <c r="Y23" s="159"/>
      <c r="Z23" s="158"/>
      <c r="AA23" s="159"/>
      <c r="AB23" s="158"/>
      <c r="AC23" s="159"/>
      <c r="AD23" s="185"/>
      <c r="AE23" s="202"/>
      <c r="AF23" s="185"/>
      <c r="AG23" s="188"/>
      <c r="AH23" s="158"/>
      <c r="AI23" s="159"/>
      <c r="AJ23" s="158"/>
      <c r="AK23" s="159"/>
      <c r="AL23" s="158"/>
      <c r="AM23" s="159"/>
      <c r="AN23" s="158"/>
      <c r="AO23" s="159"/>
      <c r="AP23" s="158"/>
      <c r="AQ23" s="159"/>
      <c r="AR23" s="158"/>
      <c r="AS23" s="159"/>
      <c r="AT23" s="185"/>
      <c r="AU23" s="188"/>
      <c r="AV23" s="158"/>
      <c r="AW23" s="159"/>
      <c r="AX23"/>
      <c r="AY23" s="100">
        <f>COUNT(D23:AW23)</f>
        <v>0</v>
      </c>
      <c r="AZ23" s="100" t="str">
        <f>IF(AY23&lt;3," ",(LARGE(D23:AW23,1)+LARGE(D23:AW23,2)+LARGE(D23:AW23,3))/3)</f>
        <v xml:space="preserve"> </v>
      </c>
      <c r="BA23" s="145" t="str">
        <f>IF(COUNTIF(D23:AW23,"(1)")=0," ",COUNTIF(D23:AW23,"(1)"))</f>
        <v xml:space="preserve"> </v>
      </c>
      <c r="BB23" s="145" t="str">
        <f>IF(COUNTIF(D23:AW23,"(2)")=0," ",COUNTIF(D23:AW23,"(2)"))</f>
        <v xml:space="preserve"> </v>
      </c>
      <c r="BC23" s="145" t="str">
        <f>IF(COUNTIF(D23:AW23,"(3)")=0," ",COUNTIF(D23:AW23,"(3)"))</f>
        <v xml:space="preserve"> </v>
      </c>
      <c r="BD23" s="149" t="str">
        <f>IF(SUM(BA23:BC23)=0," ",SUM(BA23:BC23))</f>
        <v xml:space="preserve"> </v>
      </c>
      <c r="BE23" s="219">
        <v>16</v>
      </c>
      <c r="BF23" s="219">
        <v>16</v>
      </c>
      <c r="BG23" s="219">
        <v>16</v>
      </c>
      <c r="BH23" s="219">
        <v>16</v>
      </c>
      <c r="BI23" s="219">
        <v>16</v>
      </c>
      <c r="BJ23" s="219">
        <v>19</v>
      </c>
      <c r="BK23"/>
      <c r="BL23"/>
      <c r="BM23"/>
      <c r="BN23"/>
      <c r="BO23"/>
      <c r="BP23"/>
    </row>
    <row r="24" spans="2:68 16379:16384" s="199" customFormat="1" x14ac:dyDescent="0.2">
      <c r="B24" s="217">
        <v>1</v>
      </c>
      <c r="C24" s="483" t="s">
        <v>40</v>
      </c>
      <c r="D24" s="158"/>
      <c r="E24" s="159"/>
      <c r="F24" s="185"/>
      <c r="G24" s="188"/>
      <c r="H24" s="158"/>
      <c r="I24" s="159"/>
      <c r="J24" s="158"/>
      <c r="K24" s="159"/>
      <c r="L24" s="158"/>
      <c r="M24" s="159"/>
      <c r="N24" s="158"/>
      <c r="O24" s="159"/>
      <c r="P24" s="188"/>
      <c r="Q24" s="159"/>
      <c r="R24" s="188"/>
      <c r="S24" s="188"/>
      <c r="T24" s="158"/>
      <c r="U24" s="159"/>
      <c r="V24" s="158"/>
      <c r="W24" s="159"/>
      <c r="X24" s="158"/>
      <c r="Y24" s="159"/>
      <c r="Z24" s="158"/>
      <c r="AA24" s="159"/>
      <c r="AB24" s="158"/>
      <c r="AC24" s="159"/>
      <c r="AD24" s="185"/>
      <c r="AE24" s="159"/>
      <c r="AF24" s="185"/>
      <c r="AG24" s="188"/>
      <c r="AH24" s="158"/>
      <c r="AI24" s="159"/>
      <c r="AJ24" s="158"/>
      <c r="AK24" s="159"/>
      <c r="AL24" s="158"/>
      <c r="AM24" s="159"/>
      <c r="AN24" s="158"/>
      <c r="AO24" s="159"/>
      <c r="AP24" s="158"/>
      <c r="AQ24" s="159"/>
      <c r="AR24" s="158"/>
      <c r="AS24" s="159"/>
      <c r="AT24" s="185"/>
      <c r="AU24" s="188"/>
      <c r="AV24" s="158"/>
      <c r="AW24" s="159"/>
      <c r="AX24"/>
      <c r="AY24" s="100">
        <f>COUNT(D24:AW24)</f>
        <v>0</v>
      </c>
      <c r="AZ24" s="100" t="str">
        <f>IF(AY24&lt;3," ",(LARGE(D24:AW24,1)+LARGE(D24:AW24,2)+LARGE(D24:AW24,3))/3)</f>
        <v xml:space="preserve"> </v>
      </c>
      <c r="BA24" s="145" t="str">
        <f>IF(COUNTIF(D24:AW24,"(1)")=0," ",COUNTIF(D24:AW24,"(1)"))</f>
        <v xml:space="preserve"> </v>
      </c>
      <c r="BB24" s="145" t="str">
        <f>IF(COUNTIF(D24:AW24,"(2)")=0," ",COUNTIF(D24:AW24,"(2)"))</f>
        <v xml:space="preserve"> </v>
      </c>
      <c r="BC24" s="145" t="str">
        <f>IF(COUNTIF(D24:AW24,"(3)")=0," ",COUNTIF(D24:AW24,"(3)"))</f>
        <v xml:space="preserve"> </v>
      </c>
      <c r="BD24" s="149" t="str">
        <f>IF(SUM(BA24:BC24)=0," ",SUM(BA24:BC24))</f>
        <v xml:space="preserve"> </v>
      </c>
      <c r="BE24" s="219">
        <v>1</v>
      </c>
      <c r="BF24" s="219">
        <v>1</v>
      </c>
      <c r="BG24" s="219">
        <v>1</v>
      </c>
      <c r="BH24" s="219">
        <v>3</v>
      </c>
      <c r="BI24" s="219">
        <v>9</v>
      </c>
      <c r="BJ24" s="219">
        <v>18</v>
      </c>
      <c r="BK24"/>
      <c r="BL24"/>
      <c r="BM24"/>
      <c r="BN24"/>
      <c r="BO24"/>
      <c r="BP24"/>
      <c r="XEY24"/>
      <c r="XEZ24"/>
      <c r="XFA24"/>
      <c r="XFB24"/>
      <c r="XFC24"/>
      <c r="XFD24"/>
    </row>
    <row r="25" spans="2:68 16379:16384" ht="22.5" customHeight="1" x14ac:dyDescent="0.2">
      <c r="B25" s="211"/>
      <c r="C25" s="212" t="s">
        <v>119</v>
      </c>
      <c r="D25" s="236"/>
      <c r="E25" s="176"/>
      <c r="F25" s="236"/>
      <c r="G25" s="176"/>
      <c r="H25" s="479"/>
      <c r="I25" s="480"/>
      <c r="J25" s="481"/>
      <c r="K25" s="482"/>
      <c r="L25" s="481"/>
      <c r="M25" s="482"/>
      <c r="N25" s="236"/>
      <c r="O25" s="176"/>
      <c r="P25" s="176"/>
      <c r="Q25" s="176"/>
      <c r="R25" s="176"/>
      <c r="S25" s="176"/>
      <c r="T25" s="236"/>
      <c r="U25" s="176"/>
      <c r="V25" s="236"/>
      <c r="W25" s="176"/>
      <c r="X25" s="236"/>
      <c r="Y25" s="176"/>
      <c r="Z25" s="236"/>
      <c r="AA25" s="176"/>
      <c r="AB25" s="236"/>
      <c r="AC25" s="176"/>
      <c r="AD25" s="236"/>
      <c r="AE25" s="176"/>
      <c r="AF25" s="236"/>
      <c r="AG25" s="176"/>
      <c r="AH25" s="236"/>
      <c r="AI25" s="176"/>
      <c r="AJ25" s="236"/>
      <c r="AK25" s="176"/>
      <c r="AL25" s="236"/>
      <c r="AM25" s="176"/>
      <c r="AN25" s="236"/>
      <c r="AO25" s="176"/>
      <c r="AP25" s="236"/>
      <c r="AQ25" s="176"/>
      <c r="AR25" s="236"/>
      <c r="AS25" s="176"/>
      <c r="AT25" s="236"/>
      <c r="AU25" s="176"/>
      <c r="AV25" s="236"/>
      <c r="AW25" s="176"/>
      <c r="AY25"/>
      <c r="BA25" s="151"/>
      <c r="BB25" s="151"/>
      <c r="BC25" s="151"/>
      <c r="BD25" s="214"/>
      <c r="XEY25" s="199"/>
      <c r="XEZ25" s="199"/>
      <c r="XFA25" s="199"/>
      <c r="XFB25" s="199"/>
      <c r="XFC25" s="199"/>
      <c r="XFD25" s="199"/>
    </row>
    <row r="26" spans="2:68 16379:16384" s="199" customFormat="1" x14ac:dyDescent="0.2">
      <c r="B26" s="217"/>
      <c r="C26" s="483" t="s">
        <v>70</v>
      </c>
      <c r="D26" s="158"/>
      <c r="E26" s="159"/>
      <c r="F26" s="185"/>
      <c r="G26" s="188"/>
      <c r="H26" s="158"/>
      <c r="I26" s="159"/>
      <c r="J26" s="158"/>
      <c r="K26" s="159"/>
      <c r="L26" s="158"/>
      <c r="M26" s="159"/>
      <c r="N26" s="158"/>
      <c r="O26" s="159"/>
      <c r="P26" s="188"/>
      <c r="Q26" s="202"/>
      <c r="R26" s="188"/>
      <c r="S26" s="188"/>
      <c r="T26" s="158"/>
      <c r="U26" s="159"/>
      <c r="V26" s="158"/>
      <c r="W26" s="159"/>
      <c r="X26" s="158"/>
      <c r="Y26" s="159"/>
      <c r="Z26" s="158"/>
      <c r="AA26" s="159"/>
      <c r="AB26" s="158"/>
      <c r="AC26" s="159"/>
      <c r="AD26" s="185"/>
      <c r="AE26" s="202"/>
      <c r="AF26" s="185"/>
      <c r="AG26" s="188"/>
      <c r="AH26" s="158"/>
      <c r="AI26" s="159"/>
      <c r="AJ26" s="158"/>
      <c r="AK26" s="159"/>
      <c r="AL26" s="158"/>
      <c r="AM26" s="159"/>
      <c r="AN26" s="158"/>
      <c r="AO26" s="159"/>
      <c r="AP26" s="158"/>
      <c r="AQ26" s="159"/>
      <c r="AR26" s="158"/>
      <c r="AS26" s="159"/>
      <c r="AT26" s="185"/>
      <c r="AU26" s="188"/>
      <c r="AV26" s="158"/>
      <c r="AW26" s="159"/>
      <c r="AX26"/>
      <c r="AY26" s="100">
        <f>COUNT(D26:AW26)</f>
        <v>0</v>
      </c>
      <c r="AZ26" s="100" t="str">
        <f>IF(AY26&lt;3," ",(LARGE(D26:AW26,1)+LARGE(D26:AW26,2)+LARGE(D26:AW26,3))/3)</f>
        <v xml:space="preserve"> </v>
      </c>
      <c r="BA26" s="145" t="str">
        <f>IF(COUNTIF(D26:AW26,"(1)")=0," ",COUNTIF(D26:AW26,"(1)"))</f>
        <v xml:space="preserve"> </v>
      </c>
      <c r="BB26" s="145" t="str">
        <f>IF(COUNTIF(D26:AW26,"(2)")=0," ",COUNTIF(D26:AW26,"(2)"))</f>
        <v xml:space="preserve"> </v>
      </c>
      <c r="BC26" s="145" t="str">
        <f>IF(COUNTIF(D26:AW26,"(3)")=0," ",COUNTIF(D26:AW26,"(3)"))</f>
        <v xml:space="preserve"> </v>
      </c>
      <c r="BD26" s="149" t="str">
        <f>IF(SUM(BA26:BC26)=0," ",SUM(BA26:BC26))</f>
        <v xml:space="preserve"> </v>
      </c>
      <c r="BE26" s="219">
        <v>24</v>
      </c>
      <c r="BF26" s="219">
        <v>24</v>
      </c>
      <c r="BG26" s="219">
        <v>24</v>
      </c>
      <c r="BH26" s="219">
        <v>24</v>
      </c>
      <c r="BI26" s="219">
        <v>24</v>
      </c>
      <c r="BJ26" s="219" t="str">
        <f>IF(AY26=0,Var!$B$8,IF(LARGE(D26:AW26,1)&gt;=360,Var!$B$4," "))</f>
        <v>---</v>
      </c>
      <c r="BK26"/>
      <c r="BL26"/>
      <c r="BM26"/>
      <c r="BN26"/>
      <c r="BO26"/>
      <c r="BP26"/>
    </row>
    <row r="27" spans="2:68 16379:16384" s="199" customFormat="1" x14ac:dyDescent="0.2">
      <c r="B27" s="217">
        <v>1</v>
      </c>
      <c r="C27" s="483" t="s">
        <v>120</v>
      </c>
      <c r="D27" s="158"/>
      <c r="E27" s="159"/>
      <c r="F27" s="185"/>
      <c r="G27" s="188"/>
      <c r="H27" s="158"/>
      <c r="I27" s="159"/>
      <c r="J27" s="158"/>
      <c r="K27" s="159"/>
      <c r="L27" s="158"/>
      <c r="M27" s="159"/>
      <c r="N27" s="158"/>
      <c r="O27" s="159"/>
      <c r="P27" s="188"/>
      <c r="Q27" s="159"/>
      <c r="R27" s="188"/>
      <c r="S27" s="188"/>
      <c r="T27" s="158"/>
      <c r="U27" s="159"/>
      <c r="V27" s="158"/>
      <c r="W27" s="159"/>
      <c r="X27" s="158"/>
      <c r="Y27" s="159"/>
      <c r="Z27" s="158"/>
      <c r="AA27" s="159"/>
      <c r="AB27" s="158"/>
      <c r="AC27" s="159"/>
      <c r="AD27" s="185"/>
      <c r="AE27" s="159"/>
      <c r="AF27" s="185"/>
      <c r="AG27" s="188"/>
      <c r="AH27" s="158"/>
      <c r="AI27" s="159"/>
      <c r="AJ27" s="158"/>
      <c r="AK27" s="159"/>
      <c r="AL27" s="158"/>
      <c r="AM27" s="159"/>
      <c r="AN27" s="158"/>
      <c r="AO27" s="159"/>
      <c r="AP27" s="158"/>
      <c r="AQ27" s="159"/>
      <c r="AR27" s="158"/>
      <c r="AS27" s="159"/>
      <c r="AT27" s="185"/>
      <c r="AU27" s="188"/>
      <c r="AV27" s="158"/>
      <c r="AW27" s="159"/>
      <c r="AX27"/>
      <c r="AY27" s="100">
        <f>COUNT(D27:AW27)</f>
        <v>0</v>
      </c>
      <c r="AZ27" s="100"/>
      <c r="BA27" s="145" t="str">
        <f>IF(COUNTIF(D27:AW27,"(1)")=0," ",COUNTIF(D27:AW27,"(1)"))</f>
        <v xml:space="preserve"> </v>
      </c>
      <c r="BB27" s="145" t="str">
        <f>IF(COUNTIF(D27:AW27,"(2)")=0," ",COUNTIF(D27:AW27,"(2)"))</f>
        <v xml:space="preserve"> </v>
      </c>
      <c r="BC27" s="145" t="str">
        <f>IF(COUNTIF(D27:AW27,"(3)")=0," ",COUNTIF(D27:AW27,"(3)"))</f>
        <v xml:space="preserve"> </v>
      </c>
      <c r="BD27" s="149" t="str">
        <f>IF(SUM(BA27:BC27)=0," ",SUM(BA27:BC27))</f>
        <v xml:space="preserve"> </v>
      </c>
      <c r="BE27" s="219">
        <v>26</v>
      </c>
      <c r="BF27" s="219" t="str">
        <f>IF(AY27=0,Var!$B$8,IF(LARGE(D27:AW27,1)&gt;=140,Var!$B$4," "))</f>
        <v>---</v>
      </c>
      <c r="BG27" s="219" t="str">
        <f>IF(AY27=0,Var!$B$8,IF(LARGE(D27:AW27,1)&gt;=195,Var!$B$4," "))</f>
        <v>---</v>
      </c>
      <c r="BH27" s="219" t="str">
        <f>IF(AY27=0,Var!$B$8,IF(LARGE(D27:AW27,1)&gt;=260,Var!$B$4," "))</f>
        <v>---</v>
      </c>
      <c r="BI27" s="219" t="str">
        <f>IF(AY27=0,Var!$B$8,IF(LARGE(D27:AW27,1)&gt;=300,Var!$B$4," "))</f>
        <v>---</v>
      </c>
      <c r="BJ27" s="219" t="str">
        <f>IF(AY27=0,Var!$B$8,IF(LARGE(D27:AW27,1)&gt;=360,Var!$B$4," "))</f>
        <v>---</v>
      </c>
      <c r="BK27"/>
      <c r="BL27"/>
      <c r="BM27"/>
      <c r="BN27"/>
      <c r="BO27"/>
      <c r="BP27"/>
      <c r="XEY27"/>
      <c r="XEZ27"/>
      <c r="XFA27"/>
      <c r="XFB27"/>
      <c r="XFC27"/>
      <c r="XFD27"/>
    </row>
    <row r="28" spans="2:68 16379:16384" x14ac:dyDescent="0.2">
      <c r="B28" s="217"/>
      <c r="C28" s="483" t="s">
        <v>54</v>
      </c>
      <c r="D28" s="158"/>
      <c r="E28" s="159"/>
      <c r="H28" s="158"/>
      <c r="I28" s="159"/>
      <c r="J28" s="158"/>
      <c r="K28" s="159"/>
      <c r="L28" s="158"/>
      <c r="M28" s="159"/>
      <c r="N28" s="158"/>
      <c r="O28" s="159"/>
      <c r="Q28" s="170"/>
      <c r="T28" s="158"/>
      <c r="U28" s="159"/>
      <c r="V28" s="158"/>
      <c r="W28" s="159"/>
      <c r="X28" s="158"/>
      <c r="Y28" s="159"/>
      <c r="Z28" s="158"/>
      <c r="AA28" s="159"/>
      <c r="AB28" s="158"/>
      <c r="AC28" s="159"/>
      <c r="AE28" s="170"/>
      <c r="AH28" s="158"/>
      <c r="AI28" s="159"/>
      <c r="AJ28" s="158"/>
      <c r="AK28" s="159"/>
      <c r="AL28" s="158"/>
      <c r="AM28" s="159"/>
      <c r="AN28" s="158"/>
      <c r="AO28" s="159"/>
      <c r="AP28" s="158"/>
      <c r="AQ28" s="159"/>
      <c r="AR28" s="158"/>
      <c r="AS28" s="159"/>
      <c r="AV28" s="158"/>
      <c r="AW28" s="159"/>
      <c r="AY28" s="100">
        <f>COUNT(D28:AW28)</f>
        <v>0</v>
      </c>
      <c r="AZ28" s="100" t="str">
        <f>IF(AY28&lt;3," ",(LARGE(D28:AW28,1)+LARGE(D28:AW28,2)+LARGE(D28:AW28,3))/3)</f>
        <v xml:space="preserve"> </v>
      </c>
      <c r="BA28" s="145" t="str">
        <f>IF(COUNTIF(D28:AW28,"(1)")=0," ",COUNTIF(D28:AW28,"(1)"))</f>
        <v xml:space="preserve"> </v>
      </c>
      <c r="BB28" s="145" t="str">
        <f>IF(COUNTIF(D28:AW28,"(2)")=0," ",COUNTIF(D28:AW28,"(2)"))</f>
        <v xml:space="preserve"> </v>
      </c>
      <c r="BC28" s="145" t="str">
        <f>IF(COUNTIF(D28:AW28,"(3)")=0," ",COUNTIF(D28:AW28,"(3)"))</f>
        <v xml:space="preserve"> </v>
      </c>
      <c r="BD28" s="149" t="str">
        <f>IF(SUM(BA28:BC28)=0," ",SUM(BA28:BC28))</f>
        <v xml:space="preserve"> </v>
      </c>
      <c r="BE28" s="219" t="str">
        <f>IF(AY28=0,Var!$B$8,IF(LARGE(D28:AW28,1)&gt;=85,Var!$B$4," "))</f>
        <v>---</v>
      </c>
      <c r="BF28" s="219" t="str">
        <f>IF(AY28=0,Var!$B$8,IF(LARGE(D28:AW28,1)&gt;=140,Var!$B$4," "))</f>
        <v>---</v>
      </c>
      <c r="BG28" s="219" t="str">
        <f>IF(AY28=0,Var!$B$8,IF(LARGE(D28:AW28,1)&gt;=195,Var!$B$4," "))</f>
        <v>---</v>
      </c>
      <c r="BH28" s="219" t="str">
        <f>IF(AY28=0,Var!$B$8,IF(LARGE(D28:AW28,1)&gt;=260,Var!$B$4," "))</f>
        <v>---</v>
      </c>
      <c r="BI28" s="219" t="str">
        <f>IF(AY28=0,Var!$B$8,IF(LARGE(D28:AW28,1)&gt;=300,Var!$B$4," "))</f>
        <v>---</v>
      </c>
      <c r="BJ28" s="219" t="str">
        <f>IF(AY28=0,Var!$B$8,IF(LARGE(D28:AW28,1)&gt;=360,Var!$B$4," "))</f>
        <v>---</v>
      </c>
    </row>
    <row r="29" spans="2:68 16379:16384" ht="21.75" customHeight="1" x14ac:dyDescent="0.2">
      <c r="B29" s="211"/>
      <c r="C29" s="212" t="s">
        <v>121</v>
      </c>
      <c r="D29" s="236"/>
      <c r="E29" s="176"/>
      <c r="F29" s="236"/>
      <c r="G29" s="176"/>
      <c r="H29" s="479"/>
      <c r="I29" s="480"/>
      <c r="J29" s="481"/>
      <c r="K29" s="482"/>
      <c r="L29" s="481"/>
      <c r="M29" s="482"/>
      <c r="N29" s="236"/>
      <c r="O29" s="176"/>
      <c r="P29" s="176"/>
      <c r="Q29" s="176"/>
      <c r="R29" s="176"/>
      <c r="S29" s="176"/>
      <c r="T29" s="236"/>
      <c r="U29" s="176"/>
      <c r="V29" s="236"/>
      <c r="W29" s="176"/>
      <c r="X29" s="236"/>
      <c r="Y29" s="176"/>
      <c r="Z29" s="236"/>
      <c r="AA29" s="176"/>
      <c r="AB29" s="236"/>
      <c r="AC29" s="176"/>
      <c r="AD29" s="236"/>
      <c r="AE29" s="176"/>
      <c r="AF29" s="236"/>
      <c r="AG29" s="176"/>
      <c r="AH29" s="236"/>
      <c r="AI29" s="176"/>
      <c r="AJ29" s="236"/>
      <c r="AK29" s="176"/>
      <c r="AL29" s="236"/>
      <c r="AM29" s="176"/>
      <c r="AN29" s="236"/>
      <c r="AO29" s="176"/>
      <c r="AP29" s="236"/>
      <c r="AQ29" s="176"/>
      <c r="AR29" s="236"/>
      <c r="AS29" s="176"/>
      <c r="AT29" s="236"/>
      <c r="AU29" s="176"/>
      <c r="AV29" s="236"/>
      <c r="AW29" s="176"/>
      <c r="AY29"/>
      <c r="BA29" s="151"/>
      <c r="BB29" s="151"/>
      <c r="BC29" s="151"/>
      <c r="BD29" s="214"/>
      <c r="BE29" s="215">
        <v>70</v>
      </c>
      <c r="BF29" s="215">
        <v>125</v>
      </c>
      <c r="BG29" s="215">
        <v>185</v>
      </c>
      <c r="BH29" s="215">
        <v>235</v>
      </c>
      <c r="BI29" s="215">
        <v>270</v>
      </c>
      <c r="BJ29" s="215">
        <v>335</v>
      </c>
    </row>
    <row r="30" spans="2:68 16379:16384" x14ac:dyDescent="0.2">
      <c r="B30" s="217"/>
      <c r="C30" s="483" t="s">
        <v>122</v>
      </c>
      <c r="D30" s="158"/>
      <c r="E30" s="159"/>
      <c r="H30" s="158"/>
      <c r="I30" s="159"/>
      <c r="J30" s="158"/>
      <c r="K30" s="159"/>
      <c r="L30" s="158"/>
      <c r="M30" s="159"/>
      <c r="N30" s="158"/>
      <c r="O30" s="159"/>
      <c r="Q30" s="178"/>
      <c r="T30" s="158"/>
      <c r="U30" s="159"/>
      <c r="V30" s="158"/>
      <c r="W30" s="159"/>
      <c r="X30" s="158"/>
      <c r="Y30" s="159"/>
      <c r="Z30" s="158"/>
      <c r="AA30" s="159"/>
      <c r="AB30" s="158"/>
      <c r="AC30" s="159"/>
      <c r="AE30" s="170"/>
      <c r="AH30" s="158"/>
      <c r="AI30" s="159"/>
      <c r="AJ30" s="158"/>
      <c r="AK30" s="159"/>
      <c r="AL30" s="158"/>
      <c r="AM30" s="159"/>
      <c r="AN30" s="158"/>
      <c r="AO30" s="159"/>
      <c r="AP30" s="158"/>
      <c r="AQ30" s="159"/>
      <c r="AR30" s="158"/>
      <c r="AS30" s="159"/>
      <c r="AV30" s="158"/>
      <c r="AW30" s="159"/>
      <c r="AY30" s="100">
        <f>COUNT(D30:AW30)</f>
        <v>0</v>
      </c>
      <c r="AZ30" s="100" t="str">
        <f>IF(AY30&lt;3," ",(LARGE(D30:AW30,1)+LARGE(D30:AW30,2)+LARGE(D30:AW30,3))/3)</f>
        <v xml:space="preserve"> </v>
      </c>
      <c r="BA30" s="145" t="str">
        <f>IF(COUNTIF(D30:AW30,"(1)")=0," ",COUNTIF(D30:AW30,"(1)"))</f>
        <v xml:space="preserve"> </v>
      </c>
      <c r="BB30" s="145" t="str">
        <f>IF(COUNTIF(D30:AW30,"(2)")=0," ",COUNTIF(D30:AW30,"(2)"))</f>
        <v xml:space="preserve"> </v>
      </c>
      <c r="BC30" s="145" t="str">
        <f>IF(COUNTIF(D30:AW30,"(3)")=0," ",COUNTIF(D30:AW30,"(3)"))</f>
        <v xml:space="preserve"> </v>
      </c>
      <c r="BD30" s="149" t="str">
        <f>IF(SUM(BA30:BC30)=0," ",SUM(BA30:BC30))</f>
        <v xml:space="preserve"> </v>
      </c>
      <c r="BE30" s="219">
        <v>17</v>
      </c>
      <c r="BF30" s="219">
        <v>17</v>
      </c>
      <c r="BG30" s="219" t="str">
        <f>IF(AY30=0,Var!$B$8,IF(LARGE(D30:AW30,1)&gt;=185,Var!$B$4," "))</f>
        <v>---</v>
      </c>
      <c r="BH30" s="219" t="str">
        <f>IF(AY30=0,Var!$B$8,IF(LARGE(D30:AW30,1)&gt;=235,Var!$B$4," "))</f>
        <v>---</v>
      </c>
      <c r="BI30" s="219" t="str">
        <f>IF(AY30=0,Var!$B$8,IF(LARGE(D30:AW30,1)&gt;=270,Var!$B$4," "))</f>
        <v>---</v>
      </c>
      <c r="BJ30" s="219" t="str">
        <f>IF(AY30=0,Var!$B$8,IF(LARGE(D30:AW30,1)&gt;=335,Var!$B$4," "))</f>
        <v>---</v>
      </c>
    </row>
    <row r="31" spans="2:68 16379:16384" ht="22.5" customHeight="1" x14ac:dyDescent="0.2">
      <c r="B31" s="211"/>
      <c r="C31" s="212" t="s">
        <v>123</v>
      </c>
      <c r="D31" s="236"/>
      <c r="E31" s="176"/>
      <c r="F31" s="236"/>
      <c r="G31" s="176"/>
      <c r="H31" s="479"/>
      <c r="I31" s="480"/>
      <c r="J31" s="481"/>
      <c r="K31" s="482"/>
      <c r="L31" s="481"/>
      <c r="M31" s="482"/>
      <c r="N31" s="236"/>
      <c r="O31" s="176"/>
      <c r="P31" s="176"/>
      <c r="Q31" s="176"/>
      <c r="R31" s="176"/>
      <c r="S31" s="176"/>
      <c r="T31" s="236"/>
      <c r="U31" s="176"/>
      <c r="V31" s="236"/>
      <c r="W31" s="176"/>
      <c r="X31" s="236"/>
      <c r="Y31" s="176"/>
      <c r="Z31" s="236"/>
      <c r="AA31" s="176"/>
      <c r="AB31" s="236"/>
      <c r="AC31" s="176"/>
      <c r="AD31" s="236"/>
      <c r="AE31" s="176"/>
      <c r="AF31" s="236"/>
      <c r="AG31" s="176"/>
      <c r="AH31" s="236"/>
      <c r="AI31" s="176"/>
      <c r="AJ31" s="236"/>
      <c r="AK31" s="176"/>
      <c r="AL31" s="236"/>
      <c r="AM31" s="176"/>
      <c r="AN31" s="236"/>
      <c r="AO31" s="176"/>
      <c r="AP31" s="236"/>
      <c r="AQ31" s="176"/>
      <c r="AR31" s="236"/>
      <c r="AS31" s="176"/>
      <c r="AT31" s="236"/>
      <c r="AU31" s="176"/>
      <c r="AV31" s="236"/>
      <c r="AW31" s="176"/>
      <c r="AY31" s="100"/>
      <c r="BA31" s="151"/>
      <c r="BB31" s="151"/>
      <c r="BC31" s="151"/>
      <c r="BD31" s="214"/>
      <c r="BE31" s="215">
        <v>70</v>
      </c>
      <c r="BF31" s="215">
        <v>125</v>
      </c>
      <c r="BG31" s="215">
        <v>185</v>
      </c>
      <c r="BH31" s="215">
        <v>235</v>
      </c>
      <c r="BI31" s="215">
        <v>270</v>
      </c>
      <c r="BJ31" s="215">
        <v>335</v>
      </c>
    </row>
    <row r="32" spans="2:68 16379:16384" x14ac:dyDescent="0.2">
      <c r="B32" s="217"/>
      <c r="C32" s="483" t="s">
        <v>118</v>
      </c>
      <c r="D32" s="158"/>
      <c r="E32" s="159"/>
      <c r="H32" s="158"/>
      <c r="I32" s="159"/>
      <c r="J32" s="158"/>
      <c r="K32" s="159"/>
      <c r="L32" s="158"/>
      <c r="M32" s="159"/>
      <c r="N32" s="158"/>
      <c r="O32" s="159"/>
      <c r="Q32" s="202"/>
      <c r="T32" s="158"/>
      <c r="U32" s="159"/>
      <c r="V32" s="158"/>
      <c r="W32" s="159"/>
      <c r="X32" s="158"/>
      <c r="Y32" s="159"/>
      <c r="Z32" s="158"/>
      <c r="AA32" s="159"/>
      <c r="AB32" s="158"/>
      <c r="AC32" s="159"/>
      <c r="AE32" s="159"/>
      <c r="AH32" s="158"/>
      <c r="AI32" s="159"/>
      <c r="AJ32" s="158"/>
      <c r="AK32" s="159"/>
      <c r="AL32" s="158"/>
      <c r="AM32" s="159"/>
      <c r="AN32" s="158"/>
      <c r="AO32" s="159"/>
      <c r="AP32" s="158"/>
      <c r="AQ32" s="159"/>
      <c r="AR32" s="158"/>
      <c r="AS32" s="159"/>
      <c r="AV32" s="158"/>
      <c r="AW32" s="159"/>
      <c r="AY32" s="100">
        <f>COUNT(D32:AW32)</f>
        <v>0</v>
      </c>
      <c r="AZ32" s="100" t="str">
        <f>IF(AY32&lt;3," ",(LARGE(D32:AW32,1)+LARGE(D32:AW32,2)+LARGE(D32:AW32,3))/3)</f>
        <v xml:space="preserve"> </v>
      </c>
      <c r="BA32" s="145" t="str">
        <f>IF(COUNTIF(D32:AW32,"(1)")=0," ",COUNTIF(D32:AW32,"(1)"))</f>
        <v xml:space="preserve"> </v>
      </c>
      <c r="BB32" s="145" t="str">
        <f>IF(COUNTIF(D32:AW32,"(2)")=0," ",COUNTIF(D32:AW32,"(2)"))</f>
        <v xml:space="preserve"> </v>
      </c>
      <c r="BC32" s="145" t="str">
        <f>IF(COUNTIF(D32:AW32,"(3)")=0," ",COUNTIF(D32:AW32,"(3)"))</f>
        <v xml:space="preserve"> </v>
      </c>
      <c r="BD32" s="149" t="str">
        <f>IF(SUM(BA32:BC32)=0," ",SUM(BA32:BC32))</f>
        <v xml:space="preserve"> </v>
      </c>
      <c r="BE32" s="219">
        <v>16</v>
      </c>
      <c r="BF32" s="219">
        <v>16</v>
      </c>
      <c r="BG32" s="219">
        <v>16</v>
      </c>
      <c r="BH32" s="219">
        <v>16</v>
      </c>
      <c r="BI32" s="219">
        <v>16</v>
      </c>
      <c r="BJ32" s="219" t="str">
        <f>IF(AY32=0,Var!$B$8,IF(LARGE(D32:AW32,1)&gt;=335,Var!$B$4," "))</f>
        <v>---</v>
      </c>
    </row>
    <row r="33" spans="2:62" x14ac:dyDescent="0.2">
      <c r="B33" s="217">
        <v>1</v>
      </c>
      <c r="C33" s="483" t="s">
        <v>40</v>
      </c>
      <c r="D33" s="158"/>
      <c r="E33" s="159"/>
      <c r="H33" s="158"/>
      <c r="I33" s="159"/>
      <c r="J33" s="158"/>
      <c r="K33" s="159"/>
      <c r="L33" s="158"/>
      <c r="M33" s="159"/>
      <c r="N33" s="158"/>
      <c r="O33" s="159"/>
      <c r="Q33" s="170"/>
      <c r="T33" s="158"/>
      <c r="U33" s="159"/>
      <c r="V33" s="158"/>
      <c r="W33" s="159"/>
      <c r="X33" s="158"/>
      <c r="Y33" s="159"/>
      <c r="Z33" s="158"/>
      <c r="AA33" s="159"/>
      <c r="AB33" s="158"/>
      <c r="AC33" s="159"/>
      <c r="AE33" s="159"/>
      <c r="AH33" s="158"/>
      <c r="AI33" s="159"/>
      <c r="AJ33" s="158"/>
      <c r="AK33" s="159"/>
      <c r="AL33" s="158"/>
      <c r="AM33" s="159"/>
      <c r="AN33" s="158"/>
      <c r="AO33" s="159"/>
      <c r="AP33" s="158"/>
      <c r="AQ33" s="159"/>
      <c r="AR33" s="158"/>
      <c r="AS33" s="159"/>
      <c r="AV33" s="158"/>
      <c r="AW33" s="159"/>
      <c r="AY33" s="100">
        <f>COUNT(D33:AW33)</f>
        <v>0</v>
      </c>
      <c r="AZ33" s="100" t="str">
        <f>IF(AY33&lt;3," ",(LARGE(D33:AW33,1)+LARGE(D33:AW33,2)+LARGE(D33:AW33,3))/3)</f>
        <v xml:space="preserve"> </v>
      </c>
      <c r="BA33" s="145" t="str">
        <f>IF(COUNTIF(D33:AW33,"(1)")=0," ",COUNTIF(D33:AW33,"(1)"))</f>
        <v xml:space="preserve"> </v>
      </c>
      <c r="BB33" s="145" t="str">
        <f>IF(COUNTIF(D33:AW33,"(2)")=0," ",COUNTIF(D33:AW33,"(2)"))</f>
        <v xml:space="preserve"> </v>
      </c>
      <c r="BC33" s="145" t="str">
        <f>IF(COUNTIF(D33:AW33,"(3)")=0," ",COUNTIF(D33:AW33,"(3)"))</f>
        <v xml:space="preserve"> </v>
      </c>
      <c r="BD33" s="149" t="str">
        <f>IF(SUM(BA33:BC33)=0," ",SUM(BA33:BC33))</f>
        <v xml:space="preserve"> </v>
      </c>
      <c r="BE33" s="219">
        <v>25</v>
      </c>
      <c r="BF33" s="219">
        <v>25</v>
      </c>
      <c r="BG33" s="219">
        <v>25</v>
      </c>
      <c r="BH33" s="219">
        <v>25</v>
      </c>
      <c r="BI33" s="225">
        <v>25</v>
      </c>
      <c r="BJ33" s="219" t="str">
        <f>IF(AY33=0,Var!$B$8,IF(LARGE(D33:AW33,1)&gt;=335,Var!$B$4," "))</f>
        <v>---</v>
      </c>
    </row>
    <row r="34" spans="2:62" ht="22.5" customHeight="1" x14ac:dyDescent="0.2">
      <c r="B34" s="211"/>
      <c r="C34" s="212" t="s">
        <v>124</v>
      </c>
      <c r="D34" s="236"/>
      <c r="E34" s="176"/>
      <c r="F34" s="236"/>
      <c r="G34" s="176"/>
      <c r="H34" s="479"/>
      <c r="I34" s="480"/>
      <c r="J34" s="481"/>
      <c r="K34" s="482"/>
      <c r="L34" s="481"/>
      <c r="M34" s="482"/>
      <c r="N34" s="236"/>
      <c r="O34" s="176"/>
      <c r="P34" s="176"/>
      <c r="Q34" s="176"/>
      <c r="R34" s="176"/>
      <c r="S34" s="176"/>
      <c r="T34" s="236"/>
      <c r="U34" s="176"/>
      <c r="V34" s="236"/>
      <c r="W34" s="176"/>
      <c r="X34" s="236"/>
      <c r="Y34" s="176"/>
      <c r="Z34" s="236"/>
      <c r="AA34" s="176"/>
      <c r="AB34" s="236"/>
      <c r="AC34" s="176"/>
      <c r="AD34" s="236"/>
      <c r="AE34" s="176"/>
      <c r="AF34" s="236"/>
      <c r="AG34" s="176"/>
      <c r="AH34" s="236"/>
      <c r="AI34" s="176"/>
      <c r="AJ34" s="236"/>
      <c r="AK34" s="176"/>
      <c r="AL34" s="236"/>
      <c r="AM34" s="176"/>
      <c r="AN34" s="236"/>
      <c r="AO34" s="176"/>
      <c r="AP34" s="236"/>
      <c r="AQ34" s="176"/>
      <c r="AR34" s="236"/>
      <c r="AS34" s="176"/>
      <c r="AT34" s="236"/>
      <c r="AU34" s="176"/>
      <c r="AV34" s="236"/>
      <c r="AW34" s="176"/>
      <c r="AY34"/>
      <c r="BA34" s="151"/>
      <c r="BB34" s="151"/>
      <c r="BC34" s="151"/>
      <c r="BD34" s="214"/>
      <c r="BE34" s="215">
        <v>70</v>
      </c>
      <c r="BF34" s="215">
        <v>125</v>
      </c>
      <c r="BG34" s="215">
        <v>185</v>
      </c>
      <c r="BH34" s="215">
        <v>235</v>
      </c>
      <c r="BI34" s="215">
        <v>270</v>
      </c>
      <c r="BJ34" s="215">
        <v>335</v>
      </c>
    </row>
    <row r="35" spans="2:62" x14ac:dyDescent="0.2">
      <c r="B35" s="217"/>
      <c r="C35" s="483" t="s">
        <v>125</v>
      </c>
      <c r="D35" s="158"/>
      <c r="E35" s="159"/>
      <c r="H35" s="158"/>
      <c r="I35" s="159"/>
      <c r="J35" s="158"/>
      <c r="K35" s="159"/>
      <c r="L35" s="158"/>
      <c r="M35" s="159"/>
      <c r="N35" s="158"/>
      <c r="O35" s="159"/>
      <c r="Q35" s="159"/>
      <c r="T35" s="158"/>
      <c r="U35" s="159"/>
      <c r="V35" s="158"/>
      <c r="W35" s="159"/>
      <c r="X35" s="158"/>
      <c r="Y35" s="159"/>
      <c r="Z35" s="158"/>
      <c r="AA35" s="159"/>
      <c r="AB35" s="158"/>
      <c r="AC35" s="159"/>
      <c r="AE35" s="159"/>
      <c r="AH35" s="158"/>
      <c r="AI35" s="159"/>
      <c r="AJ35" s="158"/>
      <c r="AK35" s="159"/>
      <c r="AL35" s="158"/>
      <c r="AM35" s="159"/>
      <c r="AN35" s="158"/>
      <c r="AO35" s="159"/>
      <c r="AP35" s="158"/>
      <c r="AQ35" s="159"/>
      <c r="AR35" s="158"/>
      <c r="AS35" s="159"/>
      <c r="AV35" s="158"/>
      <c r="AW35" s="159"/>
      <c r="AY35" s="100">
        <f>COUNT(D35:AW35)</f>
        <v>0</v>
      </c>
      <c r="AZ35" s="100" t="str">
        <f>IF(AY35&lt;3," ",(LARGE(D35:AW35,1)+LARGE(D35:AW35,2)+LARGE(D35:AW35,3))/3)</f>
        <v xml:space="preserve"> </v>
      </c>
      <c r="BA35" s="145" t="str">
        <f>IF(COUNTIF(D35:AW35,"(1)")=0," ",COUNTIF(D35:AW35,"(1)"))</f>
        <v xml:space="preserve"> </v>
      </c>
      <c r="BB35" s="145" t="str">
        <f>IF(COUNTIF(D35:AW35,"(2)")=0," ",COUNTIF(D35:AW35,"(2)"))</f>
        <v xml:space="preserve"> </v>
      </c>
      <c r="BC35" s="145" t="str">
        <f>IF(COUNTIF(D35:AW35,"(3)")=0," ",COUNTIF(D35:AW35,"(3)"))</f>
        <v xml:space="preserve"> </v>
      </c>
      <c r="BD35" s="149" t="str">
        <f>IF(SUM(BA35:BC35)=0," ",SUM(BA35:BC35))</f>
        <v xml:space="preserve"> </v>
      </c>
      <c r="BE35" s="219">
        <v>18</v>
      </c>
      <c r="BF35" s="219">
        <v>18</v>
      </c>
      <c r="BG35" s="219" t="str">
        <f>IF(AY35=0,Var!$B$8,IF(LARGE(D35:AW35,1)&gt;=185,Var!$B$4," "))</f>
        <v>---</v>
      </c>
      <c r="BH35" s="219" t="str">
        <f>IF(AY35=0,Var!$B$8,IF(LARGE(D35:AW35,1)&gt;=235,Var!$B$4," "))</f>
        <v>---</v>
      </c>
      <c r="BI35" s="219" t="str">
        <f>IF(AY35=0,Var!$B$8,IF(LARGE(D35:AW35,1)&gt;=270,Var!$B$4," "))</f>
        <v>---</v>
      </c>
      <c r="BJ35" s="219" t="str">
        <f>IF(AY35=0,Var!$B$8,IF(LARGE(D35:AW35,1)&gt;=335,Var!$B$4," "))</f>
        <v>---</v>
      </c>
    </row>
    <row r="36" spans="2:62" x14ac:dyDescent="0.2">
      <c r="B36" s="217"/>
      <c r="C36" s="483" t="s">
        <v>69</v>
      </c>
      <c r="D36" s="158"/>
      <c r="E36" s="159"/>
      <c r="H36" s="158"/>
      <c r="I36" s="159"/>
      <c r="J36" s="158"/>
      <c r="K36" s="159"/>
      <c r="L36" s="158"/>
      <c r="M36" s="159"/>
      <c r="N36" s="158"/>
      <c r="O36" s="159"/>
      <c r="Q36" s="170"/>
      <c r="T36" s="158"/>
      <c r="U36" s="159"/>
      <c r="V36" s="158"/>
      <c r="W36" s="159"/>
      <c r="X36" s="158"/>
      <c r="Y36" s="159"/>
      <c r="Z36" s="158"/>
      <c r="AA36" s="159"/>
      <c r="AB36" s="158"/>
      <c r="AC36" s="159"/>
      <c r="AE36" s="170"/>
      <c r="AH36" s="158"/>
      <c r="AI36" s="159"/>
      <c r="AJ36" s="158"/>
      <c r="AK36" s="159"/>
      <c r="AL36" s="158"/>
      <c r="AM36" s="159"/>
      <c r="AN36" s="158"/>
      <c r="AO36" s="159"/>
      <c r="AP36" s="158"/>
      <c r="AQ36" s="159"/>
      <c r="AR36" s="158"/>
      <c r="AS36" s="159"/>
      <c r="AV36" s="158"/>
      <c r="AW36" s="159"/>
      <c r="AY36" s="100">
        <f>COUNT(D36:AW36)</f>
        <v>0</v>
      </c>
      <c r="AZ36" s="100" t="str">
        <f>IF(AY36&lt;3," ",(LARGE(D36:AW36,1)+LARGE(D36:AW36,2)+LARGE(D36:AW36,3))/3)</f>
        <v xml:space="preserve"> </v>
      </c>
      <c r="BA36" s="145" t="str">
        <f>IF(COUNTIF(D36:AW36,"(1)")=0," ",COUNTIF(D36:AW36,"(1)"))</f>
        <v xml:space="preserve"> </v>
      </c>
      <c r="BB36" s="145" t="str">
        <f>IF(COUNTIF(D36:AW36,"(2)")=0," ",COUNTIF(D36:AW36,"(2)"))</f>
        <v xml:space="preserve"> </v>
      </c>
      <c r="BC36" s="145" t="str">
        <f>IF(COUNTIF(D36:AW36,"(3)")=0," ",COUNTIF(D36:AW36,"(3)"))</f>
        <v xml:space="preserve"> </v>
      </c>
      <c r="BD36" s="149" t="str">
        <f>IF(SUM(BA36:BC36)=0," ",SUM(BA36:BC36))</f>
        <v xml:space="preserve"> </v>
      </c>
      <c r="BE36" s="219">
        <v>10</v>
      </c>
      <c r="BF36" s="219">
        <v>11</v>
      </c>
      <c r="BG36" s="219">
        <v>11</v>
      </c>
      <c r="BH36" s="219" t="str">
        <f>IF(AY36=0,Var!$B$8,IF(LARGE(D36:AW36,1)&gt;=235,Var!$B$4," "))</f>
        <v>---</v>
      </c>
      <c r="BI36" s="219" t="str">
        <f>IF(AY36=0,Var!$B$8,IF(LARGE(D36:AW36,1)&gt;=270,Var!$B$4," "))</f>
        <v>---</v>
      </c>
      <c r="BJ36" s="219" t="str">
        <f>IF(AY36=0,Var!$B$8,IF(LARGE(D36:AW36,1)&gt;=335,Var!$B$4," "))</f>
        <v>---</v>
      </c>
    </row>
    <row r="37" spans="2:62" ht="22.5" customHeight="1" x14ac:dyDescent="0.2">
      <c r="B37" s="211"/>
      <c r="C37" s="212" t="s">
        <v>126</v>
      </c>
      <c r="D37" s="236"/>
      <c r="E37" s="176"/>
      <c r="F37" s="236"/>
      <c r="G37" s="176"/>
      <c r="H37" s="479"/>
      <c r="I37" s="480"/>
      <c r="J37" s="481"/>
      <c r="K37" s="482"/>
      <c r="L37" s="481"/>
      <c r="M37" s="482"/>
      <c r="N37" s="236"/>
      <c r="O37" s="176"/>
      <c r="P37" s="176"/>
      <c r="Q37" s="176"/>
      <c r="R37" s="176"/>
      <c r="S37" s="176"/>
      <c r="T37" s="236"/>
      <c r="U37" s="176"/>
      <c r="V37" s="236"/>
      <c r="W37" s="176"/>
      <c r="X37" s="236"/>
      <c r="Y37" s="176"/>
      <c r="Z37" s="236"/>
      <c r="AA37" s="176"/>
      <c r="AB37" s="236"/>
      <c r="AC37" s="176"/>
      <c r="AD37" s="236"/>
      <c r="AE37" s="176"/>
      <c r="AF37" s="236"/>
      <c r="AG37" s="176"/>
      <c r="AH37" s="236"/>
      <c r="AI37" s="176"/>
      <c r="AJ37" s="236"/>
      <c r="AK37" s="176"/>
      <c r="AL37" s="236"/>
      <c r="AM37" s="176"/>
      <c r="AN37" s="236"/>
      <c r="AO37" s="176"/>
      <c r="AP37" s="236"/>
      <c r="AQ37" s="176"/>
      <c r="AR37" s="236"/>
      <c r="AS37" s="176"/>
      <c r="AT37" s="236"/>
      <c r="AU37" s="176"/>
      <c r="AV37" s="236"/>
      <c r="AW37" s="176"/>
      <c r="AY37"/>
      <c r="BA37" s="151"/>
      <c r="BB37" s="151"/>
      <c r="BC37" s="151"/>
      <c r="BD37" s="214"/>
      <c r="BE37" s="215">
        <v>110</v>
      </c>
      <c r="BF37" s="215">
        <v>160</v>
      </c>
      <c r="BG37" s="215">
        <v>220</v>
      </c>
      <c r="BH37" s="215">
        <v>270</v>
      </c>
      <c r="BI37" s="215">
        <v>315</v>
      </c>
      <c r="BJ37" s="215">
        <v>375</v>
      </c>
    </row>
    <row r="38" spans="2:62" x14ac:dyDescent="0.2">
      <c r="B38" s="217">
        <v>1</v>
      </c>
      <c r="C38" s="483" t="s">
        <v>127</v>
      </c>
      <c r="D38" s="158"/>
      <c r="E38" s="159"/>
      <c r="H38" s="158"/>
      <c r="I38" s="159"/>
      <c r="J38" s="158"/>
      <c r="K38" s="159"/>
      <c r="L38" s="158"/>
      <c r="M38" s="159"/>
      <c r="N38" s="158"/>
      <c r="O38" s="159"/>
      <c r="Q38" s="202"/>
      <c r="T38" s="158"/>
      <c r="U38" s="159"/>
      <c r="V38" s="158"/>
      <c r="W38" s="159"/>
      <c r="X38" s="158"/>
      <c r="Y38" s="159"/>
      <c r="Z38" s="158"/>
      <c r="AA38" s="159"/>
      <c r="AB38" s="158"/>
      <c r="AC38" s="159"/>
      <c r="AE38" s="202"/>
      <c r="AH38" s="158"/>
      <c r="AI38" s="159"/>
      <c r="AJ38" s="158"/>
      <c r="AK38" s="159"/>
      <c r="AL38" s="158"/>
      <c r="AM38" s="159"/>
      <c r="AN38" s="158"/>
      <c r="AO38" s="159"/>
      <c r="AP38" s="158"/>
      <c r="AQ38" s="159"/>
      <c r="AR38" s="158"/>
      <c r="AS38" s="159"/>
      <c r="AV38" s="158"/>
      <c r="AW38" s="159"/>
      <c r="AY38" s="100">
        <f>COUNT(D38:AW38)</f>
        <v>0</v>
      </c>
      <c r="AZ38" s="100"/>
      <c r="BA38" s="145" t="str">
        <f>IF(COUNTIF(D38:AW38,"(1)")=0," ",COUNTIF(D38:AW38,"(1)"))</f>
        <v xml:space="preserve"> </v>
      </c>
      <c r="BB38" s="145" t="str">
        <f>IF(COUNTIF(D38:AW38,"(2)")=0," ",COUNTIF(D38:AW38,"(2)"))</f>
        <v xml:space="preserve"> </v>
      </c>
      <c r="BC38" s="145" t="str">
        <f>IF(COUNTIF(D38:AW38,"(3)")=0," ",COUNTIF(D38:AW38,"(3)"))</f>
        <v xml:space="preserve"> </v>
      </c>
      <c r="BD38" s="149" t="str">
        <f>IF(SUM(BA38:BC38)=0," ",SUM(BA38:BC38))</f>
        <v xml:space="preserve"> </v>
      </c>
      <c r="BE38" s="219">
        <v>26</v>
      </c>
      <c r="BF38" s="219">
        <v>26</v>
      </c>
      <c r="BG38" s="219">
        <v>26</v>
      </c>
      <c r="BH38" s="219">
        <v>26</v>
      </c>
      <c r="BI38" s="219">
        <v>26</v>
      </c>
      <c r="BJ38" s="219" t="str">
        <f>IF(AY38=0,Var!$B$8,IF(LARGE(D38:AW38,1)&gt;=375,Var!$B$4," "))</f>
        <v>---</v>
      </c>
    </row>
    <row r="39" spans="2:62" x14ac:dyDescent="0.2">
      <c r="B39" s="217"/>
      <c r="C39" s="483"/>
      <c r="D39" s="158"/>
      <c r="E39" s="159"/>
      <c r="H39" s="158"/>
      <c r="I39" s="159"/>
      <c r="J39" s="158"/>
      <c r="K39" s="159"/>
      <c r="L39" s="158"/>
      <c r="M39" s="159"/>
      <c r="N39" s="158"/>
      <c r="O39" s="159"/>
      <c r="Q39" s="170"/>
      <c r="T39" s="158"/>
      <c r="U39" s="159"/>
      <c r="V39" s="158"/>
      <c r="W39" s="159"/>
      <c r="X39" s="158"/>
      <c r="Y39" s="159"/>
      <c r="Z39" s="158"/>
      <c r="AA39" s="159"/>
      <c r="AB39" s="158"/>
      <c r="AC39" s="159"/>
      <c r="AE39" s="170"/>
      <c r="AH39" s="158"/>
      <c r="AI39" s="159"/>
      <c r="AJ39" s="158"/>
      <c r="AK39" s="159"/>
      <c r="AL39" s="158"/>
      <c r="AM39" s="159"/>
      <c r="AN39" s="158"/>
      <c r="AO39" s="159"/>
      <c r="AP39" s="158"/>
      <c r="AQ39" s="159"/>
      <c r="AR39" s="158"/>
      <c r="AS39" s="159"/>
      <c r="AV39" s="158"/>
      <c r="AW39" s="159"/>
      <c r="AY39" s="100">
        <f>COUNT(D39:AW39)</f>
        <v>0</v>
      </c>
      <c r="AZ39" s="100" t="str">
        <f>IF(AY39&lt;3," ",(LARGE(D39:AW39,1)+LARGE(D39:AW39,2)+LARGE(D39:AW39,3))/3)</f>
        <v xml:space="preserve"> </v>
      </c>
      <c r="BA39" s="145" t="str">
        <f>IF(COUNTIF(D39:AW39,"(1)")=0," ",COUNTIF(D39:AW39,"(1)"))</f>
        <v xml:space="preserve"> </v>
      </c>
      <c r="BB39" s="145" t="str">
        <f>IF(COUNTIF(D39:AW39,"(2)")=0," ",COUNTIF(D39:AW39,"(2)"))</f>
        <v xml:space="preserve"> </v>
      </c>
      <c r="BC39" s="145" t="str">
        <f>IF(COUNTIF(D39:AW39,"(3)")=0," ",COUNTIF(D39:AW39,"(3)"))</f>
        <v xml:space="preserve"> </v>
      </c>
      <c r="BD39" s="149" t="str">
        <f>IF(SUM(BA39:BC39)=0," ",SUM(BA39:BC39))</f>
        <v xml:space="preserve"> </v>
      </c>
      <c r="BE39" s="219" t="str">
        <f>IF(AY39=0,Var!$B$8,IF(LARGE(D39:AW39,1)&gt;=110,Var!$B$4," "))</f>
        <v>---</v>
      </c>
      <c r="BF39" s="219" t="str">
        <f>IF(AY39=0,Var!$B$8,IF(LARGE(D39:AW39,1)&gt;=160,Var!$B$4," "))</f>
        <v>---</v>
      </c>
      <c r="BG39" s="219" t="str">
        <f>IF(AY39=0,Var!$B$8,IF(LARGE(D39:AW39,1)&gt;=220,Var!$B$4," "))</f>
        <v>---</v>
      </c>
      <c r="BH39" s="219" t="str">
        <f>IF(AY39=0,Var!$B$8,IF(LARGE(D39:AW39,1)&gt;=270,Var!$B$4," "))</f>
        <v>---</v>
      </c>
      <c r="BI39" s="219" t="str">
        <f>IF(AY39=0,Var!$B$8,IF(LARGE(D39:AW39,1)&gt;=315,Var!$B$4," "))</f>
        <v>---</v>
      </c>
      <c r="BJ39" s="219" t="str">
        <f>IF(AY39=0,Var!$B$8,IF(LARGE(D39:AW39,1)&gt;=375,Var!$B$4," "))</f>
        <v>---</v>
      </c>
    </row>
    <row r="40" spans="2:62" ht="22.5" customHeight="1" x14ac:dyDescent="0.2">
      <c r="B40" s="211"/>
      <c r="C40" s="212" t="s">
        <v>128</v>
      </c>
      <c r="D40" s="236"/>
      <c r="E40" s="176"/>
      <c r="F40" s="236"/>
      <c r="G40" s="176"/>
      <c r="H40" s="479"/>
      <c r="I40" s="480"/>
      <c r="J40" s="481"/>
      <c r="K40" s="482"/>
      <c r="L40" s="481"/>
      <c r="M40" s="482"/>
      <c r="N40" s="236"/>
      <c r="O40" s="176"/>
      <c r="P40" s="176"/>
      <c r="Q40" s="176"/>
      <c r="R40" s="176"/>
      <c r="S40" s="176"/>
      <c r="T40" s="236"/>
      <c r="U40" s="176"/>
      <c r="V40" s="236"/>
      <c r="W40" s="176"/>
      <c r="X40" s="236"/>
      <c r="Y40" s="176"/>
      <c r="Z40" s="236"/>
      <c r="AA40" s="176"/>
      <c r="AB40" s="236"/>
      <c r="AC40" s="176"/>
      <c r="AD40" s="236"/>
      <c r="AE40" s="176"/>
      <c r="AF40" s="236"/>
      <c r="AG40" s="176"/>
      <c r="AH40" s="236"/>
      <c r="AI40" s="176"/>
      <c r="AJ40" s="236"/>
      <c r="AK40" s="176"/>
      <c r="AL40" s="236"/>
      <c r="AM40" s="176"/>
      <c r="AN40" s="236"/>
      <c r="AO40" s="176"/>
      <c r="AP40" s="236"/>
      <c r="AQ40" s="176"/>
      <c r="AR40" s="236"/>
      <c r="AS40" s="176"/>
      <c r="AT40" s="236"/>
      <c r="AU40" s="176"/>
      <c r="AV40" s="236"/>
      <c r="AW40" s="176"/>
      <c r="BA40" s="205"/>
      <c r="BB40" s="205"/>
      <c r="BC40" s="205"/>
      <c r="BD40" s="224"/>
      <c r="BH40" s="484"/>
    </row>
    <row r="41" spans="2:62" x14ac:dyDescent="0.2">
      <c r="B41" s="217">
        <v>1</v>
      </c>
      <c r="C41" s="483" t="s">
        <v>30</v>
      </c>
      <c r="D41" s="158"/>
      <c r="E41" s="159"/>
      <c r="H41" s="158"/>
      <c r="I41" s="159"/>
      <c r="J41" s="158"/>
      <c r="K41" s="159"/>
      <c r="L41" s="158"/>
      <c r="M41" s="159"/>
      <c r="N41" s="158"/>
      <c r="O41" s="159"/>
      <c r="Q41" s="202"/>
      <c r="T41" s="158"/>
      <c r="U41" s="159"/>
      <c r="V41" s="158"/>
      <c r="W41" s="159"/>
      <c r="X41" s="158"/>
      <c r="Y41" s="159"/>
      <c r="Z41" s="158"/>
      <c r="AA41" s="159"/>
      <c r="AB41" s="158"/>
      <c r="AC41" s="159"/>
      <c r="AE41" s="202"/>
      <c r="AH41" s="158"/>
      <c r="AI41" s="159"/>
      <c r="AJ41" s="158"/>
      <c r="AK41" s="159"/>
      <c r="AL41" s="158"/>
      <c r="AM41" s="159"/>
      <c r="AN41" s="158"/>
      <c r="AO41" s="159"/>
      <c r="AP41" s="158"/>
      <c r="AQ41" s="159"/>
      <c r="AR41" s="158"/>
      <c r="AS41" s="159"/>
      <c r="AV41" s="158"/>
      <c r="AW41" s="159"/>
      <c r="AY41" s="100">
        <f>COUNT(D41:AW41)</f>
        <v>0</v>
      </c>
      <c r="AZ41" s="100" t="str">
        <f>IF(AY41&lt;3," ",(LARGE(D41:AW41,1)+LARGE(D41:AW41,2)+LARGE(D41:AW41,3))/3)</f>
        <v xml:space="preserve"> </v>
      </c>
      <c r="BA41" s="145" t="str">
        <f>IF(COUNTIF(D41:AW41,"(1)")=0," ",COUNTIF(D41:AW41,"(1)"))</f>
        <v xml:space="preserve"> </v>
      </c>
      <c r="BB41" s="145" t="str">
        <f>IF(COUNTIF(D41:AW41,"(2)")=0," ",COUNTIF(D41:AW41,"(2)"))</f>
        <v xml:space="preserve"> </v>
      </c>
      <c r="BC41" s="145" t="str">
        <f>IF(COUNTIF(D41:AW41,"(3)")=0," ",COUNTIF(D41:AW41,"(3)"))</f>
        <v xml:space="preserve"> </v>
      </c>
      <c r="BD41" s="149" t="str">
        <f>IF(SUM(BA41:BC41)=0," ",SUM(BA41:BC41))</f>
        <v xml:space="preserve"> </v>
      </c>
      <c r="BE41" s="219">
        <v>26</v>
      </c>
      <c r="BF41" s="219">
        <v>26</v>
      </c>
      <c r="BG41" s="220">
        <v>26</v>
      </c>
      <c r="BH41" s="219">
        <v>26</v>
      </c>
      <c r="BI41" s="219">
        <v>26</v>
      </c>
      <c r="BJ41" s="219" t="str">
        <f>IF(AY41=0,Var!$B$8,IF(LARGE(D41:AW41,1)&gt;=360,Var!$B$4," "))</f>
        <v>---</v>
      </c>
    </row>
    <row r="42" spans="2:62" ht="22.5" customHeight="1" x14ac:dyDescent="0.2">
      <c r="B42" s="211"/>
      <c r="C42" s="212" t="s">
        <v>129</v>
      </c>
      <c r="D42" s="236"/>
      <c r="E42" s="176"/>
      <c r="F42" s="236"/>
      <c r="G42" s="176"/>
      <c r="H42" s="479"/>
      <c r="I42" s="480"/>
      <c r="J42" s="481"/>
      <c r="K42" s="482"/>
      <c r="L42" s="481"/>
      <c r="M42" s="482"/>
      <c r="N42" s="236"/>
      <c r="O42" s="176"/>
      <c r="P42" s="176"/>
      <c r="Q42" s="176"/>
      <c r="R42" s="176"/>
      <c r="S42" s="176"/>
      <c r="T42" s="236"/>
      <c r="U42" s="176"/>
      <c r="V42" s="236"/>
      <c r="W42" s="176"/>
      <c r="X42" s="236"/>
      <c r="Y42" s="176"/>
      <c r="Z42" s="236"/>
      <c r="AA42" s="176"/>
      <c r="AB42" s="236"/>
      <c r="AC42" s="176"/>
      <c r="AD42" s="236"/>
      <c r="AE42" s="176"/>
      <c r="AF42" s="236"/>
      <c r="AG42" s="176"/>
      <c r="AH42" s="236"/>
      <c r="AI42" s="176"/>
      <c r="AJ42" s="236"/>
      <c r="AK42" s="176"/>
      <c r="AL42" s="236"/>
      <c r="AM42" s="176"/>
      <c r="AN42" s="236"/>
      <c r="AO42" s="176"/>
      <c r="AP42" s="236"/>
      <c r="AQ42" s="176"/>
      <c r="AR42" s="236"/>
      <c r="AS42" s="176"/>
      <c r="AT42" s="236"/>
      <c r="AU42" s="176"/>
      <c r="AV42" s="236"/>
      <c r="AW42" s="176"/>
      <c r="AY42" s="100"/>
      <c r="BA42" s="151"/>
      <c r="BB42" s="151"/>
      <c r="BC42" s="151"/>
      <c r="BD42" s="214"/>
    </row>
    <row r="43" spans="2:62" x14ac:dyDescent="0.2">
      <c r="B43" s="217">
        <v>1</v>
      </c>
      <c r="C43" s="483" t="s">
        <v>39</v>
      </c>
      <c r="D43" s="158"/>
      <c r="E43" s="159"/>
      <c r="H43" s="158"/>
      <c r="I43" s="159"/>
      <c r="J43" s="158"/>
      <c r="K43" s="159"/>
      <c r="L43" s="158"/>
      <c r="M43" s="159"/>
      <c r="N43" s="158"/>
      <c r="O43" s="159"/>
      <c r="P43" s="185"/>
      <c r="Q43" s="202"/>
      <c r="R43" s="185"/>
      <c r="T43" s="158"/>
      <c r="U43" s="159"/>
      <c r="V43" s="158"/>
      <c r="W43" s="159"/>
      <c r="X43" s="158"/>
      <c r="Y43" s="159"/>
      <c r="Z43" s="158"/>
      <c r="AA43" s="159"/>
      <c r="AB43" s="158"/>
      <c r="AC43" s="159"/>
      <c r="AE43" s="202"/>
      <c r="AH43" s="158"/>
      <c r="AI43" s="159"/>
      <c r="AJ43" s="158"/>
      <c r="AK43" s="159"/>
      <c r="AL43" s="158"/>
      <c r="AM43" s="159"/>
      <c r="AN43" s="158"/>
      <c r="AO43" s="159"/>
      <c r="AP43" s="158"/>
      <c r="AQ43" s="159"/>
      <c r="AR43" s="158"/>
      <c r="AS43" s="159"/>
      <c r="AV43" s="158"/>
      <c r="AW43" s="159"/>
      <c r="AY43" s="100">
        <f>COUNT(D43:AW43)</f>
        <v>0</v>
      </c>
      <c r="AZ43" s="100"/>
      <c r="BA43" s="145" t="str">
        <f>IF(COUNTIF(D43:AW43,"(1)")=0," ",COUNTIF(D43:AW43,"(1)"))</f>
        <v xml:space="preserve"> </v>
      </c>
      <c r="BB43" s="145" t="str">
        <f>IF(COUNTIF(D43:AW43,"(2)")=0," ",COUNTIF(D43:AW43,"(2)"))</f>
        <v xml:space="preserve"> </v>
      </c>
      <c r="BC43" s="145" t="str">
        <f>IF(COUNTIF(D43:AW43,"(3)")=0," ",COUNTIF(D43:AW43,"(3)"))</f>
        <v xml:space="preserve"> </v>
      </c>
      <c r="BD43" s="149" t="str">
        <f>IF(SUM(BA43:BC43)=0," ",SUM(BA43:BC43))</f>
        <v xml:space="preserve"> </v>
      </c>
      <c r="BE43" s="219">
        <v>21</v>
      </c>
      <c r="BF43" s="219">
        <v>21</v>
      </c>
      <c r="BG43" s="219">
        <v>21</v>
      </c>
      <c r="BH43" s="219">
        <v>21</v>
      </c>
      <c r="BI43" s="219">
        <v>21</v>
      </c>
      <c r="BJ43" s="219">
        <v>24</v>
      </c>
    </row>
    <row r="44" spans="2:62" x14ac:dyDescent="0.2">
      <c r="B44" s="217">
        <v>1</v>
      </c>
      <c r="C44" s="483" t="s">
        <v>40</v>
      </c>
      <c r="D44" s="158"/>
      <c r="E44" s="159"/>
      <c r="H44" s="158"/>
      <c r="I44" s="159"/>
      <c r="J44" s="158"/>
      <c r="K44" s="159"/>
      <c r="L44" s="158"/>
      <c r="M44" s="159"/>
      <c r="N44" s="158"/>
      <c r="O44" s="159"/>
      <c r="Q44" s="170"/>
      <c r="T44" s="158"/>
      <c r="U44" s="159"/>
      <c r="V44" s="158"/>
      <c r="W44" s="159"/>
      <c r="X44" s="158"/>
      <c r="Y44" s="159"/>
      <c r="Z44" s="158"/>
      <c r="AA44" s="159"/>
      <c r="AB44" s="158"/>
      <c r="AC44" s="159"/>
      <c r="AE44" s="170"/>
      <c r="AH44" s="158"/>
      <c r="AI44" s="159"/>
      <c r="AJ44" s="158"/>
      <c r="AK44" s="159"/>
      <c r="AL44" s="158"/>
      <c r="AM44" s="159"/>
      <c r="AN44" s="158"/>
      <c r="AO44" s="159"/>
      <c r="AP44" s="158"/>
      <c r="AQ44" s="159"/>
      <c r="AR44" s="158"/>
      <c r="AS44" s="159"/>
      <c r="AV44" s="158"/>
      <c r="AW44" s="159"/>
      <c r="AY44" s="100">
        <f>COUNT(D44:AW44)</f>
        <v>0</v>
      </c>
      <c r="AZ44" s="100" t="str">
        <f>IF(AY44&lt;3," ",(LARGE(D44:AW44,1)+LARGE(D44:AW44,2)+LARGE(D44:AW44,3))/3)</f>
        <v xml:space="preserve"> </v>
      </c>
      <c r="BA44" s="145" t="str">
        <f>IF(COUNTIF(D44:AW44,"(1)")=0," ",COUNTIF(D44:AW44,"(1)"))</f>
        <v xml:space="preserve"> </v>
      </c>
      <c r="BB44" s="145" t="str">
        <f>IF(COUNTIF(D44:AW44,"(2)")=0," ",COUNTIF(D44:AW44,"(2)"))</f>
        <v xml:space="preserve"> </v>
      </c>
      <c r="BC44" s="145" t="str">
        <f>IF(COUNTIF(D44:AW44,"(3)")=0," ",COUNTIF(D44:AW44,"(3)"))</f>
        <v xml:space="preserve"> </v>
      </c>
      <c r="BD44" s="149" t="str">
        <f>IF(SUM(BA44:BC44)=0," ",SUM(BA44:BC44))</f>
        <v xml:space="preserve"> </v>
      </c>
      <c r="BE44" s="219">
        <v>26</v>
      </c>
      <c r="BF44" s="219">
        <v>26</v>
      </c>
      <c r="BG44" s="219">
        <v>26</v>
      </c>
      <c r="BH44" s="219">
        <v>26</v>
      </c>
      <c r="BI44" s="219">
        <v>26</v>
      </c>
      <c r="BJ44" s="219">
        <v>26</v>
      </c>
    </row>
    <row r="45" spans="2:62" ht="22.5" customHeight="1" x14ac:dyDescent="0.2">
      <c r="B45" s="211"/>
      <c r="C45" s="212" t="s">
        <v>130</v>
      </c>
      <c r="D45" s="236"/>
      <c r="E45" s="176"/>
      <c r="F45" s="236"/>
      <c r="G45" s="176"/>
      <c r="H45" s="479"/>
      <c r="I45" s="480"/>
      <c r="J45" s="481"/>
      <c r="K45" s="482"/>
      <c r="L45" s="481"/>
      <c r="M45" s="482"/>
      <c r="N45" s="236"/>
      <c r="O45" s="176"/>
      <c r="P45" s="176"/>
      <c r="Q45" s="176"/>
      <c r="R45" s="176"/>
      <c r="S45" s="176"/>
      <c r="T45" s="236"/>
      <c r="U45" s="176"/>
      <c r="V45" s="236"/>
      <c r="W45" s="176"/>
      <c r="X45" s="236"/>
      <c r="Y45" s="176"/>
      <c r="Z45" s="236"/>
      <c r="AA45" s="176"/>
      <c r="AB45" s="236"/>
      <c r="AC45" s="176"/>
      <c r="AD45" s="236"/>
      <c r="AE45" s="176"/>
      <c r="AF45" s="236"/>
      <c r="AG45" s="176"/>
      <c r="AH45" s="236"/>
      <c r="AI45" s="176"/>
      <c r="AJ45" s="236"/>
      <c r="AK45" s="176"/>
      <c r="AL45" s="236"/>
      <c r="AM45" s="176"/>
      <c r="AN45" s="236"/>
      <c r="AO45" s="176"/>
      <c r="AP45" s="236"/>
      <c r="AQ45" s="176"/>
      <c r="AR45" s="236"/>
      <c r="AS45" s="176"/>
      <c r="AT45" s="236"/>
      <c r="AU45" s="176"/>
      <c r="AV45" s="236"/>
      <c r="AW45" s="176"/>
      <c r="AY45" s="100"/>
      <c r="BA45" s="151"/>
      <c r="BB45" s="151"/>
      <c r="BC45" s="151"/>
      <c r="BD45" s="214"/>
    </row>
    <row r="46" spans="2:62" x14ac:dyDescent="0.2">
      <c r="B46" s="217">
        <v>1</v>
      </c>
      <c r="C46" s="483" t="s">
        <v>54</v>
      </c>
      <c r="D46" s="158"/>
      <c r="E46" s="159"/>
      <c r="H46" s="158"/>
      <c r="I46" s="159"/>
      <c r="J46" s="158"/>
      <c r="K46" s="159"/>
      <c r="L46" s="158"/>
      <c r="M46" s="159"/>
      <c r="N46" s="158"/>
      <c r="O46" s="159"/>
      <c r="Q46" s="159"/>
      <c r="T46" s="158"/>
      <c r="U46" s="159"/>
      <c r="V46" s="158"/>
      <c r="W46" s="159"/>
      <c r="X46" s="158"/>
      <c r="Y46" s="159"/>
      <c r="Z46" s="158"/>
      <c r="AA46" s="159"/>
      <c r="AB46" s="158"/>
      <c r="AC46" s="159"/>
      <c r="AE46" s="159"/>
      <c r="AH46" s="158"/>
      <c r="AI46" s="159"/>
      <c r="AJ46" s="158"/>
      <c r="AK46" s="159"/>
      <c r="AL46" s="158"/>
      <c r="AM46" s="159"/>
      <c r="AN46" s="158"/>
      <c r="AO46" s="159"/>
      <c r="AP46" s="158"/>
      <c r="AQ46" s="159"/>
      <c r="AR46" s="158"/>
      <c r="AS46" s="159"/>
      <c r="AV46" s="158"/>
      <c r="AW46" s="159"/>
      <c r="AY46" s="100">
        <f>COUNT(D46:AW46)</f>
        <v>0</v>
      </c>
      <c r="AZ46" s="100" t="str">
        <f>IF(AY46&lt;3," ",(LARGE(D46:AW46,1)+LARGE(D46:AW46,2)+LARGE(D46:AW46,3))/3)</f>
        <v xml:space="preserve"> </v>
      </c>
      <c r="BA46" s="145" t="str">
        <f>IF(COUNTIF(D46:AW46,"(1)")=0," ",COUNTIF(D46:AW46,"(1)"))</f>
        <v xml:space="preserve"> </v>
      </c>
      <c r="BB46" s="145" t="str">
        <f>IF(COUNTIF(D46:AW46,"(2)")=0," ",COUNTIF(D46:AW46,"(2)"))</f>
        <v xml:space="preserve"> </v>
      </c>
      <c r="BC46" s="145" t="str">
        <f>IF(COUNTIF(D46:AW46,"(3)")=0," ",COUNTIF(D46:AW46,"(3)"))</f>
        <v xml:space="preserve"> </v>
      </c>
      <c r="BD46" s="149" t="str">
        <f>IF(SUM(BA46:BC46)=0," ",SUM(BA46:BC46))</f>
        <v xml:space="preserve"> </v>
      </c>
      <c r="BE46" s="219">
        <v>22</v>
      </c>
      <c r="BF46" s="219">
        <v>22</v>
      </c>
      <c r="BG46" s="219">
        <v>22</v>
      </c>
      <c r="BH46" s="219">
        <v>22</v>
      </c>
      <c r="BI46" s="219" t="str">
        <f>IF(AY46=0,Var!$B$8,IF(LARGE(D46:AW46,1)&gt;=315,Var!$B$4," "))</f>
        <v>---</v>
      </c>
      <c r="BJ46" s="219" t="str">
        <f>IF(AY46=0,Var!$B$8,IF(LARGE(D46:AW46,1)&gt;=375,Var!$B$4," "))</f>
        <v>---</v>
      </c>
    </row>
    <row r="47" spans="2:62" x14ac:dyDescent="0.2">
      <c r="B47" s="217">
        <v>1</v>
      </c>
      <c r="C47" s="483" t="s">
        <v>41</v>
      </c>
      <c r="D47" s="158"/>
      <c r="E47" s="159"/>
      <c r="H47" s="158"/>
      <c r="I47" s="159"/>
      <c r="J47" s="158"/>
      <c r="K47" s="159"/>
      <c r="L47" s="158"/>
      <c r="M47" s="159"/>
      <c r="N47" s="158"/>
      <c r="O47" s="159"/>
      <c r="Q47" s="170"/>
      <c r="T47" s="158"/>
      <c r="U47" s="159"/>
      <c r="V47" s="158"/>
      <c r="W47" s="159"/>
      <c r="X47" s="158"/>
      <c r="Y47" s="159"/>
      <c r="Z47" s="158"/>
      <c r="AA47" s="159"/>
      <c r="AB47" s="158"/>
      <c r="AC47" s="159"/>
      <c r="AE47" s="159"/>
      <c r="AH47" s="158"/>
      <c r="AI47" s="159"/>
      <c r="AJ47" s="158"/>
      <c r="AK47" s="159"/>
      <c r="AL47" s="158"/>
      <c r="AM47" s="159"/>
      <c r="AN47" s="158"/>
      <c r="AO47" s="159"/>
      <c r="AP47" s="158"/>
      <c r="AQ47" s="159"/>
      <c r="AR47" s="158"/>
      <c r="AS47" s="159"/>
      <c r="AV47" s="158"/>
      <c r="AW47" s="159"/>
      <c r="AY47" s="100">
        <f>COUNT(D47:AW47)</f>
        <v>0</v>
      </c>
      <c r="AZ47" s="100"/>
      <c r="BA47" s="145" t="str">
        <f>IF(COUNTIF(D47:AW47,"(1)")=0," ",COUNTIF(D47:AW47,"(1)"))</f>
        <v xml:space="preserve"> </v>
      </c>
      <c r="BB47" s="145" t="str">
        <f>IF(COUNTIF(D47:AW47,"(2)")=0," ",COUNTIF(D47:AW47,"(2)"))</f>
        <v xml:space="preserve"> </v>
      </c>
      <c r="BC47" s="145" t="str">
        <f>IF(COUNTIF(D47:AW47,"(3)")=0," ",COUNTIF(D47:AW47,"(3)"))</f>
        <v xml:space="preserve"> </v>
      </c>
      <c r="BD47" s="149"/>
      <c r="BE47" s="219">
        <v>22</v>
      </c>
      <c r="BF47" s="219">
        <v>22</v>
      </c>
      <c r="BG47" s="219">
        <v>22</v>
      </c>
      <c r="BH47" s="219">
        <v>22</v>
      </c>
      <c r="BI47" s="219">
        <v>23</v>
      </c>
      <c r="BJ47" s="219" t="str">
        <f>IF(AY47=0,Var!$B$8,IF(LARGE(D47:AW47,1)&gt;=375,Var!$B$4," "))</f>
        <v>---</v>
      </c>
    </row>
    <row r="48" spans="2:62" ht="22.5" customHeight="1" x14ac:dyDescent="0.2">
      <c r="B48" s="211"/>
      <c r="C48" s="212" t="s">
        <v>131</v>
      </c>
      <c r="D48" s="236"/>
      <c r="E48" s="176"/>
      <c r="F48" s="236"/>
      <c r="G48" s="176"/>
      <c r="H48" s="479"/>
      <c r="I48" s="480"/>
      <c r="J48" s="481"/>
      <c r="K48" s="482"/>
      <c r="L48" s="481"/>
      <c r="M48" s="482"/>
      <c r="N48" s="236"/>
      <c r="O48" s="176"/>
      <c r="P48" s="176"/>
      <c r="Q48" s="176"/>
      <c r="R48" s="176"/>
      <c r="S48" s="176"/>
      <c r="T48" s="236"/>
      <c r="U48" s="176"/>
      <c r="V48" s="236"/>
      <c r="W48" s="176"/>
      <c r="X48" s="236"/>
      <c r="Y48" s="176"/>
      <c r="Z48" s="236"/>
      <c r="AA48" s="176"/>
      <c r="AB48" s="236"/>
      <c r="AC48" s="176"/>
      <c r="AD48" s="236"/>
      <c r="AE48" s="176"/>
      <c r="AF48" s="236"/>
      <c r="AG48" s="176"/>
      <c r="AH48" s="236"/>
      <c r="AI48" s="176"/>
      <c r="AJ48" s="236"/>
      <c r="AK48" s="176"/>
      <c r="AL48" s="236"/>
      <c r="AM48" s="176"/>
      <c r="AN48" s="236"/>
      <c r="AO48" s="176"/>
      <c r="AP48" s="236"/>
      <c r="AQ48" s="176"/>
      <c r="AR48" s="236"/>
      <c r="AS48" s="176"/>
      <c r="AT48" s="236"/>
      <c r="AU48" s="176"/>
      <c r="AV48" s="236"/>
      <c r="AW48" s="176"/>
      <c r="AY48" s="100"/>
      <c r="BA48" s="151"/>
      <c r="BB48" s="151"/>
      <c r="BC48" s="151"/>
      <c r="BD48" s="214"/>
      <c r="BE48" s="215">
        <v>185</v>
      </c>
      <c r="BF48" s="215">
        <v>260</v>
      </c>
      <c r="BG48" s="215">
        <v>330</v>
      </c>
      <c r="BH48" s="215">
        <v>380</v>
      </c>
      <c r="BI48" s="215">
        <v>435</v>
      </c>
      <c r="BJ48" s="215">
        <v>460</v>
      </c>
    </row>
    <row r="49" spans="2:62" x14ac:dyDescent="0.2">
      <c r="B49" s="217"/>
      <c r="C49" s="483"/>
      <c r="D49" s="158"/>
      <c r="E49" s="159"/>
      <c r="H49" s="158"/>
      <c r="I49" s="159"/>
      <c r="J49" s="158"/>
      <c r="K49" s="159"/>
      <c r="L49" s="158"/>
      <c r="M49" s="159"/>
      <c r="N49" s="158"/>
      <c r="O49" s="159"/>
      <c r="Q49" s="178"/>
      <c r="T49" s="158"/>
      <c r="U49" s="159"/>
      <c r="V49" s="158"/>
      <c r="W49" s="159"/>
      <c r="X49" s="158"/>
      <c r="Y49" s="159"/>
      <c r="Z49" s="158"/>
      <c r="AA49" s="159"/>
      <c r="AB49" s="158"/>
      <c r="AC49" s="159"/>
      <c r="AE49" s="178"/>
      <c r="AH49" s="158"/>
      <c r="AI49" s="159"/>
      <c r="AJ49" s="158"/>
      <c r="AK49" s="159"/>
      <c r="AL49" s="158"/>
      <c r="AM49" s="159"/>
      <c r="AN49" s="158"/>
      <c r="AO49" s="159"/>
      <c r="AP49" s="158"/>
      <c r="AQ49" s="159"/>
      <c r="AR49" s="158"/>
      <c r="AS49" s="159"/>
      <c r="AV49" s="158"/>
      <c r="AW49" s="159"/>
      <c r="AY49" s="100">
        <f>COUNT(D49:AW49)</f>
        <v>0</v>
      </c>
      <c r="AZ49" s="100" t="str">
        <f>IF(AY49&lt;3," ",(LARGE(D49:AW49,1)+LARGE(D49:AW49,2)+LARGE(D49:AW49,3))/3)</f>
        <v xml:space="preserve"> </v>
      </c>
      <c r="BA49" s="145" t="str">
        <f>IF(COUNTIF(D49:AW49,"(1)")=0," ",COUNTIF(D49:AW49,"(1)"))</f>
        <v xml:space="preserve"> </v>
      </c>
      <c r="BB49" s="145" t="str">
        <f>IF(COUNTIF(D49:AW49,"(2)")=0," ",COUNTIF(D49:AW49,"(2)"))</f>
        <v xml:space="preserve"> </v>
      </c>
      <c r="BC49" s="145" t="str">
        <f>IF(COUNTIF(D49:AW49,"(3)")=0," ",COUNTIF(D49:AW49,"(3)"))</f>
        <v xml:space="preserve"> </v>
      </c>
      <c r="BD49" s="149" t="str">
        <f>IF(SUM(BA49:BC49)=0," ",SUM(BA49:BC49))</f>
        <v xml:space="preserve"> </v>
      </c>
      <c r="BE49" s="219" t="str">
        <f>IF(AY49=0,Var!$B$8,IF(LARGE(D49:AW49,1)&gt;=185,Var!$B$4," "))</f>
        <v>---</v>
      </c>
      <c r="BF49" s="219" t="str">
        <f>IF(AY49=0,Var!$B$8,IF(LARGE(D49:AW49,1)&gt;=260,Var!$B$4," "))</f>
        <v>---</v>
      </c>
      <c r="BG49" s="219" t="str">
        <f>IF(AY49=0,Var!$B$8,IF(LARGE(D49:AW49,1)&gt;=330,Var!$B$4," "))</f>
        <v>---</v>
      </c>
      <c r="BH49" s="219" t="str">
        <f>IF(AY49=0,Var!$B$8,IF(LARGE(D49:AW49,1)&gt;=380,Var!$B$4," "))</f>
        <v>---</v>
      </c>
      <c r="BI49" s="219" t="str">
        <f>IF(AY49=0,Var!$B$8,IF(LARGE(D49:AW49,1)&gt;=435,Var!$B$4," "))</f>
        <v>---</v>
      </c>
      <c r="BJ49" s="219" t="str">
        <f>IF(AY49=0,Var!$B$8,IF(LARGE(D49:AW49,1)&gt;=460,Var!$B$4," "))</f>
        <v>---</v>
      </c>
    </row>
    <row r="50" spans="2:62" ht="22.5" customHeight="1" x14ac:dyDescent="0.2">
      <c r="B50" s="211"/>
      <c r="C50" s="212" t="s">
        <v>132</v>
      </c>
      <c r="D50" s="236"/>
      <c r="E50" s="176"/>
      <c r="F50" s="236"/>
      <c r="G50" s="176"/>
      <c r="H50" s="479"/>
      <c r="I50" s="480"/>
      <c r="J50" s="481"/>
      <c r="K50" s="482"/>
      <c r="L50" s="481"/>
      <c r="M50" s="482"/>
      <c r="N50" s="236"/>
      <c r="O50" s="176"/>
      <c r="P50" s="176"/>
      <c r="Q50" s="176"/>
      <c r="R50" s="176"/>
      <c r="S50" s="176"/>
      <c r="T50" s="236"/>
      <c r="U50" s="176"/>
      <c r="V50" s="236"/>
      <c r="W50" s="176"/>
      <c r="X50" s="236"/>
      <c r="Y50" s="176"/>
      <c r="Z50" s="236"/>
      <c r="AA50" s="176"/>
      <c r="AB50" s="236"/>
      <c r="AC50" s="176"/>
      <c r="AD50" s="236"/>
      <c r="AE50" s="176"/>
      <c r="AF50" s="236"/>
      <c r="AG50" s="176"/>
      <c r="AH50" s="236"/>
      <c r="AI50" s="176"/>
      <c r="AJ50" s="236"/>
      <c r="AK50" s="176"/>
      <c r="AL50" s="236"/>
      <c r="AM50" s="176"/>
      <c r="AN50" s="236"/>
      <c r="AO50" s="176"/>
      <c r="AP50" s="236"/>
      <c r="AQ50" s="176"/>
      <c r="AR50" s="236"/>
      <c r="AS50" s="176"/>
      <c r="AT50" s="236"/>
      <c r="AU50" s="176"/>
      <c r="AV50" s="236"/>
      <c r="AW50" s="176"/>
      <c r="AY50" s="100"/>
      <c r="BA50" s="205"/>
      <c r="BB50" s="205"/>
      <c r="BC50" s="205"/>
      <c r="BD50" s="224"/>
    </row>
    <row r="51" spans="2:62" x14ac:dyDescent="0.2">
      <c r="B51" s="217"/>
      <c r="C51" s="483"/>
      <c r="D51" s="158"/>
      <c r="E51" s="159"/>
      <c r="H51" s="158"/>
      <c r="I51" s="159"/>
      <c r="J51" s="158"/>
      <c r="K51" s="159"/>
      <c r="L51" s="158"/>
      <c r="M51" s="159"/>
      <c r="N51" s="158"/>
      <c r="O51" s="159"/>
      <c r="Q51" s="202"/>
      <c r="T51" s="158"/>
      <c r="U51" s="159"/>
      <c r="V51" s="158"/>
      <c r="W51" s="159"/>
      <c r="X51" s="158"/>
      <c r="Y51" s="159"/>
      <c r="Z51" s="158"/>
      <c r="AA51" s="159"/>
      <c r="AB51" s="158"/>
      <c r="AC51" s="159"/>
      <c r="AE51" s="202"/>
      <c r="AH51" s="158"/>
      <c r="AI51" s="159"/>
      <c r="AJ51" s="158"/>
      <c r="AK51" s="159"/>
      <c r="AL51" s="158"/>
      <c r="AM51" s="159"/>
      <c r="AN51" s="158"/>
      <c r="AO51" s="159"/>
      <c r="AP51" s="158"/>
      <c r="AQ51" s="159"/>
      <c r="AR51" s="158"/>
      <c r="AS51" s="159"/>
      <c r="AV51" s="158"/>
      <c r="AW51" s="159"/>
      <c r="AY51" s="100">
        <f>COUNT(D51:AW51)</f>
        <v>0</v>
      </c>
      <c r="AZ51" s="100" t="str">
        <f>IF(AY51&lt;3," ",(LARGE(D51:AW51,1)+LARGE(D51:AW51,2)+LARGE(D51:AW51,3))/3)</f>
        <v xml:space="preserve"> </v>
      </c>
      <c r="BA51" s="145" t="str">
        <f>IF(COUNTIF(D51:AW51,"(1)")=0," ",COUNTIF(D51:AW51,"(1)"))</f>
        <v xml:space="preserve"> </v>
      </c>
      <c r="BB51" s="145" t="str">
        <f>IF(COUNTIF(D51:AW51,"(2)")=0," ",COUNTIF(D51:AW51,"(2)"))</f>
        <v xml:space="preserve"> </v>
      </c>
      <c r="BC51" s="145" t="str">
        <f>IF(COUNTIF(D51:AW51,"(3)")=0," ",COUNTIF(D51:AW51,"(3)"))</f>
        <v xml:space="preserve"> </v>
      </c>
      <c r="BD51" s="149" t="str">
        <f>IF(SUM(BA51:BC51)=0," ",SUM(BA51:BC51))</f>
        <v xml:space="preserve"> </v>
      </c>
      <c r="BE51" s="219" t="str">
        <f>IF(AY51=0,Var!$B$8,IF(LARGE(D51:AW51,1)&gt;=185,Var!$B$4," "))</f>
        <v>---</v>
      </c>
      <c r="BF51" s="219" t="str">
        <f>IF(AY51=0,Var!$B$8,IF(LARGE(D51:AW51,1)&gt;=260,Var!$B$4," "))</f>
        <v>---</v>
      </c>
      <c r="BG51" s="219" t="str">
        <f>IF(AY51=0,Var!$B$8,IF(LARGE(D51:AW51,1)&gt;=330,Var!$B$4," "))</f>
        <v>---</v>
      </c>
      <c r="BH51" s="219" t="str">
        <f>IF(AY51=0,Var!$B$8,IF(LARGE(D51:AW51,1)&gt;=380,Var!$B$4," "))</f>
        <v>---</v>
      </c>
      <c r="BI51" s="219" t="str">
        <f>IF(AY51=0,Var!$B$8,IF(LARGE(D51:AW51,1)&gt;=435,Var!$B$4," "))</f>
        <v>---</v>
      </c>
      <c r="BJ51" s="219" t="str">
        <f>IF(AY51=0,Var!$B$8,IF(LARGE(D51:AW51,1)&gt;=460,Var!$B$4," "))</f>
        <v>---</v>
      </c>
    </row>
    <row r="52" spans="2:62" x14ac:dyDescent="0.2">
      <c r="B52" s="217"/>
      <c r="C52" s="483"/>
      <c r="D52" s="158"/>
      <c r="E52" s="159"/>
      <c r="H52" s="158"/>
      <c r="I52" s="159"/>
      <c r="J52" s="158"/>
      <c r="K52" s="159"/>
      <c r="L52" s="158"/>
      <c r="M52" s="159"/>
      <c r="N52" s="158"/>
      <c r="O52" s="159"/>
      <c r="Q52" s="170"/>
      <c r="T52" s="158"/>
      <c r="U52" s="159"/>
      <c r="V52" s="158"/>
      <c r="W52" s="159"/>
      <c r="X52" s="158"/>
      <c r="Y52" s="159"/>
      <c r="Z52" s="158"/>
      <c r="AA52" s="159"/>
      <c r="AB52" s="158"/>
      <c r="AC52" s="159"/>
      <c r="AE52" s="170"/>
      <c r="AH52" s="158"/>
      <c r="AI52" s="159"/>
      <c r="AJ52" s="158"/>
      <c r="AK52" s="159"/>
      <c r="AL52" s="158"/>
      <c r="AM52" s="159"/>
      <c r="AN52" s="158"/>
      <c r="AO52" s="159"/>
      <c r="AP52" s="158"/>
      <c r="AQ52" s="159"/>
      <c r="AR52" s="158"/>
      <c r="AS52" s="159"/>
      <c r="AV52" s="158"/>
      <c r="AW52" s="159"/>
      <c r="AY52" s="100">
        <f>COUNT(D52:AW52)</f>
        <v>0</v>
      </c>
      <c r="AZ52" s="100" t="str">
        <f>IF(AY52&lt;3," ",(LARGE(D52:AW52,1)+LARGE(D52:AW52,2)+LARGE(D52:AW52,3))/3)</f>
        <v xml:space="preserve"> </v>
      </c>
      <c r="BA52" s="145" t="str">
        <f>IF(COUNTIF(D52:AW52,"(1)")=0," ",COUNTIF(D52:AW52,"(1)"))</f>
        <v xml:space="preserve"> </v>
      </c>
      <c r="BB52" s="145" t="str">
        <f>IF(COUNTIF(D52:AW52,"(2)")=0," ",COUNTIF(D52:AW52,"(2)"))</f>
        <v xml:space="preserve"> </v>
      </c>
      <c r="BC52" s="145" t="str">
        <f>IF(COUNTIF(D52:AW52,"(3)")=0," ",COUNTIF(D52:AW52,"(3)"))</f>
        <v xml:space="preserve"> </v>
      </c>
      <c r="BD52" s="149" t="str">
        <f>IF(SUM(BA52:BC52)=0," ",SUM(BA52:BC52))</f>
        <v xml:space="preserve"> </v>
      </c>
      <c r="BE52" s="219" t="str">
        <f>IF(AY52=0,Var!$B$8,IF(LARGE(D52:AW52,1)&gt;=185,Var!$B$4," "))</f>
        <v>---</v>
      </c>
      <c r="BF52" s="219" t="str">
        <f>IF(AY52=0,Var!$B$8,IF(LARGE(D52:AW52,1)&gt;=260,Var!$B$4," "))</f>
        <v>---</v>
      </c>
      <c r="BG52" s="219" t="str">
        <f>IF(AY52=0,Var!$B$8,IF(LARGE(D52:AW52,1)&gt;=330,Var!$B$4," "))</f>
        <v>---</v>
      </c>
      <c r="BH52" s="219" t="str">
        <f>IF(AY52=0,Var!$B$8,IF(LARGE(D52:AW52,1)&gt;=380,Var!$B$4," "))</f>
        <v>---</v>
      </c>
      <c r="BI52" s="219" t="str">
        <f>IF(AY52=0,Var!$B$8,IF(LARGE(D52:AW52,1)&gt;=435,Var!$B$4," "))</f>
        <v>---</v>
      </c>
      <c r="BJ52" s="219" t="str">
        <f>IF(AY52=0,Var!$B$8,IF(LARGE(D52:AW52,1)&gt;=460,Var!$B$4," "))</f>
        <v>---</v>
      </c>
    </row>
    <row r="53" spans="2:62" ht="22.5" customHeight="1" x14ac:dyDescent="0.2">
      <c r="B53" s="211"/>
      <c r="C53" s="212" t="s">
        <v>133</v>
      </c>
      <c r="D53" s="236"/>
      <c r="E53" s="176"/>
      <c r="F53" s="236"/>
      <c r="G53" s="176"/>
      <c r="H53" s="479"/>
      <c r="I53" s="480"/>
      <c r="J53" s="481"/>
      <c r="K53" s="482"/>
      <c r="L53" s="481"/>
      <c r="M53" s="482"/>
      <c r="N53" s="236"/>
      <c r="O53" s="176"/>
      <c r="P53" s="176"/>
      <c r="Q53" s="176"/>
      <c r="R53" s="176"/>
      <c r="S53" s="176"/>
      <c r="T53" s="236"/>
      <c r="U53" s="176"/>
      <c r="V53" s="236"/>
      <c r="W53" s="176"/>
      <c r="X53" s="236"/>
      <c r="Y53" s="176"/>
      <c r="Z53" s="236"/>
      <c r="AA53" s="176"/>
      <c r="AB53" s="236"/>
      <c r="AC53" s="176"/>
      <c r="AD53" s="236"/>
      <c r="AE53" s="176"/>
      <c r="AF53" s="236"/>
      <c r="AG53" s="176"/>
      <c r="AH53" s="236"/>
      <c r="AI53" s="176"/>
      <c r="AJ53" s="236"/>
      <c r="AK53" s="176"/>
      <c r="AL53" s="236"/>
      <c r="AM53" s="176"/>
      <c r="AN53" s="236"/>
      <c r="AO53" s="176"/>
      <c r="AP53" s="236"/>
      <c r="AQ53" s="176"/>
      <c r="AR53" s="236"/>
      <c r="AS53" s="176"/>
      <c r="AT53" s="236"/>
      <c r="AU53" s="176"/>
      <c r="AV53" s="236"/>
      <c r="AW53" s="176"/>
      <c r="AY53" s="100"/>
      <c r="BA53" s="151"/>
      <c r="BB53" s="151"/>
      <c r="BC53" s="151"/>
      <c r="BD53" s="214"/>
      <c r="BE53" s="151"/>
      <c r="BF53" s="151"/>
      <c r="BG53" s="151"/>
      <c r="BH53" s="151"/>
      <c r="BI53" s="151"/>
    </row>
    <row r="54" spans="2:62" x14ac:dyDescent="0.2">
      <c r="B54" s="217"/>
      <c r="C54" s="483" t="s">
        <v>105</v>
      </c>
      <c r="D54" s="158"/>
      <c r="E54" s="159"/>
      <c r="H54" s="158"/>
      <c r="I54" s="159"/>
      <c r="J54" s="158"/>
      <c r="K54" s="159"/>
      <c r="L54" s="158"/>
      <c r="M54" s="159"/>
      <c r="N54" s="158"/>
      <c r="O54" s="159"/>
      <c r="Q54" s="178"/>
      <c r="T54" s="158"/>
      <c r="U54" s="159"/>
      <c r="V54" s="158"/>
      <c r="W54" s="159"/>
      <c r="X54" s="158"/>
      <c r="Y54" s="159"/>
      <c r="Z54" s="158"/>
      <c r="AA54" s="159"/>
      <c r="AB54" s="158"/>
      <c r="AC54" s="159"/>
      <c r="AE54" s="178"/>
      <c r="AH54" s="158"/>
      <c r="AI54" s="159"/>
      <c r="AJ54" s="158"/>
      <c r="AK54" s="159"/>
      <c r="AL54" s="158"/>
      <c r="AM54" s="159"/>
      <c r="AN54" s="158"/>
      <c r="AO54" s="159"/>
      <c r="AP54" s="158"/>
      <c r="AQ54" s="159"/>
      <c r="AR54" s="158"/>
      <c r="AS54" s="159"/>
      <c r="AV54" s="158"/>
      <c r="AW54" s="159"/>
      <c r="AY54" s="100">
        <f>COUNT(D54:AW54)</f>
        <v>0</v>
      </c>
      <c r="AZ54" s="100" t="str">
        <f>IF(AY54&lt;3," ",(LARGE(D54:AW54,1)+LARGE(D54:AW54,2)+LARGE(D54:AW54,3))/3)</f>
        <v xml:space="preserve"> </v>
      </c>
      <c r="BA54" s="145" t="str">
        <f>IF(COUNTIF(D54:AW54,"(1)")=0," ",COUNTIF(D54:AW54,"(1)"))</f>
        <v xml:space="preserve"> </v>
      </c>
      <c r="BB54" s="145" t="str">
        <f>IF(COUNTIF(D54:AW54,"(2)")=0," ",COUNTIF(D54:AW54,"(2)"))</f>
        <v xml:space="preserve"> </v>
      </c>
      <c r="BC54" s="145" t="str">
        <f>IF(COUNTIF(D54:AW54,"(3)")=0," ",COUNTIF(D54:AW54,"(3)"))</f>
        <v xml:space="preserve"> </v>
      </c>
      <c r="BD54" s="149" t="str">
        <f>IF(SUM(BA54:BC54)=0," ",SUM(BA54:BC54))</f>
        <v xml:space="preserve"> </v>
      </c>
      <c r="BE54" s="219">
        <v>14</v>
      </c>
      <c r="BF54" s="219">
        <v>14</v>
      </c>
      <c r="BG54" s="219">
        <v>14</v>
      </c>
      <c r="BH54" s="219">
        <v>16</v>
      </c>
      <c r="BI54" s="219" t="str">
        <f>IF(AY54=0,Var!$B$8,IF(LARGE(D54:AW54,1)&gt;=435,Var!$B$4," "))</f>
        <v>---</v>
      </c>
      <c r="BJ54" s="219" t="str">
        <f>IF(AY54=0,Var!$B$8,IF(LARGE(D54:AW54,1)&gt;=460,Var!$B$4," "))</f>
        <v>---</v>
      </c>
    </row>
    <row r="55" spans="2:62" ht="22.5" customHeight="1" x14ac:dyDescent="0.2">
      <c r="B55" s="211"/>
      <c r="C55" s="212" t="s">
        <v>134</v>
      </c>
      <c r="D55" s="236"/>
      <c r="E55" s="176"/>
      <c r="F55" s="236"/>
      <c r="G55" s="176"/>
      <c r="H55" s="479"/>
      <c r="I55" s="480"/>
      <c r="J55" s="481"/>
      <c r="K55" s="482"/>
      <c r="L55" s="481"/>
      <c r="M55" s="482"/>
      <c r="N55" s="236"/>
      <c r="O55" s="176"/>
      <c r="P55" s="176"/>
      <c r="Q55" s="176"/>
      <c r="R55" s="176"/>
      <c r="S55" s="176"/>
      <c r="T55" s="236"/>
      <c r="U55" s="176"/>
      <c r="V55" s="236"/>
      <c r="W55" s="176"/>
      <c r="X55" s="236"/>
      <c r="Y55" s="176"/>
      <c r="Z55" s="236"/>
      <c r="AA55" s="176"/>
      <c r="AB55" s="236"/>
      <c r="AC55" s="176"/>
      <c r="AD55" s="236"/>
      <c r="AE55" s="176"/>
      <c r="AF55" s="236"/>
      <c r="AG55" s="176"/>
      <c r="AH55" s="236"/>
      <c r="AI55" s="176"/>
      <c r="AJ55" s="236"/>
      <c r="AK55" s="176"/>
      <c r="AL55" s="236"/>
      <c r="AM55" s="176"/>
      <c r="AN55" s="236"/>
      <c r="AO55" s="176"/>
      <c r="AP55" s="236"/>
      <c r="AQ55" s="176"/>
      <c r="AR55" s="236"/>
      <c r="AS55" s="176"/>
      <c r="AT55" s="236"/>
      <c r="AU55" s="176"/>
      <c r="AV55" s="236"/>
      <c r="AW55" s="176"/>
      <c r="AY55" s="100"/>
      <c r="BA55" s="151"/>
      <c r="BB55" s="151"/>
      <c r="BC55" s="151"/>
      <c r="BD55" s="214"/>
      <c r="BE55" s="151"/>
      <c r="BF55" s="151"/>
      <c r="BG55" s="151"/>
      <c r="BH55" s="151"/>
      <c r="BI55" s="151"/>
    </row>
    <row r="56" spans="2:62" x14ac:dyDescent="0.2">
      <c r="B56" s="217">
        <v>1</v>
      </c>
      <c r="C56" s="483" t="s">
        <v>62</v>
      </c>
      <c r="D56" s="158"/>
      <c r="E56" s="159"/>
      <c r="H56" s="158"/>
      <c r="I56" s="159"/>
      <c r="J56" s="158"/>
      <c r="K56" s="159"/>
      <c r="L56" s="158"/>
      <c r="M56" s="159"/>
      <c r="N56" s="158"/>
      <c r="O56" s="159"/>
      <c r="Q56" s="159"/>
      <c r="T56" s="158"/>
      <c r="U56" s="159"/>
      <c r="V56" s="158"/>
      <c r="W56" s="159"/>
      <c r="X56" s="158"/>
      <c r="Y56" s="159"/>
      <c r="Z56" s="158"/>
      <c r="AA56" s="159"/>
      <c r="AB56" s="158"/>
      <c r="AC56" s="159"/>
      <c r="AE56" s="159"/>
      <c r="AH56" s="158"/>
      <c r="AI56" s="159"/>
      <c r="AJ56" s="158"/>
      <c r="AK56" s="159"/>
      <c r="AL56" s="158"/>
      <c r="AM56" s="159"/>
      <c r="AN56" s="158"/>
      <c r="AO56" s="159"/>
      <c r="AP56" s="158"/>
      <c r="AQ56" s="159"/>
      <c r="AR56" s="158"/>
      <c r="AS56" s="159"/>
      <c r="AV56" s="158"/>
      <c r="AW56" s="159"/>
      <c r="AY56" s="100">
        <f>COUNT(D56:AW56)</f>
        <v>0</v>
      </c>
      <c r="AZ56" s="100" t="str">
        <f>IF(AY56&lt;3," ",(LARGE(D56:AW56,1)+LARGE(D56:AW56,2)+LARGE(D56:AW56,3))/3)</f>
        <v xml:space="preserve"> </v>
      </c>
      <c r="BA56" s="145" t="str">
        <f>IF(COUNTIF(D56:AW56,"(1)")=0," ",COUNTIF(D56:AW56,"(1)"))</f>
        <v xml:space="preserve"> </v>
      </c>
      <c r="BB56" s="145" t="str">
        <f>IF(COUNTIF(D56:AW56,"(2)")=0," ",COUNTIF(D56:AW56,"(2)"))</f>
        <v xml:space="preserve"> </v>
      </c>
      <c r="BC56" s="145" t="str">
        <f>IF(COUNTIF(D56:AW56,"(3)")=0," ",COUNTIF(D56:AW56,"(3)"))</f>
        <v xml:space="preserve"> </v>
      </c>
      <c r="BD56" s="149" t="str">
        <f>IF(SUM(BA56:BC56)=0," ",SUM(BA56:BC56))</f>
        <v xml:space="preserve"> </v>
      </c>
      <c r="BE56" s="219">
        <v>24</v>
      </c>
      <c r="BF56" s="219">
        <v>24</v>
      </c>
      <c r="BG56" s="219">
        <v>24</v>
      </c>
      <c r="BH56" s="219">
        <v>24</v>
      </c>
      <c r="BI56" s="219">
        <v>25</v>
      </c>
      <c r="BJ56" s="219" t="str">
        <f>IF(AY56=0,Var!$B$8,IF(LARGE(D56:AW56,1)&gt;=460,Var!$B$4," "))</f>
        <v>---</v>
      </c>
    </row>
    <row r="57" spans="2:62" x14ac:dyDescent="0.2">
      <c r="B57" s="217"/>
      <c r="C57" s="483"/>
      <c r="D57" s="158"/>
      <c r="E57" s="159"/>
      <c r="H57" s="158"/>
      <c r="I57" s="159"/>
      <c r="J57" s="158"/>
      <c r="K57" s="159"/>
      <c r="L57" s="158"/>
      <c r="M57" s="159"/>
      <c r="N57" s="158"/>
      <c r="O57" s="159"/>
      <c r="Q57" s="170"/>
      <c r="T57" s="158"/>
      <c r="U57" s="159"/>
      <c r="V57" s="158"/>
      <c r="W57" s="159"/>
      <c r="X57" s="158"/>
      <c r="Y57" s="159"/>
      <c r="Z57" s="158"/>
      <c r="AA57" s="159"/>
      <c r="AB57" s="158"/>
      <c r="AC57" s="159"/>
      <c r="AE57" s="170"/>
      <c r="AH57" s="158"/>
      <c r="AI57" s="159"/>
      <c r="AJ57" s="158"/>
      <c r="AK57" s="159"/>
      <c r="AL57" s="158"/>
      <c r="AM57" s="159"/>
      <c r="AN57" s="158"/>
      <c r="AO57" s="159"/>
      <c r="AP57" s="158"/>
      <c r="AQ57" s="159"/>
      <c r="AR57" s="158"/>
      <c r="AS57" s="159"/>
      <c r="AV57" s="158"/>
      <c r="AW57" s="159"/>
      <c r="AY57" s="100">
        <f>COUNT(D57:AW57)</f>
        <v>0</v>
      </c>
      <c r="AZ57" s="100" t="str">
        <f>IF(AY57&lt;3," ",(LARGE(D57:AW57,1)+LARGE(D57:AW57,2)+LARGE(D57:AW57,3))/3)</f>
        <v xml:space="preserve"> </v>
      </c>
      <c r="BA57" s="145" t="str">
        <f>IF(COUNTIF(D57:AW57,"(1)")=0," ",COUNTIF(D57:AW57,"(1)"))</f>
        <v xml:space="preserve"> </v>
      </c>
      <c r="BB57" s="145" t="str">
        <f>IF(COUNTIF(D57:AW57,"(2)")=0," ",COUNTIF(D57:AW57,"(2)"))</f>
        <v xml:space="preserve"> </v>
      </c>
      <c r="BC57" s="145" t="str">
        <f>IF(COUNTIF(D57:AW57,"(3)")=0," ",COUNTIF(D57:AW57,"(3)"))</f>
        <v xml:space="preserve"> </v>
      </c>
      <c r="BD57" s="149" t="str">
        <f>IF(SUM(BA57:BC57)=0," ",SUM(BA57:BC57))</f>
        <v xml:space="preserve"> </v>
      </c>
      <c r="BE57" s="219" t="str">
        <f>IF(AY57=0,Var!$B$8,IF(LARGE(D57:AW57,1)&gt;=185,Var!$B$4," "))</f>
        <v>---</v>
      </c>
      <c r="BF57" s="219" t="str">
        <f>IF(AY57=0,Var!$B$8,IF(LARGE(D57:AW57,1)&gt;=260,Var!$B$4," "))</f>
        <v>---</v>
      </c>
      <c r="BG57" s="219" t="str">
        <f>IF(AY57=0,Var!$B$8,IF(LARGE(D57:AW57,1)&gt;=330,Var!$B$4," "))</f>
        <v>---</v>
      </c>
      <c r="BH57" s="219" t="str">
        <f>IF(AY57=0,Var!$B$8,IF(LARGE(D57:AW57,1)&gt;=380,Var!$B$4," "))</f>
        <v>---</v>
      </c>
      <c r="BI57" s="219" t="str">
        <f>IF(AY57=0,Var!$B$8,IF(LARGE(D57:AW57,1)&gt;=435,Var!$B$4," "))</f>
        <v>---</v>
      </c>
      <c r="BJ57" s="219" t="str">
        <f>IF(AY57=0,Var!$B$8,IF(LARGE(D57:AW57,1)&gt;=460,Var!$B$4," "))</f>
        <v>---</v>
      </c>
    </row>
    <row r="58" spans="2:62" ht="22.5" customHeight="1" x14ac:dyDescent="0.2">
      <c r="B58" s="211"/>
      <c r="C58" s="212" t="s">
        <v>135</v>
      </c>
      <c r="D58" s="236"/>
      <c r="E58" s="176"/>
      <c r="F58" s="236"/>
      <c r="G58" s="176"/>
      <c r="H58" s="479"/>
      <c r="I58" s="480"/>
      <c r="J58" s="481"/>
      <c r="K58" s="482"/>
      <c r="L58" s="481"/>
      <c r="M58" s="482"/>
      <c r="N58" s="236"/>
      <c r="O58" s="176"/>
      <c r="P58" s="176"/>
      <c r="Q58" s="176"/>
      <c r="R58" s="176"/>
      <c r="S58" s="176"/>
      <c r="T58" s="236"/>
      <c r="U58" s="176"/>
      <c r="V58" s="236"/>
      <c r="W58" s="176"/>
      <c r="X58" s="236"/>
      <c r="Y58" s="176"/>
      <c r="Z58" s="236"/>
      <c r="AA58" s="176"/>
      <c r="AB58" s="236"/>
      <c r="AC58" s="176"/>
      <c r="AD58" s="236"/>
      <c r="AE58" s="176"/>
      <c r="AF58" s="236"/>
      <c r="AG58" s="176"/>
      <c r="AH58" s="236"/>
      <c r="AI58" s="176"/>
      <c r="AJ58" s="236"/>
      <c r="AK58" s="176"/>
      <c r="AL58" s="236"/>
      <c r="AM58" s="176"/>
      <c r="AN58" s="236"/>
      <c r="AO58" s="176"/>
      <c r="AP58" s="236"/>
      <c r="AQ58" s="176"/>
      <c r="AR58" s="236"/>
      <c r="AS58" s="176"/>
      <c r="AT58" s="236"/>
      <c r="AU58" s="176"/>
      <c r="AV58" s="236"/>
      <c r="AW58" s="176"/>
      <c r="AY58" s="100"/>
      <c r="BA58" s="151"/>
      <c r="BB58" s="151"/>
      <c r="BC58" s="151"/>
      <c r="BD58" s="214"/>
      <c r="BE58" s="151"/>
      <c r="BF58" s="151"/>
      <c r="BG58" s="151"/>
      <c r="BH58" s="151"/>
      <c r="BI58" s="151"/>
    </row>
    <row r="59" spans="2:62" x14ac:dyDescent="0.2">
      <c r="B59" s="217">
        <v>1</v>
      </c>
      <c r="C59" s="483" t="s">
        <v>70</v>
      </c>
      <c r="D59" s="158"/>
      <c r="E59" s="159"/>
      <c r="H59" s="158"/>
      <c r="I59" s="159"/>
      <c r="J59" s="158"/>
      <c r="K59" s="159"/>
      <c r="L59" s="158"/>
      <c r="M59" s="159"/>
      <c r="N59" s="158"/>
      <c r="O59" s="159"/>
      <c r="Q59" s="202"/>
      <c r="T59" s="158"/>
      <c r="U59" s="159"/>
      <c r="V59" s="158"/>
      <c r="W59" s="159"/>
      <c r="X59" s="158"/>
      <c r="Y59" s="159"/>
      <c r="Z59" s="158"/>
      <c r="AA59" s="159"/>
      <c r="AB59" s="158"/>
      <c r="AC59" s="159"/>
      <c r="AE59" s="202"/>
      <c r="AH59" s="158"/>
      <c r="AI59" s="159"/>
      <c r="AJ59" s="158"/>
      <c r="AK59" s="159"/>
      <c r="AL59" s="158"/>
      <c r="AM59" s="159"/>
      <c r="AN59" s="158"/>
      <c r="AO59" s="159"/>
      <c r="AP59" s="158"/>
      <c r="AQ59" s="159"/>
      <c r="AR59" s="158"/>
      <c r="AS59" s="159"/>
      <c r="AV59" s="158"/>
      <c r="AW59" s="159"/>
      <c r="AY59" s="100">
        <f>COUNT(D59:AW59)</f>
        <v>0</v>
      </c>
      <c r="AZ59" s="100"/>
      <c r="BA59" s="145" t="str">
        <f>IF(COUNTIF(D59:AW59,"(1)")=0," ",COUNTIF(D59:AW59,"(1)"))</f>
        <v xml:space="preserve"> </v>
      </c>
      <c r="BB59" s="145" t="str">
        <f>IF(COUNTIF(D59:AW59,"(2)")=0," ",COUNTIF(D59:AW59,"(2)"))</f>
        <v xml:space="preserve"> </v>
      </c>
      <c r="BC59" s="145" t="str">
        <f>IF(COUNTIF(D59:AW59,"(3)")=0," ",COUNTIF(D59:AW59,"(3)"))</f>
        <v xml:space="preserve"> </v>
      </c>
      <c r="BD59" s="149" t="str">
        <f>IF(SUM(BA59:BC59)=0," ",SUM(BA59:BC59))</f>
        <v xml:space="preserve"> </v>
      </c>
      <c r="BE59" s="219">
        <v>14</v>
      </c>
      <c r="BF59" s="219">
        <v>14</v>
      </c>
      <c r="BG59" s="219">
        <v>14</v>
      </c>
      <c r="BH59" s="219">
        <v>14</v>
      </c>
      <c r="BI59" s="219">
        <v>14</v>
      </c>
      <c r="BJ59" s="219">
        <v>14</v>
      </c>
    </row>
    <row r="60" spans="2:62" x14ac:dyDescent="0.2">
      <c r="B60" s="217"/>
      <c r="C60" s="483"/>
      <c r="D60" s="158"/>
      <c r="E60" s="159"/>
      <c r="H60" s="158"/>
      <c r="I60" s="159"/>
      <c r="J60" s="158"/>
      <c r="K60" s="159"/>
      <c r="L60" s="158"/>
      <c r="M60" s="159"/>
      <c r="N60" s="158"/>
      <c r="O60" s="159"/>
      <c r="Q60" s="159"/>
      <c r="T60" s="158"/>
      <c r="U60" s="159"/>
      <c r="V60" s="158"/>
      <c r="W60" s="159"/>
      <c r="X60" s="158"/>
      <c r="Y60" s="159"/>
      <c r="Z60" s="158"/>
      <c r="AA60" s="159"/>
      <c r="AB60" s="158"/>
      <c r="AC60" s="159"/>
      <c r="AE60" s="159"/>
      <c r="AH60" s="158"/>
      <c r="AI60" s="159"/>
      <c r="AJ60" s="158"/>
      <c r="AK60" s="159"/>
      <c r="AL60" s="158"/>
      <c r="AM60" s="159"/>
      <c r="AN60" s="158"/>
      <c r="AO60" s="159"/>
      <c r="AP60" s="158"/>
      <c r="AQ60" s="159"/>
      <c r="AR60" s="158"/>
      <c r="AS60" s="159"/>
      <c r="AV60" s="158"/>
      <c r="AW60" s="159"/>
      <c r="AY60" s="100">
        <f>COUNT(D60:AW60)</f>
        <v>0</v>
      </c>
      <c r="AZ60" s="100" t="str">
        <f>IF(AY60&lt;3," ",(LARGE(D60:AW60,1)+LARGE(D60:AW60,2)+LARGE(D60:AW60,3))/3)</f>
        <v xml:space="preserve"> </v>
      </c>
      <c r="BA60" s="145" t="str">
        <f>IF(COUNTIF(D60:AW60,"(1)")=0," ",COUNTIF(D60:AW60,"(1)"))</f>
        <v xml:space="preserve"> </v>
      </c>
      <c r="BB60" s="145" t="str">
        <f>IF(COUNTIF(D60:AW60,"(2)")=0," ",COUNTIF(D60:AW60,"(2)"))</f>
        <v xml:space="preserve"> </v>
      </c>
      <c r="BC60" s="145" t="str">
        <f>IF(COUNTIF(D60:AW60,"(3)")=0," ",COUNTIF(D60:AW60,"(3)"))</f>
        <v xml:space="preserve"> </v>
      </c>
      <c r="BD60" s="149" t="str">
        <f>IF(SUM(BA60:BC60)=0," ",SUM(BA60:BC60))</f>
        <v xml:space="preserve"> </v>
      </c>
      <c r="BE60" s="219" t="str">
        <f>IF(AY60=0,Var!$B$8,IF(LARGE(D60:AW60,1)&gt;=185,Var!$B$4," "))</f>
        <v>---</v>
      </c>
      <c r="BF60" s="219" t="str">
        <f>IF(AY60=0,Var!$B$8,IF(LARGE(D60:AW60,1)&gt;=260,Var!$B$4," "))</f>
        <v>---</v>
      </c>
      <c r="BG60" s="219" t="str">
        <f>IF(AY60=0,Var!$B$8,IF(LARGE(D60:AW60,1)&gt;=330,Var!$B$4," "))</f>
        <v>---</v>
      </c>
      <c r="BH60" s="219" t="str">
        <f>IF(AY60=0,Var!$B$8,IF(LARGE(D60:AW60,1)&gt;=380,Var!$B$4," "))</f>
        <v>---</v>
      </c>
      <c r="BI60" s="219" t="str">
        <f>IF(AY60=0,Var!$B$8,IF(LARGE(D60:AW60,1)&gt;=435,Var!$B$4," "))</f>
        <v>---</v>
      </c>
      <c r="BJ60" s="219" t="str">
        <f>IF(AY60=0,Var!$B$8,IF(LARGE(D60:AW60,1)&gt;=460,Var!$B$4," "))</f>
        <v>---</v>
      </c>
    </row>
    <row r="61" spans="2:62" x14ac:dyDescent="0.2">
      <c r="B61" s="217"/>
      <c r="C61" s="483"/>
      <c r="D61" s="158"/>
      <c r="E61" s="159"/>
      <c r="H61" s="158"/>
      <c r="I61" s="159"/>
      <c r="J61" s="158"/>
      <c r="K61" s="159"/>
      <c r="L61" s="158"/>
      <c r="M61" s="159"/>
      <c r="N61" s="158"/>
      <c r="O61" s="159"/>
      <c r="Q61" s="170"/>
      <c r="T61" s="158"/>
      <c r="U61" s="159"/>
      <c r="V61" s="158"/>
      <c r="W61" s="159"/>
      <c r="X61" s="158"/>
      <c r="Y61" s="159"/>
      <c r="Z61" s="158"/>
      <c r="AA61" s="159"/>
      <c r="AB61" s="158"/>
      <c r="AC61" s="159"/>
      <c r="AE61" s="170"/>
      <c r="AH61" s="158"/>
      <c r="AI61" s="159"/>
      <c r="AJ61" s="158"/>
      <c r="AK61" s="159"/>
      <c r="AL61" s="158"/>
      <c r="AM61" s="159"/>
      <c r="AN61" s="158"/>
      <c r="AO61" s="159"/>
      <c r="AP61" s="158"/>
      <c r="AQ61" s="159"/>
      <c r="AR61" s="158"/>
      <c r="AS61" s="159"/>
      <c r="AV61" s="158"/>
      <c r="AW61" s="159"/>
      <c r="AY61" s="100">
        <f>COUNT(D61:AW61)</f>
        <v>0</v>
      </c>
      <c r="AZ61" s="100" t="str">
        <f>IF(AY61&lt;3," ",(LARGE(D61:AW61,1)+LARGE(D61:AW61,2)+LARGE(D61:AW61,3))/3)</f>
        <v xml:space="preserve"> </v>
      </c>
      <c r="BA61" s="145" t="str">
        <f>IF(COUNTIF(D61:AW61,"(1)")=0," ",COUNTIF(D61:AW61,"(1)"))</f>
        <v xml:space="preserve"> </v>
      </c>
      <c r="BB61" s="145" t="str">
        <f>IF(COUNTIF(D61:AW61,"(2)")=0," ",COUNTIF(D61:AW61,"(2)"))</f>
        <v xml:space="preserve"> </v>
      </c>
      <c r="BC61" s="145" t="str">
        <f>IF(COUNTIF(D61:AW61,"(3)")=0," ",COUNTIF(D61:AW61,"(3)"))</f>
        <v xml:space="preserve"> </v>
      </c>
      <c r="BD61" s="149" t="str">
        <f>IF(SUM(BA61:BC61)=0," ",SUM(BA61:BC61))</f>
        <v xml:space="preserve"> </v>
      </c>
      <c r="BE61" s="219" t="str">
        <f>IF(AY61=0,Var!$B$8,IF(LARGE(D61:AW61,1)&gt;=185,Var!$B$4," "))</f>
        <v>---</v>
      </c>
      <c r="BF61" s="219" t="str">
        <f>IF(AY61=0,Var!$B$8,IF(LARGE(D61:AW61,1)&gt;=260,Var!$B$4," "))</f>
        <v>---</v>
      </c>
      <c r="BG61" s="219" t="str">
        <f>IF(AY61=0,Var!$B$8,IF(LARGE(D61:AW61,1)&gt;=330,Var!$B$4," "))</f>
        <v>---</v>
      </c>
      <c r="BH61" s="219" t="str">
        <f>IF(AY61=0,Var!$B$8,IF(LARGE(D61:AW61,1)&gt;=380,Var!$B$4," "))</f>
        <v>---</v>
      </c>
      <c r="BI61" s="219" t="str">
        <f>IF(AY61=0,Var!$B$8,IF(LARGE(D61:AW61,1)&gt;=435,Var!$B$4," "))</f>
        <v>---</v>
      </c>
      <c r="BJ61" s="219" t="str">
        <f>IF(AY61=0,Var!$B$8,IF(LARGE(D61:AW61,1)&gt;=460,Var!$B$4," "))</f>
        <v>---</v>
      </c>
    </row>
    <row r="62" spans="2:62" ht="22.5" customHeight="1" x14ac:dyDescent="0.2">
      <c r="B62" s="211"/>
      <c r="C62" s="212" t="s">
        <v>136</v>
      </c>
      <c r="D62" s="236"/>
      <c r="E62" s="176"/>
      <c r="F62" s="236"/>
      <c r="G62" s="176"/>
      <c r="H62" s="479"/>
      <c r="I62" s="480"/>
      <c r="J62" s="481"/>
      <c r="K62" s="482"/>
      <c r="L62" s="481"/>
      <c r="M62" s="482"/>
      <c r="N62" s="236"/>
      <c r="O62" s="176"/>
      <c r="P62" s="176"/>
      <c r="Q62" s="176"/>
      <c r="R62" s="176"/>
      <c r="S62" s="176"/>
      <c r="T62" s="236"/>
      <c r="U62" s="176"/>
      <c r="V62" s="236"/>
      <c r="W62" s="176"/>
      <c r="X62" s="236"/>
      <c r="Y62" s="176"/>
      <c r="Z62" s="236"/>
      <c r="AA62" s="176"/>
      <c r="AB62" s="236"/>
      <c r="AC62" s="176"/>
      <c r="AD62" s="236"/>
      <c r="AE62" s="176"/>
      <c r="AF62" s="236"/>
      <c r="AG62" s="176"/>
      <c r="AH62" s="236"/>
      <c r="AI62" s="176"/>
      <c r="AJ62" s="236"/>
      <c r="AK62" s="176"/>
      <c r="AL62" s="236"/>
      <c r="AM62" s="176"/>
      <c r="AN62" s="236"/>
      <c r="AO62" s="176"/>
      <c r="AP62" s="236"/>
      <c r="AQ62" s="176"/>
      <c r="AR62" s="236"/>
      <c r="AS62" s="176"/>
      <c r="AT62" s="236"/>
      <c r="AU62" s="176"/>
      <c r="AV62" s="236"/>
      <c r="AW62" s="176"/>
      <c r="AY62" s="100"/>
      <c r="BA62" s="151"/>
      <c r="BB62" s="151"/>
      <c r="BC62" s="151"/>
      <c r="BD62" s="214"/>
      <c r="BE62" s="215">
        <v>140</v>
      </c>
      <c r="BF62" s="215">
        <v>210</v>
      </c>
      <c r="BG62" s="215">
        <v>280</v>
      </c>
      <c r="BH62" s="215">
        <v>330</v>
      </c>
      <c r="BI62" s="215">
        <v>385</v>
      </c>
      <c r="BJ62" s="215">
        <v>435</v>
      </c>
    </row>
    <row r="63" spans="2:62" x14ac:dyDescent="0.2">
      <c r="B63" s="217">
        <v>1</v>
      </c>
      <c r="C63" s="483" t="s">
        <v>33</v>
      </c>
      <c r="D63" s="158"/>
      <c r="E63" s="159"/>
      <c r="H63" s="158"/>
      <c r="I63" s="159"/>
      <c r="J63" s="158"/>
      <c r="K63" s="159"/>
      <c r="L63" s="158"/>
      <c r="M63" s="159"/>
      <c r="N63" s="158"/>
      <c r="O63" s="159"/>
      <c r="Q63" s="202"/>
      <c r="T63" s="158"/>
      <c r="U63" s="159"/>
      <c r="V63" s="158"/>
      <c r="W63" s="159"/>
      <c r="X63" s="158"/>
      <c r="Y63" s="159"/>
      <c r="Z63" s="158"/>
      <c r="AA63" s="159"/>
      <c r="AB63" s="158"/>
      <c r="AC63" s="159"/>
      <c r="AE63" s="202"/>
      <c r="AH63" s="158"/>
      <c r="AI63" s="159"/>
      <c r="AJ63" s="158"/>
      <c r="AK63" s="159"/>
      <c r="AL63" s="158"/>
      <c r="AM63" s="159"/>
      <c r="AN63" s="158"/>
      <c r="AO63" s="159"/>
      <c r="AP63" s="158"/>
      <c r="AQ63" s="159"/>
      <c r="AR63" s="158"/>
      <c r="AS63" s="159"/>
      <c r="AV63" s="158"/>
      <c r="AW63" s="159"/>
      <c r="AY63" s="100">
        <f>COUNT(D63:AW63)</f>
        <v>0</v>
      </c>
      <c r="AZ63" s="100" t="str">
        <f>IF(AY63&lt;3," ",(LARGE(D63:AW63,1)+LARGE(D63:AW63,2)+LARGE(D63:AW63,3))/3)</f>
        <v xml:space="preserve"> </v>
      </c>
      <c r="BA63" s="145" t="str">
        <f>IF(COUNTIF(D63:AW63,"(1)")=0," ",COUNTIF(D63:AW63,"(1)"))</f>
        <v xml:space="preserve"> </v>
      </c>
      <c r="BB63" s="145" t="str">
        <f>IF(COUNTIF(D63:AW63,"(2)")=0," ",COUNTIF(D63:AW63,"(2)"))</f>
        <v xml:space="preserve"> </v>
      </c>
      <c r="BC63" s="145" t="str">
        <f>IF(COUNTIF(D63:AW63,"(3)")=0," ",COUNTIF(D63:AW63,"(3)"))</f>
        <v xml:space="preserve"> </v>
      </c>
      <c r="BD63" s="149" t="str">
        <f>IF(SUM(BA63:BC63)=0," ",SUM(BA63:BC63))</f>
        <v xml:space="preserve"> </v>
      </c>
      <c r="BE63" s="219">
        <v>25</v>
      </c>
      <c r="BF63" s="219">
        <v>25</v>
      </c>
      <c r="BG63" s="219">
        <v>26</v>
      </c>
      <c r="BH63" s="219" t="str">
        <f>IF(AY63=0,Var!$B$8,IF(LARGE(D63:AW63,1)&gt;=330,Var!$B$4," "))</f>
        <v>---</v>
      </c>
      <c r="BI63" s="219" t="str">
        <f>IF(AY63=0,Var!$B$8,IF(LARGE(D63:AW63,1)&gt;=485,Var!$B$4," "))</f>
        <v>---</v>
      </c>
      <c r="BJ63" s="219" t="str">
        <f>IF(AY63=0,Var!$B$8,IF(LARGE(D63:AW63,1)&gt;=435,Var!$B$4," "))</f>
        <v>---</v>
      </c>
    </row>
    <row r="64" spans="2:62" x14ac:dyDescent="0.2">
      <c r="B64" s="217"/>
      <c r="C64" s="483"/>
      <c r="D64" s="158"/>
      <c r="E64" s="159"/>
      <c r="H64" s="158"/>
      <c r="I64" s="159"/>
      <c r="J64" s="158"/>
      <c r="K64" s="159"/>
      <c r="L64" s="158"/>
      <c r="M64" s="159"/>
      <c r="N64" s="158"/>
      <c r="O64" s="159"/>
      <c r="Q64" s="159"/>
      <c r="T64" s="158"/>
      <c r="U64" s="159"/>
      <c r="V64" s="158"/>
      <c r="W64" s="159"/>
      <c r="X64" s="158"/>
      <c r="Y64" s="159"/>
      <c r="Z64" s="158"/>
      <c r="AA64" s="159"/>
      <c r="AB64" s="158"/>
      <c r="AC64" s="159"/>
      <c r="AE64" s="159"/>
      <c r="AH64" s="158"/>
      <c r="AI64" s="159"/>
      <c r="AJ64" s="158"/>
      <c r="AK64" s="159"/>
      <c r="AL64" s="158"/>
      <c r="AM64" s="159"/>
      <c r="AN64" s="158"/>
      <c r="AO64" s="159"/>
      <c r="AP64" s="158"/>
      <c r="AQ64" s="159"/>
      <c r="AR64" s="158"/>
      <c r="AS64" s="159"/>
      <c r="AV64" s="158"/>
      <c r="AW64" s="159"/>
      <c r="AY64" s="100">
        <f>COUNT(D64:AW64)</f>
        <v>0</v>
      </c>
      <c r="AZ64" s="100"/>
      <c r="BA64" s="145"/>
      <c r="BB64" s="145"/>
      <c r="BC64" s="145"/>
      <c r="BD64" s="149"/>
      <c r="BE64" s="219" t="str">
        <f>IF(AY64=0,Var!$B$8,IF(LARGE(D64:AW64,1)&gt;=140,Var!$B$4," "))</f>
        <v>---</v>
      </c>
      <c r="BF64" s="219" t="str">
        <f>IF(AY64=0,Var!$B$8,IF(LARGE(D64:AW64,1)&gt;=210,Var!$B$4," "))</f>
        <v>---</v>
      </c>
      <c r="BG64" s="219" t="str">
        <f>IF(AY64=0,Var!$B$8,IF(LARGE(D64:AW64,1)&gt;=280,Var!$B$4," "))</f>
        <v>---</v>
      </c>
      <c r="BH64" s="219" t="str">
        <f>IF(AY64=0,Var!$B$8,IF(LARGE(D64:AW64,1)&gt;=330,Var!$B$4," "))</f>
        <v>---</v>
      </c>
      <c r="BI64" s="219" t="str">
        <f>IF(AY64=0,Var!$B$8,IF(LARGE(D64:AW64,1)&gt;=485,Var!$B$4," "))</f>
        <v>---</v>
      </c>
      <c r="BJ64" s="219" t="str">
        <f>IF(AY64=0,Var!$B$8,IF(LARGE(D64:AW64,1)&gt;=435,Var!$B$4," "))</f>
        <v>---</v>
      </c>
    </row>
    <row r="65" spans="2:62" x14ac:dyDescent="0.2">
      <c r="B65" s="217"/>
      <c r="C65" s="483"/>
      <c r="D65" s="158"/>
      <c r="E65" s="159"/>
      <c r="H65" s="158"/>
      <c r="I65" s="159"/>
      <c r="J65" s="158"/>
      <c r="K65" s="159"/>
      <c r="L65" s="158"/>
      <c r="M65" s="159"/>
      <c r="N65" s="158"/>
      <c r="O65" s="159"/>
      <c r="Q65" s="170"/>
      <c r="T65" s="158"/>
      <c r="U65" s="159"/>
      <c r="V65" s="158"/>
      <c r="W65" s="159"/>
      <c r="X65" s="158"/>
      <c r="Y65" s="159"/>
      <c r="Z65" s="158"/>
      <c r="AA65" s="159"/>
      <c r="AB65" s="158"/>
      <c r="AC65" s="159"/>
      <c r="AE65" s="170"/>
      <c r="AH65" s="158"/>
      <c r="AI65" s="159"/>
      <c r="AJ65" s="158"/>
      <c r="AK65" s="159"/>
      <c r="AL65" s="158"/>
      <c r="AM65" s="159"/>
      <c r="AN65" s="158"/>
      <c r="AO65" s="159"/>
      <c r="AP65" s="158"/>
      <c r="AQ65" s="159"/>
      <c r="AR65" s="158"/>
      <c r="AS65" s="159"/>
      <c r="AV65" s="158"/>
      <c r="AW65" s="159"/>
      <c r="AY65" s="100">
        <f>COUNT(D65:AW65)</f>
        <v>0</v>
      </c>
      <c r="AZ65" s="100" t="str">
        <f>IF(AY65&lt;3," ",(LARGE(D65:AW65,1)+LARGE(D65:AW65,2)+LARGE(D65:AW65,3))/3)</f>
        <v xml:space="preserve"> </v>
      </c>
      <c r="BA65" s="145" t="str">
        <f>IF(COUNTIF(D65:AW65,"(1)")=0," ",COUNTIF(D65:AW65,"(1)"))</f>
        <v xml:space="preserve"> </v>
      </c>
      <c r="BB65" s="145" t="str">
        <f>IF(COUNTIF(D65:AW65,"(2)")=0," ",COUNTIF(D65:AW65,"(2)"))</f>
        <v xml:space="preserve"> </v>
      </c>
      <c r="BC65" s="145" t="str">
        <f>IF(COUNTIF(D65:AW65,"(3)")=0," ",COUNTIF(D65:AW65,"(3)"))</f>
        <v xml:space="preserve"> </v>
      </c>
      <c r="BD65" s="149" t="str">
        <f>IF(SUM(BA65:BC65)=0," ",SUM(BA65:BC65))</f>
        <v xml:space="preserve"> </v>
      </c>
      <c r="BE65" s="219" t="str">
        <f>IF(AY65=0,Var!$B$8,IF(LARGE(D65:AW65,1)&gt;=140,Var!$B$4," "))</f>
        <v>---</v>
      </c>
      <c r="BF65" s="219" t="str">
        <f>IF(AY65=0,Var!$B$8,IF(LARGE(D65:AW65,1)&gt;=210,Var!$B$4," "))</f>
        <v>---</v>
      </c>
      <c r="BG65" s="219" t="str">
        <f>IF(AY65=0,Var!$B$8,IF(LARGE(D65:AW65,1)&gt;=280,Var!$B$4," "))</f>
        <v>---</v>
      </c>
      <c r="BH65" s="219" t="str">
        <f>IF(AY65=0,Var!$B$8,IF(LARGE(D65:AW65,1)&gt;=330,Var!$B$4," "))</f>
        <v>---</v>
      </c>
      <c r="BI65" s="219" t="str">
        <f>IF(AY65=0,Var!$B$8,IF(LARGE(D65:AW65,1)&gt;=485,Var!$B$4," "))</f>
        <v>---</v>
      </c>
      <c r="BJ65" s="219" t="str">
        <f>IF(AY65=0,Var!$B$8,IF(LARGE(D65:AW65,1)&gt;=435,Var!$B$4," "))</f>
        <v>---</v>
      </c>
    </row>
    <row r="66" spans="2:62" x14ac:dyDescent="0.2">
      <c r="B66" s="194"/>
      <c r="C66" s="197"/>
      <c r="D66" s="204"/>
      <c r="E66" s="280"/>
      <c r="F66" s="204"/>
      <c r="G66" s="280"/>
      <c r="H66" s="204"/>
      <c r="I66" s="280"/>
      <c r="J66" s="204"/>
      <c r="K66" s="280"/>
      <c r="L66" s="204"/>
      <c r="M66" s="280"/>
      <c r="N66" s="204"/>
      <c r="O66" s="280"/>
      <c r="P66" s="280"/>
      <c r="Q66" s="280"/>
      <c r="R66" s="280"/>
      <c r="S66" s="280"/>
      <c r="T66" s="204"/>
      <c r="U66" s="280"/>
      <c r="V66" s="204"/>
      <c r="W66" s="280"/>
      <c r="X66" s="204"/>
      <c r="Y66" s="280"/>
      <c r="Z66" s="204"/>
      <c r="AA66" s="280"/>
      <c r="AB66" s="204"/>
      <c r="AC66" s="280"/>
      <c r="AD66" s="204"/>
      <c r="AE66" s="280"/>
      <c r="AF66" s="204"/>
      <c r="AG66" s="280"/>
      <c r="AH66" s="204"/>
      <c r="AI66" s="280"/>
      <c r="AJ66" s="204"/>
      <c r="AK66" s="280"/>
      <c r="AL66" s="204"/>
      <c r="AM66" s="280"/>
      <c r="AN66" s="204"/>
      <c r="AO66" s="280"/>
      <c r="AP66" s="204"/>
      <c r="AQ66" s="280"/>
      <c r="AR66" s="204"/>
      <c r="AS66" s="280"/>
      <c r="AT66" s="204"/>
      <c r="AU66" s="280"/>
      <c r="AV66" s="204"/>
      <c r="AW66" s="280"/>
      <c r="AZ66" s="100"/>
      <c r="BA66" s="100"/>
      <c r="BB66" s="100"/>
      <c r="BC66" s="100"/>
      <c r="BD66" s="100"/>
      <c r="BE66" s="100"/>
      <c r="BF66" s="100"/>
      <c r="BG66" s="100"/>
      <c r="BH66" s="100"/>
      <c r="BI66" s="100"/>
    </row>
    <row r="67" spans="2:62" x14ac:dyDescent="0.2">
      <c r="C67" t="s">
        <v>71</v>
      </c>
      <c r="H67" s="199"/>
      <c r="I67" s="487"/>
      <c r="N67" s="199"/>
      <c r="T67" s="526">
        <f>COUNT(B8:B101)</f>
        <v>13</v>
      </c>
      <c r="U67" s="526"/>
      <c r="V67" s="580"/>
      <c r="W67" s="580"/>
      <c r="AY67" s="205">
        <f>SUM(AY8:AY65)</f>
        <v>0</v>
      </c>
      <c r="AZ67" s="100"/>
      <c r="BA67" s="488">
        <f>SUM(BA8:BA65)</f>
        <v>0</v>
      </c>
      <c r="BB67" s="489">
        <f>SUM(BB8:BB65)</f>
        <v>0</v>
      </c>
      <c r="BC67" s="226">
        <f>SUM(BC8:BC65)</f>
        <v>0</v>
      </c>
      <c r="BD67" s="227">
        <f>SUM(BD8:BD65)</f>
        <v>0</v>
      </c>
      <c r="BE67" s="100"/>
      <c r="BF67" s="100"/>
      <c r="BG67" s="100"/>
      <c r="BH67" s="100"/>
      <c r="BI67" s="100"/>
    </row>
    <row r="68" spans="2:62" x14ac:dyDescent="0.2"/>
    <row r="69" spans="2:62" x14ac:dyDescent="0.2"/>
    <row r="70" spans="2:62" x14ac:dyDescent="0.2"/>
    <row r="71" spans="2:62" x14ac:dyDescent="0.2">
      <c r="AZ71" s="205"/>
    </row>
    <row r="72" spans="2:62" x14ac:dyDescent="0.2">
      <c r="BB72" s="100"/>
      <c r="BC72" s="100"/>
      <c r="BD72" s="100"/>
    </row>
    <row r="73" spans="2:62" x14ac:dyDescent="0.2"/>
    <row r="74" spans="2:62" x14ac:dyDescent="0.2"/>
    <row r="75" spans="2:62" x14ac:dyDescent="0.2"/>
    <row r="76" spans="2:62" x14ac:dyDescent="0.2"/>
    <row r="77" spans="2:62" x14ac:dyDescent="0.2"/>
    <row r="78" spans="2:62" x14ac:dyDescent="0.2"/>
    <row r="79" spans="2:62" x14ac:dyDescent="0.2"/>
    <row r="80" spans="2:62"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50" x14ac:dyDescent="0.2"/>
    <row r="151" x14ac:dyDescent="0.2"/>
    <row r="152" x14ac:dyDescent="0.2"/>
  </sheetData>
  <mergeCells count="120">
    <mergeCell ref="T6:U6"/>
    <mergeCell ref="AP6:AQ6"/>
    <mergeCell ref="AR6:AS6"/>
    <mergeCell ref="AT6:AU6"/>
    <mergeCell ref="AV6:AW6"/>
    <mergeCell ref="T67:U67"/>
    <mergeCell ref="V67:W67"/>
    <mergeCell ref="AN5:AO5"/>
    <mergeCell ref="AP5:AQ5"/>
    <mergeCell ref="AR5:AS5"/>
    <mergeCell ref="AT5:AU5"/>
    <mergeCell ref="AV5:AW5"/>
    <mergeCell ref="V6:W6"/>
    <mergeCell ref="X6:Y6"/>
    <mergeCell ref="Z6:AA6"/>
    <mergeCell ref="AB6:AC6"/>
    <mergeCell ref="AD6:AE6"/>
    <mergeCell ref="AF6:AG6"/>
    <mergeCell ref="AH6:AI6"/>
    <mergeCell ref="AJ6:AK6"/>
    <mergeCell ref="AL6:AM6"/>
    <mergeCell ref="AN6:AO6"/>
    <mergeCell ref="AP4:AQ4"/>
    <mergeCell ref="AR4:AS4"/>
    <mergeCell ref="AT4:AU4"/>
    <mergeCell ref="AV4:AW4"/>
    <mergeCell ref="BA4:BD4"/>
    <mergeCell ref="BE4:BJ4"/>
    <mergeCell ref="D5:E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3:AO3"/>
    <mergeCell ref="AP3:AQ3"/>
    <mergeCell ref="AR3:AS3"/>
    <mergeCell ref="AT3:AU3"/>
    <mergeCell ref="AV3:AW3"/>
    <mergeCell ref="D4:E4"/>
    <mergeCell ref="F4:G4"/>
    <mergeCell ref="H4:I4"/>
    <mergeCell ref="J4:K4"/>
    <mergeCell ref="L4:M4"/>
    <mergeCell ref="N4:O4"/>
    <mergeCell ref="P4:Q4"/>
    <mergeCell ref="R4:S4"/>
    <mergeCell ref="T4:U4"/>
    <mergeCell ref="V4:W4"/>
    <mergeCell ref="X4:Y4"/>
    <mergeCell ref="Z4:AA4"/>
    <mergeCell ref="AB4:AC4"/>
    <mergeCell ref="AD4:AE4"/>
    <mergeCell ref="AF4:AG4"/>
    <mergeCell ref="AH4:AI4"/>
    <mergeCell ref="AJ4:AK4"/>
    <mergeCell ref="AL4:AM4"/>
    <mergeCell ref="AN4:AO4"/>
    <mergeCell ref="AL2:AM2"/>
    <mergeCell ref="AN2:AO2"/>
    <mergeCell ref="AP2:AQ2"/>
    <mergeCell ref="AR2:AS2"/>
    <mergeCell ref="AT2:AU2"/>
    <mergeCell ref="AV2:AW2"/>
    <mergeCell ref="D3:E3"/>
    <mergeCell ref="F3:G3"/>
    <mergeCell ref="H3:I3"/>
    <mergeCell ref="J3:K3"/>
    <mergeCell ref="L3:M3"/>
    <mergeCell ref="N3:O3"/>
    <mergeCell ref="P3:Q3"/>
    <mergeCell ref="R3:S3"/>
    <mergeCell ref="T3:U3"/>
    <mergeCell ref="V3:W3"/>
    <mergeCell ref="X3:Y3"/>
    <mergeCell ref="Z3:AA3"/>
    <mergeCell ref="AB3:AC3"/>
    <mergeCell ref="AD3:AE3"/>
    <mergeCell ref="AF3:AG3"/>
    <mergeCell ref="AH3:AI3"/>
    <mergeCell ref="AJ3:AK3"/>
    <mergeCell ref="AL3:AM3"/>
    <mergeCell ref="T2:U2"/>
    <mergeCell ref="V2:W2"/>
    <mergeCell ref="X2:Y2"/>
    <mergeCell ref="Z2:AA2"/>
    <mergeCell ref="AB2:AC2"/>
    <mergeCell ref="AD2:AE2"/>
    <mergeCell ref="AF2:AG2"/>
    <mergeCell ref="AH2:AI2"/>
    <mergeCell ref="AJ2:AK2"/>
    <mergeCell ref="B2:C6"/>
    <mergeCell ref="D2:E2"/>
    <mergeCell ref="F2:G2"/>
    <mergeCell ref="H2:I2"/>
    <mergeCell ref="J2:K2"/>
    <mergeCell ref="L2:M2"/>
    <mergeCell ref="N2:O2"/>
    <mergeCell ref="P2:Q2"/>
    <mergeCell ref="R2:S2"/>
    <mergeCell ref="D6:E6"/>
    <mergeCell ref="F6:G6"/>
    <mergeCell ref="H6:I6"/>
    <mergeCell ref="J6:K6"/>
    <mergeCell ref="L6:M6"/>
    <mergeCell ref="N6:O6"/>
    <mergeCell ref="P6:Q6"/>
    <mergeCell ref="R6:S6"/>
  </mergeCells>
  <conditionalFormatting sqref="BE7:BJ7 BE18:BJ18 BE29:BJ29 BE34:BJ34 BE37:BJ37 BE48:BJ48 BE62:BJ62">
    <cfRule type="cellIs" dxfId="136" priority="20" operator="equal">
      <formula>#N/A</formula>
    </cfRule>
  </conditionalFormatting>
  <conditionalFormatting sqref="BE8:BJ8 BE10:BJ10 BE12:BJ13 BE15:BJ15 BE17:BJ17 BE30:BJ30 BE35:BJ36 BE38:BJ39 BE43:BJ44 BE46:BJ47 BE49:BJ49 BE51:BJ52 BE54:BJ54 BE56:BJ57 BE63:BJ65">
    <cfRule type="cellIs" dxfId="135" priority="19" operator="greaterThan">
      <formula>0</formula>
    </cfRule>
  </conditionalFormatting>
  <conditionalFormatting sqref="BE9:BJ9 BE11:BJ11 BE50:BJ50 BE58:BJ58">
    <cfRule type="cellIs" dxfId="133" priority="21" operator="equal">
      <formula>"04"</formula>
    </cfRule>
  </conditionalFormatting>
  <conditionalFormatting sqref="BE14:BJ14 BE22:BJ22 BE42:BJ42 BE45:BJ45 BE53:BJ53 BE55:BJ55">
    <cfRule type="cellIs" dxfId="132" priority="22" operator="equal">
      <formula>"03"</formula>
    </cfRule>
  </conditionalFormatting>
  <conditionalFormatting sqref="BE19:BJ21">
    <cfRule type="cellIs" dxfId="130" priority="9" operator="greaterThan">
      <formula>0</formula>
    </cfRule>
  </conditionalFormatting>
  <conditionalFormatting sqref="BE23:BJ24">
    <cfRule type="cellIs" dxfId="129" priority="13" operator="greaterThan">
      <formula>0</formula>
    </cfRule>
  </conditionalFormatting>
  <conditionalFormatting sqref="BE25:BJ25">
    <cfRule type="cellIs" dxfId="127" priority="17" operator="equal">
      <formula>"03"</formula>
    </cfRule>
  </conditionalFormatting>
  <conditionalFormatting sqref="BE26:BJ28">
    <cfRule type="cellIs" dxfId="126" priority="7" operator="greaterThan">
      <formula>0</formula>
    </cfRule>
  </conditionalFormatting>
  <conditionalFormatting sqref="BE31:BJ31">
    <cfRule type="cellIs" dxfId="124" priority="1" operator="equal">
      <formula>#N/A</formula>
    </cfRule>
  </conditionalFormatting>
  <conditionalFormatting sqref="BE32:BJ33">
    <cfRule type="cellIs" dxfId="123" priority="11" operator="greaterThan">
      <formula>0</formula>
    </cfRule>
  </conditionalFormatting>
  <conditionalFormatting sqref="BE40:BJ40">
    <cfRule type="cellIs" dxfId="121" priority="3" operator="equal">
      <formula>"03"</formula>
    </cfRule>
  </conditionalFormatting>
  <conditionalFormatting sqref="BE41:BJ41">
    <cfRule type="cellIs" dxfId="120" priority="5" operator="greaterThan">
      <formula>0</formula>
    </cfRule>
  </conditionalFormatting>
  <conditionalFormatting sqref="BE59:BJ61">
    <cfRule type="cellIs" dxfId="118" priority="15" operator="greaterThan">
      <formula>0</formula>
    </cfRule>
  </conditionalFormatting>
  <printOptions horizontalCentered="1" verticalCentered="1"/>
  <pageMargins left="0.196527777777778" right="0.196527777777778" top="0.39374999999999999" bottom="0.39374999999999999" header="0.511811023622047" footer="0.511811023622047"/>
  <pageSetup paperSize="9"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23" operator="equal" id="{24241DC7-1EB4-4EC9-9D18-58CDC37E9B6D}">
            <xm:f>(Var!$B$5)</xm:f>
            <x14:dxf>
              <font>
                <b/>
                <i val="0"/>
                <strike val="0"/>
                <u val="none"/>
                <sz val="8"/>
                <color rgb="FF000000"/>
              </font>
              <fill>
                <patternFill>
                  <bgColor rgb="FFFFFF00"/>
                </patternFill>
              </fill>
              <border diagonalUp="0" diagonalDown="0">
                <left/>
                <right style="thin">
                  <color auto="1"/>
                </right>
                <top/>
                <bottom/>
              </border>
            </x14:dxf>
          </x14:cfRule>
          <x14:cfRule type="cellIs" priority="24" operator="equal" id="{285C298D-8EDB-4915-8368-A68C21106F24}">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5" operator="equal" id="{6FA1F035-80E8-46F3-83C6-34425049C085}">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E8:G8 I8 K8 M8 O8 Q8:S8 U8 W8 Y8 AA8 AC8:AG8 AI8 AK8 AM8 AO8 AQ8 AS8:AU8 E10:G10 I10 K10 M10 O10:S10 U10 W10 Y10 AA10 AC10:AG10 AI10 AK10 AM10 AO10 AQ10 AS10:AU10 AC12:AG12 I12:I13 K12:K13 M12:M13 O12:S13 U12:U13 W12:W13 Y12:Y13 AA12:AA13 AI12:AI13 AK12:AK13 AM12:AM13 AO12:AO13 AQ12:AQ13 AS12:AU13 AC13:AD13 AF13:AG13 E15:G15 I15 K15 M15 O15:S15 U15 W15 Y15 AA15 AC15:AG15 AI15 AK15 AM15 AO15 AQ15 AS15:AU15 E17:G17 I17 K17 M17 O17:S17 U17 W17 Y17 AA17 AC17:AG17 AI17 AK17 AM17 AO17 AQ17 AS17:AU17 E19:G21 I19:I21 K19:K21 M19:M21 O19:S21 U19:U21 W19:W21 Y19:Y21 AA19:AA21 AC19:AG21 AI19:AI21 AK19:AK21 AM19:AM21 AO19:AO21 AQ19:AQ21 AS19:AU21 E23:G24 I23:I24 K23:K24 M23:M24 O23:S24 U23:U24 W23:W24 Y23:Y24 AA23:AA24 AC23:AG24 AI23:AI24 AK23:AK24 AM23:AM24 AO23:AO24 AQ23:AQ24 AS23:AU24 E26:G28 E30:G30 I30 K30 M30 O30:S30 U30 W30 Y30 AA30 AC30:AG30 AI30 AK30 AM30 AO30 AQ30 AS30:AU30 AW30 E35:G36 I35:I36 K35:K36 M35:M36 O35:S36 U35:U36 W35:W36 Y35:Y36 AA35:AA36 AC35:AG36 AI35:AI36 AK35:AK36 AM35:AM36 AO35:AO36 AQ35:AQ36 AS35:AU36 AW35:AW36 E38:G39 I38:I39 K38:K39 M38:M39 O38:S39 U38:U39 W38:W39 Y38:Y39 AA38:AA39 AC38:AG39 AI38:AI39 AK38:AK39 AM38:AM39 AO38:AO39 AQ38:AQ39 AS38:AU39 E41:G41 I41 K41 M41 O41:S41 U41 W41 Y41 AA41 AC41:AG41 AI41 AK41 AM41 AO41 AQ41 AS41:AU41 E43:G44 I43:I44 K43:K44 M43:M44 O43:S44 U43:U44 W43:W44 Y43:Y44 AA43:AA44 AC43:AG44 AI43:AI44 AK43:AK44 AM43:AM44 AO43:AO44 AQ43:AQ44 AS43:AU44 E46:G47 I46:I47 K46:K47 M46:M47 O46:S47 U46:U47 W46:W47 Y46:Y47 AA46:AA47 AC46:AG47 AI46:AI47 AK46:AK47 AM46:AM47 AO46:AO47 AQ46:AQ47 AS46:AU47 AW46:AW47 E49:G49 I49 K49 M49 O49:S49 U49 W49 Y49 AA49 AC49:AG49 AI49 AK49 AM49 AO49 AQ49 AS49:AU49 E51:G52 I51:I52 K51:K52 M51:M52 O51:S52 U51:U52 W51:W52 Y51:Y52 AA51:AA52 AC51:AG52 AI51:AI52 AK51:AK52 AM51:AM52 AO51:AO52 AQ51:AQ52 AS51:AU52 E54:G54 I54 K54 M54 O54:S54 U54 W54 Y54 AA54 AC54:AG54 AI54 AK54 AM54 AO54 AQ54 AS54:AU54 E56:G57 I56:I57 K56:K57 M56:M57 O56:S57 U56:U57 W56:W57 Y56:Y57 AA56:AA57 AC56:AG57 AI56:AI57 AK56:AK57 AM56:AM57 AO56:AO57 AQ56:AQ57 AS56:AU57 AW56:AW57 E59:G61 E63:G65 I63:I65 K63:K65 M63:M65 O63:S65 U63:U65 W63:W65 Y63:Y65 AA63:AA65 AC63:AG65 AI63:AI65 AK63:AK65 AM63:AM65 AO63:AO65 AQ63:AQ65 AS63:AU65</xm:sqref>
        </x14:conditionalFormatting>
        <x14:conditionalFormatting xmlns:xm="http://schemas.microsoft.com/office/excel/2006/main">
          <x14:cfRule type="cellIs" priority="27" operator="equal" id="{591FABB7-F6B9-454D-AF81-284AD8DD3455}">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8" operator="equal" id="{6FB04EA8-527B-4110-8A8A-3252A74FE1B6}">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6" operator="equal" id="{42F4C695-E329-4DEC-9694-7821ADB8A4C5}">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E12:G13</xm:sqref>
        </x14:conditionalFormatting>
        <x14:conditionalFormatting xmlns:xm="http://schemas.microsoft.com/office/excel/2006/main">
          <x14:cfRule type="cellIs" priority="29" operator="equal" id="{A0337669-34A9-44BB-80E8-E6AC5D12359D}">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1" operator="equal" id="{A968A787-11D4-46CE-9683-6060D06D52DB}">
            <xm:f>(Var!$B$7)</xm:f>
            <x14:dxf>
              <font>
                <b/>
                <i val="0"/>
                <strike val="0"/>
                <u val="none"/>
                <sz val="8"/>
                <color rgb="FF000000"/>
              </font>
              <fill>
                <patternFill>
                  <bgColor rgb="FFFFFF00"/>
                </patternFill>
              </fill>
              <border diagonalUp="0" diagonalDown="0">
                <left/>
                <right style="thin">
                  <color auto="1"/>
                </right>
                <top/>
                <bottom/>
              </border>
            </x14:dxf>
          </x14:cfRule>
          <x14:cfRule type="cellIs" priority="30" operator="equal" id="{6D42A6DD-20FA-4CCC-9A15-98B0FAE4A5D1}">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E32:G33</xm:sqref>
        </x14:conditionalFormatting>
        <x14:conditionalFormatting xmlns:xm="http://schemas.microsoft.com/office/excel/2006/main">
          <x14:cfRule type="cellIs" priority="34" operator="equal" id="{D543AFB8-DA1E-4600-B84E-D83A50326372}">
            <xm:f>(Var!$B$7)</xm:f>
            <x14:dxf>
              <font>
                <b/>
                <i val="0"/>
                <strike val="0"/>
                <u val="none"/>
                <sz val="8"/>
                <color rgb="FF000000"/>
              </font>
              <fill>
                <patternFill>
                  <bgColor rgb="FFFFFF00"/>
                </patternFill>
              </fill>
              <border diagonalUp="0" diagonalDown="0">
                <left/>
                <right style="thin">
                  <color auto="1"/>
                </right>
                <top/>
                <bottom/>
              </border>
            </x14:dxf>
          </x14:cfRule>
          <x14:cfRule type="cellIs" priority="33" operator="equal" id="{F7522BAD-661E-47B2-A75E-2669BCB0AB41}">
            <xm:f>(Var!$B$6)</xm:f>
            <x14:dxf>
              <font>
                <b/>
                <i val="0"/>
                <strike val="0"/>
                <u val="none"/>
                <sz val="8"/>
                <color rgb="FFFFFFFF"/>
              </font>
              <fill>
                <patternFill>
                  <bgColor rgb="FF996666"/>
                </patternFill>
              </fill>
              <border diagonalUp="0" diagonalDown="0">
                <left/>
                <right style="thin">
                  <color auto="1"/>
                </right>
                <top/>
                <bottom/>
              </border>
            </x14:dxf>
          </x14:cfRule>
          <x14:cfRule type="cellIs" priority="32" operator="equal" id="{E02E501D-AEB6-43D9-B9F3-8ACFFC4F7EE5}">
            <xm:f>(Var!$B$5)</xm:f>
            <x14:dxf>
              <font>
                <b/>
                <i val="0"/>
                <strike val="0"/>
                <u val="none"/>
                <sz val="8"/>
                <color rgb="FF000000"/>
              </font>
              <fill>
                <patternFill>
                  <bgColor rgb="FFCCCCCC"/>
                </patternFill>
              </fill>
              <border diagonalUp="0" diagonalDown="0">
                <left/>
                <right style="thin">
                  <color auto="1"/>
                </right>
                <top/>
                <bottom/>
              </border>
            </x14:dxf>
          </x14:cfRule>
          <xm:sqref>I26:I28 K26:K28 M26:M28 O26:S28 U26:U28 W26:W28 Y26:Y28 AA26:AA28 AC26:AG28 AI26:AI28 AK26:AK28 AM26:AM28 AO26:AO28 AQ26:AQ28 AS26:AU28</xm:sqref>
        </x14:conditionalFormatting>
        <x14:conditionalFormatting xmlns:xm="http://schemas.microsoft.com/office/excel/2006/main">
          <x14:cfRule type="cellIs" priority="37" operator="equal" id="{80F1EB20-4540-466D-8860-C3D08FA1CA31}">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6" operator="equal" id="{2BC869A4-A8D4-4BB7-816C-A4355827C84B}">
            <xm:f>(Var!$B$6)</xm:f>
            <x14:dxf>
              <font>
                <b/>
                <i val="0"/>
                <strike val="0"/>
                <u val="none"/>
                <sz val="8"/>
                <color rgb="FFFFFFFF"/>
              </font>
              <fill>
                <patternFill>
                  <bgColor rgb="FF996666"/>
                </patternFill>
              </fill>
              <border diagonalUp="0" diagonalDown="0">
                <left/>
                <right style="thin">
                  <color auto="1"/>
                </right>
                <top/>
                <bottom/>
              </border>
            </x14:dxf>
          </x14:cfRule>
          <x14:cfRule type="cellIs" priority="35" operator="equal" id="{555D9216-C483-45CF-A88B-16A9A0F62CF5}">
            <xm:f>(Var!$B$5)</xm:f>
            <x14:dxf>
              <font>
                <b/>
                <i val="0"/>
                <strike val="0"/>
                <u val="none"/>
                <sz val="8"/>
                <color rgb="FF000000"/>
              </font>
              <fill>
                <patternFill>
                  <bgColor rgb="FFCCCCCC"/>
                </patternFill>
              </fill>
              <border diagonalUp="0" diagonalDown="0">
                <left/>
                <right style="thin">
                  <color auto="1"/>
                </right>
                <top/>
                <bottom/>
              </border>
            </x14:dxf>
          </x14:cfRule>
          <xm:sqref>I32:I33 K32:K33 M32:M33 O32:S33 U32:U33 W32:W33 Y32:Y33 AA32:AA33 AC32:AG33 AI32:AI33 AK32:AK33 AM32:AM33 AO32:AO33 AQ32:AQ33 AS32:AU33</xm:sqref>
        </x14:conditionalFormatting>
        <x14:conditionalFormatting xmlns:xm="http://schemas.microsoft.com/office/excel/2006/main">
          <x14:cfRule type="cellIs" priority="40" operator="equal" id="{8A8FB0D0-FE76-4452-BE5D-5B62D0844C12}">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9" operator="equal" id="{A57C98D7-8A9A-43F5-8AFC-90BBBFF835CD}">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8" operator="equal" id="{7212B8F9-802C-44B8-A197-4A5FD0AF791A}">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I59:I61 K59:K61 M59:M61 O59:S61 U59:U61 W59:W61 Y59:Y61 AA59:AA61 AC59:AG61 AI59:AI61 AK59:AK61 AM59:AM61 AO59:AO61 AQ59:AQ61 AS59:AU61</xm:sqref>
        </x14:conditionalFormatting>
        <x14:conditionalFormatting xmlns:xm="http://schemas.microsoft.com/office/excel/2006/main">
          <x14:cfRule type="cellIs" priority="43" operator="equal" id="{C663144E-BBCE-4415-8DCD-46B0E486D1BA}">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2" operator="equal" id="{895547A0-2912-4250-A266-1CA2D21AB9EC}">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1" operator="equal" id="{E3BA8FED-6367-4EFF-89C3-C7F4B2FC2DAD}">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AW8 AW10 AW12:AW13 AW15 AW17 AW19:AW21 AW38:AW39 AW41 AW43:AW44 AW49 AW51:AW52 AW54 AW63:AW65</xm:sqref>
        </x14:conditionalFormatting>
        <x14:conditionalFormatting xmlns:xm="http://schemas.microsoft.com/office/excel/2006/main">
          <x14:cfRule type="cellIs" priority="46" operator="equal" id="{ABE2C056-4815-4447-883D-302E19D0F9DB}">
            <xm:f>(Var!$B$7)</xm:f>
            <x14:dxf>
              <font>
                <b/>
                <i val="0"/>
                <strike val="0"/>
                <u val="none"/>
                <sz val="8"/>
                <color rgb="FFFFFFFF"/>
              </font>
              <fill>
                <patternFill>
                  <bgColor rgb="FF996666"/>
                </patternFill>
              </fill>
              <border diagonalUp="0" diagonalDown="0">
                <left/>
                <right style="thin">
                  <color auto="1"/>
                </right>
                <top/>
                <bottom/>
              </border>
            </x14:dxf>
          </x14:cfRule>
          <x14:cfRule type="cellIs" priority="45" operator="equal" id="{1942BD32-27F9-4F71-9EE0-8B568AB53018}">
            <xm:f>(Var!$B$6)</xm:f>
            <x14:dxf>
              <font>
                <b/>
                <i val="0"/>
                <strike val="0"/>
                <u val="none"/>
                <sz val="8"/>
                <color rgb="FF000000"/>
              </font>
              <fill>
                <patternFill>
                  <bgColor rgb="FFCCCCCC"/>
                </patternFill>
              </fill>
              <border diagonalUp="0" diagonalDown="0">
                <left/>
                <right style="thin">
                  <color auto="1"/>
                </right>
                <top/>
                <bottom/>
              </border>
            </x14:dxf>
          </x14:cfRule>
          <x14:cfRule type="cellIs" priority="44" operator="equal" id="{FD105868-5691-46D0-B360-7FD0804A938D}">
            <xm:f>(Var!$B$5)</xm:f>
            <x14:dxf>
              <font>
                <b/>
                <i val="0"/>
                <strike val="0"/>
                <u val="none"/>
                <sz val="8"/>
                <color rgb="FF000000"/>
              </font>
              <fill>
                <patternFill>
                  <bgColor rgb="FFFFFF00"/>
                </patternFill>
              </fill>
              <border diagonalUp="0" diagonalDown="0">
                <left/>
                <right style="thin">
                  <color auto="1"/>
                </right>
                <top/>
                <bottom/>
              </border>
            </x14:dxf>
          </x14:cfRule>
          <xm:sqref>AW23:AW24</xm:sqref>
        </x14:conditionalFormatting>
        <x14:conditionalFormatting xmlns:xm="http://schemas.microsoft.com/office/excel/2006/main">
          <x14:cfRule type="cellIs" priority="47" operator="equal" id="{6CB01B18-64C1-4145-B026-F35AB23540B5}">
            <xm:f>(Var!$B$5)</xm:f>
            <x14:dxf>
              <font>
                <b/>
                <i val="0"/>
                <strike val="0"/>
                <u val="none"/>
                <sz val="8"/>
                <color rgb="FF000000"/>
              </font>
              <fill>
                <patternFill>
                  <bgColor rgb="FFFFFF00"/>
                </patternFill>
              </fill>
              <border diagonalUp="0" diagonalDown="0">
                <left/>
                <right style="thin">
                  <color auto="1"/>
                </right>
                <top/>
                <bottom/>
              </border>
            </x14:dxf>
          </x14:cfRule>
          <x14:cfRule type="cellIs" priority="48" operator="equal" id="{16DB243A-F3F6-43DF-937E-961AD2E4CE35}">
            <xm:f>(Var!$B$6)</xm:f>
            <x14:dxf>
              <font>
                <b/>
                <i val="0"/>
                <strike val="0"/>
                <u val="none"/>
                <sz val="8"/>
                <color rgb="FF000000"/>
              </font>
              <fill>
                <patternFill>
                  <bgColor rgb="FFCCCCCC"/>
                </patternFill>
              </fill>
              <border diagonalUp="0" diagonalDown="0">
                <left/>
                <right style="thin">
                  <color auto="1"/>
                </right>
                <top/>
                <bottom/>
              </border>
            </x14:dxf>
          </x14:cfRule>
          <x14:cfRule type="cellIs" priority="49" operator="equal" id="{9FBCDD6F-EE46-4281-B6B0-92487BC2B5CF}">
            <xm:f>(Var!$B$7)</xm:f>
            <x14:dxf>
              <font>
                <b/>
                <i val="0"/>
                <strike val="0"/>
                <u val="none"/>
                <sz val="8"/>
                <color rgb="FFFFFFFF"/>
              </font>
              <fill>
                <patternFill>
                  <bgColor rgb="FF996666"/>
                </patternFill>
              </fill>
              <border diagonalUp="0" diagonalDown="0">
                <left/>
                <right style="thin">
                  <color auto="1"/>
                </right>
                <top/>
                <bottom/>
              </border>
            </x14:dxf>
          </x14:cfRule>
          <xm:sqref>AW26:AW28</xm:sqref>
        </x14:conditionalFormatting>
        <x14:conditionalFormatting xmlns:xm="http://schemas.microsoft.com/office/excel/2006/main">
          <x14:cfRule type="cellIs" priority="50" operator="equal" id="{C5C18CE2-9838-46C2-BA3E-C0E64056EA82}">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1" operator="equal" id="{4B5421E1-916A-48E0-96F2-C4CBB65E7E80}">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2" operator="equal" id="{D0983EF7-619C-4E6A-A4CF-28422715D0CD}">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AW32:AW33</xm:sqref>
        </x14:conditionalFormatting>
        <x14:conditionalFormatting xmlns:xm="http://schemas.microsoft.com/office/excel/2006/main">
          <x14:cfRule type="cellIs" priority="53" operator="equal" id="{D69DA6EC-3498-4D25-BD51-4DBC39931347}">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4" operator="equal" id="{CA12EAD9-D08D-41AD-BA7A-F4C7AE8F6170}">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5" operator="equal" id="{4985787B-CBE8-44B9-81A5-E3A346BADD89}">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AW59:AW61</xm:sqref>
        </x14:conditionalFormatting>
        <x14:conditionalFormatting xmlns:xm="http://schemas.microsoft.com/office/excel/2006/main">
          <x14:cfRule type="cellIs" priority="18" operator="equal" id="{95547254-FFB0-4453-A37B-62F0CD2720AF}">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BE8:BJ8 BE10:BJ10 BE12:BJ13 BE15:BJ15 BE17:BJ17 BE30:BJ30 BE35:BJ36 BE38:BJ39 BE43:BJ44 BE46:BJ47 BE49:BJ49 BE51:BJ52 BE54:BJ54 BE56:BJ57 BE63:BJ65</xm:sqref>
        </x14:conditionalFormatting>
        <x14:conditionalFormatting xmlns:xm="http://schemas.microsoft.com/office/excel/2006/main">
          <x14:cfRule type="cellIs" priority="8" operator="equal" id="{77C67D7F-C0E7-4910-B118-4B8D51A000C3}">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BE19:BJ21</xm:sqref>
        </x14:conditionalFormatting>
        <x14:conditionalFormatting xmlns:xm="http://schemas.microsoft.com/office/excel/2006/main">
          <x14:cfRule type="cellIs" priority="12" operator="equal" id="{8A125B42-CD21-4EF0-B6C0-112080587E81}">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BE23:BJ24</xm:sqref>
        </x14:conditionalFormatting>
        <x14:conditionalFormatting xmlns:xm="http://schemas.microsoft.com/office/excel/2006/main">
          <x14:cfRule type="cellIs" priority="6" operator="equal" id="{D0965329-F880-452D-934C-65AB308CB1E1}">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BE26:BJ28</xm:sqref>
        </x14:conditionalFormatting>
        <x14:conditionalFormatting xmlns:xm="http://schemas.microsoft.com/office/excel/2006/main">
          <x14:cfRule type="cellIs" priority="10" operator="equal" id="{C33EC51C-FC5C-4989-A93F-1E586D886F7D}">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BE32:BJ33</xm:sqref>
        </x14:conditionalFormatting>
        <x14:conditionalFormatting xmlns:xm="http://schemas.microsoft.com/office/excel/2006/main">
          <x14:cfRule type="cellIs" priority="4" operator="equal" id="{8148B47C-3184-4A24-9526-DAD5CEF7BD1B}">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BE41:BJ41</xm:sqref>
        </x14:conditionalFormatting>
        <x14:conditionalFormatting xmlns:xm="http://schemas.microsoft.com/office/excel/2006/main">
          <x14:cfRule type="cellIs" priority="14" operator="equal" id="{F65D5ED8-D2F2-49BE-91B5-4683B69B102F}">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BE59:BJ61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57"/>
  <sheetViews>
    <sheetView zoomScaleNormal="100" workbookViewId="0">
      <selection activeCell="D37" sqref="D37:K37"/>
    </sheetView>
  </sheetViews>
  <sheetFormatPr baseColWidth="10" defaultColWidth="10.7109375" defaultRowHeight="12.75" x14ac:dyDescent="0.2"/>
  <cols>
    <col min="1" max="1" width="1.140625" customWidth="1"/>
    <col min="2" max="2" width="3" customWidth="1"/>
    <col min="3" max="3" width="25.28515625" customWidth="1"/>
    <col min="4" max="4" width="6.5703125" style="199" customWidth="1"/>
    <col min="5" max="5" width="3.5703125" style="199" customWidth="1"/>
    <col min="6" max="6" width="6.5703125" style="199" customWidth="1"/>
    <col min="7" max="7" width="3.5703125" style="199" customWidth="1"/>
    <col min="8" max="8" width="6.5703125" style="199" customWidth="1"/>
    <col min="9" max="9" width="3.5703125" style="199" customWidth="1"/>
    <col min="10" max="10" width="6.5703125" style="199" customWidth="1"/>
    <col min="11" max="11" width="3.5703125" style="199" customWidth="1"/>
    <col min="12" max="12" width="6.5703125" customWidth="1"/>
    <col min="13" max="13" width="3.5703125" customWidth="1"/>
    <col min="14" max="14" width="6.5703125" customWidth="1"/>
    <col min="15" max="15" width="3.5703125" customWidth="1"/>
    <col min="16" max="16" width="6.5703125" customWidth="1"/>
    <col min="17" max="17" width="3.5703125" customWidth="1"/>
    <col min="18" max="18" width="6.5703125" customWidth="1"/>
    <col min="19" max="19" width="3.5703125" customWidth="1"/>
    <col min="20" max="20" width="6.5703125" customWidth="1"/>
    <col min="21" max="21" width="3.5703125" customWidth="1"/>
    <col min="22" max="22" width="6.5703125" customWidth="1"/>
    <col min="23" max="23" width="3.5703125" customWidth="1"/>
    <col min="24" max="24" width="2.5703125" customWidth="1"/>
    <col min="25" max="30" width="4" customWidth="1"/>
    <col min="31" max="36" width="6.140625" customWidth="1"/>
    <col min="37" max="39" width="4" customWidth="1"/>
  </cols>
  <sheetData>
    <row r="1" spans="2:38" x14ac:dyDescent="0.2">
      <c r="B1" s="205"/>
      <c r="D1" s="185"/>
      <c r="E1" s="185"/>
      <c r="F1" s="185"/>
      <c r="G1" s="185"/>
      <c r="H1" s="185"/>
      <c r="I1" s="185"/>
      <c r="J1" s="185"/>
      <c r="K1" s="185"/>
      <c r="L1" s="185"/>
      <c r="M1" s="185"/>
      <c r="N1" s="185"/>
      <c r="O1" s="185"/>
      <c r="P1" s="185"/>
      <c r="Q1" s="185"/>
      <c r="R1" s="185"/>
      <c r="S1" s="185"/>
      <c r="T1" s="185"/>
      <c r="U1" s="185"/>
      <c r="V1" s="185"/>
      <c r="W1" s="185"/>
      <c r="Y1" s="205"/>
    </row>
    <row r="2" spans="2:38" x14ac:dyDescent="0.2">
      <c r="B2" s="586"/>
      <c r="C2" s="586"/>
      <c r="D2" s="566"/>
      <c r="E2" s="566"/>
      <c r="F2" s="566"/>
      <c r="G2" s="566"/>
      <c r="H2" s="567"/>
      <c r="I2" s="567"/>
      <c r="J2" s="567"/>
      <c r="K2" s="567"/>
      <c r="L2" s="567"/>
      <c r="M2" s="567"/>
      <c r="N2" s="567"/>
      <c r="O2" s="567"/>
      <c r="P2" s="567"/>
      <c r="Q2" s="567"/>
      <c r="R2" s="567"/>
      <c r="S2" s="567"/>
      <c r="T2" s="585"/>
      <c r="U2" s="585"/>
      <c r="V2" s="588"/>
      <c r="W2" s="588"/>
      <c r="Y2" s="100"/>
    </row>
    <row r="3" spans="2:38" x14ac:dyDescent="0.2">
      <c r="B3" s="586"/>
      <c r="C3" s="586"/>
      <c r="D3" s="571"/>
      <c r="E3" s="571"/>
      <c r="F3" s="571"/>
      <c r="G3" s="571"/>
      <c r="H3" s="572"/>
      <c r="I3" s="572"/>
      <c r="J3" s="572"/>
      <c r="K3" s="572"/>
      <c r="L3" s="572"/>
      <c r="M3" s="572"/>
      <c r="N3" s="572"/>
      <c r="O3" s="572"/>
      <c r="P3" s="572"/>
      <c r="Q3" s="572"/>
      <c r="R3" s="572"/>
      <c r="S3" s="572"/>
      <c r="T3" s="571"/>
      <c r="U3" s="571"/>
      <c r="V3" s="584"/>
      <c r="W3" s="584"/>
      <c r="Y3" s="100"/>
    </row>
    <row r="4" spans="2:38" x14ac:dyDescent="0.2">
      <c r="B4" s="586"/>
      <c r="C4" s="586"/>
      <c r="D4" s="571"/>
      <c r="E4" s="571"/>
      <c r="F4" s="571"/>
      <c r="G4" s="571"/>
      <c r="H4" s="572"/>
      <c r="I4" s="572"/>
      <c r="J4" s="572"/>
      <c r="K4" s="572"/>
      <c r="L4" s="572"/>
      <c r="M4" s="572"/>
      <c r="N4" s="572"/>
      <c r="O4" s="572"/>
      <c r="P4" s="572"/>
      <c r="Q4" s="572"/>
      <c r="R4" s="572"/>
      <c r="S4" s="572"/>
      <c r="T4" s="571"/>
      <c r="U4" s="571"/>
      <c r="V4" s="584"/>
      <c r="W4" s="584"/>
      <c r="Y4" s="100" t="s">
        <v>0</v>
      </c>
      <c r="Z4" s="100" t="s">
        <v>1</v>
      </c>
      <c r="AA4" s="562" t="s">
        <v>2</v>
      </c>
      <c r="AB4" s="562"/>
      <c r="AC4" s="562"/>
      <c r="AD4" s="562"/>
      <c r="AE4" s="563" t="s">
        <v>3</v>
      </c>
      <c r="AF4" s="563"/>
      <c r="AG4" s="563"/>
      <c r="AH4" s="563"/>
      <c r="AI4" s="563"/>
      <c r="AJ4" s="563"/>
    </row>
    <row r="5" spans="2:38" x14ac:dyDescent="0.2">
      <c r="B5" s="586"/>
      <c r="C5" s="586"/>
      <c r="D5" s="571"/>
      <c r="E5" s="571"/>
      <c r="F5" s="571"/>
      <c r="G5" s="571"/>
      <c r="H5" s="572"/>
      <c r="I5" s="572"/>
      <c r="J5" s="572"/>
      <c r="K5" s="572"/>
      <c r="L5" s="572"/>
      <c r="M5" s="572"/>
      <c r="N5" s="572"/>
      <c r="O5" s="572"/>
      <c r="P5" s="572"/>
      <c r="Q5" s="572"/>
      <c r="R5" s="572"/>
      <c r="S5" s="572"/>
      <c r="T5" s="571"/>
      <c r="U5" s="571"/>
      <c r="V5" s="584"/>
      <c r="W5" s="584"/>
      <c r="Y5" s="100"/>
      <c r="Z5" s="100" t="s">
        <v>4</v>
      </c>
      <c r="AA5" s="229" t="s">
        <v>5</v>
      </c>
      <c r="AB5" s="230" t="s">
        <v>6</v>
      </c>
      <c r="AC5" s="231" t="s">
        <v>7</v>
      </c>
      <c r="AD5" s="232" t="s">
        <v>8</v>
      </c>
      <c r="AE5" s="100"/>
      <c r="AF5" s="100"/>
      <c r="AG5" s="100"/>
      <c r="AH5" s="100"/>
      <c r="AI5" s="233"/>
    </row>
    <row r="6" spans="2:38" x14ac:dyDescent="0.2">
      <c r="B6" s="586"/>
      <c r="C6" s="586"/>
      <c r="D6" s="583"/>
      <c r="E6" s="583"/>
      <c r="F6" s="587"/>
      <c r="G6" s="587"/>
      <c r="H6" s="583"/>
      <c r="I6" s="583"/>
      <c r="J6" s="587"/>
      <c r="K6" s="587"/>
      <c r="L6" s="583"/>
      <c r="M6" s="583"/>
      <c r="N6" s="587"/>
      <c r="O6" s="587"/>
      <c r="P6" s="583"/>
      <c r="Q6" s="583"/>
      <c r="R6" s="587"/>
      <c r="S6" s="587"/>
      <c r="T6" s="583"/>
      <c r="U6" s="583"/>
      <c r="V6" s="583"/>
      <c r="W6" s="583"/>
      <c r="Y6" s="100"/>
      <c r="Z6" s="100"/>
      <c r="AE6" s="233"/>
      <c r="AF6" s="233"/>
      <c r="AG6" s="233"/>
      <c r="AH6" s="233"/>
      <c r="AI6" s="233"/>
    </row>
    <row r="7" spans="2:38" ht="22.5" customHeight="1" x14ac:dyDescent="0.2">
      <c r="B7" s="211"/>
      <c r="C7" s="164" t="s">
        <v>384</v>
      </c>
      <c r="D7" s="234"/>
      <c r="E7" s="234"/>
      <c r="F7" s="234"/>
      <c r="G7" s="234"/>
      <c r="H7" s="235"/>
      <c r="I7" s="235"/>
      <c r="J7" s="236"/>
      <c r="K7" s="34"/>
      <c r="L7" s="236"/>
      <c r="M7" s="34"/>
      <c r="N7" s="236"/>
      <c r="O7" s="34"/>
      <c r="P7" s="236"/>
      <c r="Q7" s="34"/>
      <c r="R7" s="236"/>
      <c r="S7" s="34"/>
      <c r="T7" s="236"/>
      <c r="U7" s="34"/>
      <c r="V7" s="236"/>
      <c r="W7" s="34"/>
      <c r="Y7" s="205"/>
      <c r="Z7" s="207"/>
      <c r="AA7" s="151"/>
      <c r="AB7" s="151"/>
      <c r="AC7" s="151"/>
      <c r="AD7" s="214"/>
      <c r="AE7" s="215">
        <v>165</v>
      </c>
      <c r="AF7" s="215">
        <v>275</v>
      </c>
      <c r="AG7" s="215">
        <v>390</v>
      </c>
      <c r="AH7" s="205"/>
      <c r="AI7" s="205"/>
    </row>
    <row r="8" spans="2:38" x14ac:dyDescent="0.2">
      <c r="B8" s="217"/>
      <c r="C8" s="237"/>
      <c r="D8" s="158"/>
      <c r="E8" s="41"/>
      <c r="F8" s="158"/>
      <c r="G8" s="41"/>
      <c r="H8" s="158"/>
      <c r="I8" s="41"/>
      <c r="J8" s="158"/>
      <c r="K8" s="41"/>
      <c r="L8" s="158"/>
      <c r="M8" s="41"/>
      <c r="N8" s="158"/>
      <c r="O8" s="41"/>
      <c r="P8" s="158"/>
      <c r="Q8" s="41"/>
      <c r="R8" s="158"/>
      <c r="S8" s="41"/>
      <c r="T8" s="158"/>
      <c r="U8" s="41"/>
      <c r="V8" s="158"/>
      <c r="W8" s="41"/>
      <c r="Y8" s="100">
        <f>COUNT(D8:W8)</f>
        <v>0</v>
      </c>
      <c r="Z8" s="114" t="str">
        <f>IF(Y8&lt;3," ",(LARGE(D8:W8,1)+LARGE(D8:W8,2)+LARGE(D8:W8,3))/3)</f>
        <v xml:space="preserve"> </v>
      </c>
      <c r="AA8" s="145" t="str">
        <f>IF(COUNTIF(D8:W8,"(1)")=0," ",COUNTIF(D8:W8,"(1)"))</f>
        <v xml:space="preserve"> </v>
      </c>
      <c r="AB8" s="145" t="str">
        <f>IF(COUNTIF(D8:W8,"(2)")=0," ",COUNTIF(D8:W8,"(2)"))</f>
        <v xml:space="preserve"> </v>
      </c>
      <c r="AC8" s="145" t="str">
        <f>IF(COUNTIF(D8:W8,"(3)")=0," ",COUNTIF(D8:W8,"(3)"))</f>
        <v xml:space="preserve"> </v>
      </c>
      <c r="AD8" s="149" t="str">
        <f>IF(SUM(AA8:AC8)=0," ",SUM(AA8:AC8))</f>
        <v xml:space="preserve"> </v>
      </c>
      <c r="AE8" s="46" t="str">
        <f>IF(Y8=0,Var!$B$8,IF(LARGE(D8:W8,1)&gt;=165,Var!$B$4," "))</f>
        <v>---</v>
      </c>
      <c r="AF8" s="46" t="str">
        <f>IF(Y8=0,Var!$B$8,IF(LARGE(D8:W8,1)&gt;=275,Var!$B$4," "))</f>
        <v>---</v>
      </c>
      <c r="AG8" s="46" t="str">
        <f>IF(Y8=0,Var!$B$8,IF(LARGE(D8:W8,1)&gt;=390,Var!$B$4," "))</f>
        <v>---</v>
      </c>
      <c r="AH8" s="100"/>
      <c r="AI8" s="100"/>
      <c r="AJ8" s="100"/>
    </row>
    <row r="9" spans="2:38" ht="22.5" customHeight="1" x14ac:dyDescent="0.2">
      <c r="B9" s="211"/>
      <c r="C9" s="164" t="s">
        <v>385</v>
      </c>
      <c r="D9" s="234"/>
      <c r="E9" s="234"/>
      <c r="F9" s="234"/>
      <c r="G9" s="234"/>
      <c r="H9" s="235"/>
      <c r="I9" s="235"/>
      <c r="J9" s="236"/>
      <c r="K9" s="34"/>
      <c r="L9" s="236"/>
      <c r="M9" s="34"/>
      <c r="N9" s="236"/>
      <c r="O9" s="34"/>
      <c r="P9" s="236"/>
      <c r="Q9" s="34"/>
      <c r="R9" s="236"/>
      <c r="S9" s="34"/>
      <c r="T9" s="236"/>
      <c r="U9" s="34"/>
      <c r="V9" s="236"/>
      <c r="W9" s="34"/>
      <c r="AA9" s="205"/>
      <c r="AB9" s="205"/>
      <c r="AC9" s="205"/>
      <c r="AD9" s="224"/>
      <c r="AE9" s="205"/>
      <c r="AF9" s="205"/>
      <c r="AG9" s="205"/>
      <c r="AH9" s="205"/>
      <c r="AI9" s="205"/>
      <c r="AJ9" s="205"/>
    </row>
    <row r="10" spans="2:38" x14ac:dyDescent="0.2">
      <c r="B10" s="217"/>
      <c r="C10" s="237"/>
      <c r="D10" s="158"/>
      <c r="E10" s="41"/>
      <c r="F10" s="158"/>
      <c r="G10" s="41"/>
      <c r="H10" s="158"/>
      <c r="I10" s="41"/>
      <c r="J10" s="158"/>
      <c r="K10" s="41"/>
      <c r="L10" s="158"/>
      <c r="M10" s="41"/>
      <c r="N10" s="158"/>
      <c r="O10" s="41"/>
      <c r="P10" s="158"/>
      <c r="Q10" s="41"/>
      <c r="R10" s="158"/>
      <c r="S10" s="41"/>
      <c r="T10" s="158"/>
      <c r="U10" s="41"/>
      <c r="V10" s="158"/>
      <c r="W10" s="41"/>
      <c r="Y10" s="100">
        <f>COUNT(D10:W10)</f>
        <v>0</v>
      </c>
      <c r="Z10" s="114" t="str">
        <f>IF(Y10&lt;3," ",(LARGE(D10:W10,1)+LARGE(D10:W10,2)+LARGE(D10:W10,3))/3)</f>
        <v xml:space="preserve"> </v>
      </c>
      <c r="AA10" s="145" t="str">
        <f>IF(COUNTIF(D10:W10,"(1)")=0," ",COUNTIF(D10:W10,"(1)"))</f>
        <v xml:space="preserve"> </v>
      </c>
      <c r="AB10" s="145" t="str">
        <f>IF(COUNTIF(D10:W10,"(2)")=0," ",COUNTIF(D10:W10,"(2)"))</f>
        <v xml:space="preserve"> </v>
      </c>
      <c r="AC10" s="145" t="str">
        <f>IF(COUNTIF(D10:W10,"(3)")=0," ",COUNTIF(D10:W10,"(3)"))</f>
        <v xml:space="preserve"> </v>
      </c>
      <c r="AD10" s="149" t="str">
        <f>IF(SUM(AA10:AC10)=0," ",SUM(AA10:AC10))</f>
        <v xml:space="preserve"> </v>
      </c>
      <c r="AE10" s="46" t="str">
        <f>IF(Y10=0,Var!$B$8,IF(LARGE(D10:W10,1)&gt;=165,Var!$B$4," "))</f>
        <v>---</v>
      </c>
      <c r="AF10" s="46" t="str">
        <f>IF(Y10=0,Var!$B$8,IF(LARGE(D10:W10,1)&gt;=275,Var!$B$4," "))</f>
        <v>---</v>
      </c>
      <c r="AG10" s="46" t="str">
        <f>IF(Y10=0,Var!$B$8,IF(LARGE(D10:W10,1)&gt;=390,Var!$B$4," "))</f>
        <v>---</v>
      </c>
      <c r="AH10" s="100"/>
      <c r="AI10" s="100"/>
      <c r="AJ10" s="100"/>
    </row>
    <row r="11" spans="2:38" ht="22.5" customHeight="1" x14ac:dyDescent="0.2">
      <c r="B11" s="211"/>
      <c r="C11" s="164" t="s">
        <v>386</v>
      </c>
      <c r="D11" s="234"/>
      <c r="E11" s="234"/>
      <c r="F11" s="234"/>
      <c r="G11" s="234"/>
      <c r="H11" s="235"/>
      <c r="I11" s="235"/>
      <c r="J11" s="236"/>
      <c r="K11" s="34"/>
      <c r="L11" s="236"/>
      <c r="M11" s="34"/>
      <c r="N11" s="236"/>
      <c r="O11" s="34"/>
      <c r="P11" s="236"/>
      <c r="Q11" s="34"/>
      <c r="R11" s="236"/>
      <c r="S11" s="34"/>
      <c r="T11" s="236"/>
      <c r="U11" s="34"/>
      <c r="V11" s="236"/>
      <c r="W11" s="34"/>
      <c r="AA11" s="205"/>
      <c r="AB11" s="205"/>
      <c r="AC11" s="205"/>
      <c r="AD11" s="224"/>
      <c r="AE11" s="205"/>
      <c r="AF11" s="205"/>
      <c r="AG11" s="205"/>
      <c r="AH11" s="205"/>
      <c r="AI11" s="205"/>
      <c r="AJ11" s="205"/>
    </row>
    <row r="12" spans="2:38" x14ac:dyDescent="0.2">
      <c r="B12" s="217"/>
      <c r="C12" s="237"/>
      <c r="D12" s="158"/>
      <c r="E12" s="41"/>
      <c r="F12" s="158"/>
      <c r="G12" s="41"/>
      <c r="H12" s="158"/>
      <c r="I12" s="41"/>
      <c r="J12" s="158"/>
      <c r="K12" s="41"/>
      <c r="L12" s="158"/>
      <c r="M12" s="41"/>
      <c r="N12" s="158"/>
      <c r="O12" s="41"/>
      <c r="P12" s="158"/>
      <c r="Q12" s="41"/>
      <c r="R12" s="158"/>
      <c r="S12" s="41"/>
      <c r="T12" s="158"/>
      <c r="U12" s="41"/>
      <c r="V12" s="158"/>
      <c r="W12" s="41"/>
      <c r="Y12" s="100">
        <f>COUNT(D12:W12)</f>
        <v>0</v>
      </c>
      <c r="Z12" s="114" t="str">
        <f>IF(Y12&lt;3," ",(LARGE(D12:W12,1)+LARGE(D12:W12,2)+LARGE(D12:W12,3))/3)</f>
        <v xml:space="preserve"> </v>
      </c>
      <c r="AA12" s="145" t="str">
        <f>IF(COUNTIF(D12:W12,"(1)")=0," ",COUNTIF(D12:W12,"(1)"))</f>
        <v xml:space="preserve"> </v>
      </c>
      <c r="AB12" s="145" t="str">
        <f>IF(COUNTIF(D12:W12,"(2)")=0," ",COUNTIF(D12:W12,"(2)"))</f>
        <v xml:space="preserve"> </v>
      </c>
      <c r="AC12" s="145" t="str">
        <f>IF(COUNTIF(D12:W12,"(3)")=0," ",COUNTIF(D12:W12,"(3)"))</f>
        <v xml:space="preserve"> </v>
      </c>
      <c r="AD12" s="149" t="str">
        <f>IF(SUM(AA12:AC12)=0," ",SUM(AA12:AC12))</f>
        <v xml:space="preserve"> </v>
      </c>
      <c r="AE12" s="46" t="str">
        <f>IF(Y12=0,Var!$B$8,IF(LARGE(D12:W12,1)&gt;=165,Var!$B$4," "))</f>
        <v>---</v>
      </c>
      <c r="AF12" s="46" t="str">
        <f>IF(Y12=0,Var!$B$8,IF(LARGE(D12:W12,1)&gt;=275,Var!$B$4," "))</f>
        <v>---</v>
      </c>
      <c r="AG12" s="46" t="str">
        <f>IF(Y12=0,Var!$B$8,IF(LARGE(D12:W12,1)&gt;=390,Var!$B$4," "))</f>
        <v>---</v>
      </c>
      <c r="AH12" s="100"/>
      <c r="AI12" s="100"/>
      <c r="AJ12" s="100"/>
    </row>
    <row r="13" spans="2:38" x14ac:dyDescent="0.2">
      <c r="B13" s="217"/>
      <c r="C13" s="237"/>
      <c r="D13" s="158"/>
      <c r="E13" s="41"/>
      <c r="F13" s="158"/>
      <c r="G13" s="41"/>
      <c r="H13" s="158"/>
      <c r="I13" s="41"/>
      <c r="J13" s="158"/>
      <c r="K13" s="41"/>
      <c r="L13" s="158"/>
      <c r="M13" s="41"/>
      <c r="N13" s="158"/>
      <c r="O13" s="41"/>
      <c r="P13" s="158"/>
      <c r="Q13" s="41"/>
      <c r="R13" s="158"/>
      <c r="S13" s="41"/>
      <c r="T13" s="158"/>
      <c r="U13" s="41"/>
      <c r="V13" s="158"/>
      <c r="W13" s="41"/>
      <c r="Y13" s="100">
        <f>COUNT(D13:W13)</f>
        <v>0</v>
      </c>
      <c r="Z13" s="114" t="str">
        <f>IF(Y13&lt;3," ",(LARGE(D13:W13,1)+LARGE(D13:W13,2)+LARGE(D13:W13,3))/3)</f>
        <v xml:space="preserve"> </v>
      </c>
      <c r="AA13" s="145" t="str">
        <f>IF(COUNTIF(D13:W13,"(1)")=0," ",COUNTIF(D13:W13,"(1)"))</f>
        <v xml:space="preserve"> </v>
      </c>
      <c r="AB13" s="145" t="str">
        <f>IF(COUNTIF(D13:W13,"(2)")=0," ",COUNTIF(D13:W13,"(2)"))</f>
        <v xml:space="preserve"> </v>
      </c>
      <c r="AC13" s="145" t="str">
        <f>IF(COUNTIF(D13:W13,"(3)")=0," ",COUNTIF(D13:W13,"(3)"))</f>
        <v xml:space="preserve"> </v>
      </c>
      <c r="AD13" s="149" t="str">
        <f>IF(SUM(AA13:AC13)=0," ",SUM(AA13:AC13))</f>
        <v xml:space="preserve"> </v>
      </c>
      <c r="AE13" s="46" t="str">
        <f>IF(Y13=0,Var!$B$8,IF(LARGE(D13:W13,1)&gt;=165,Var!$B$4," "))</f>
        <v>---</v>
      </c>
      <c r="AF13" s="46" t="str">
        <f>IF(Y13=0,Var!$B$8,IF(LARGE(D13:W13,1)&gt;=275,Var!$B$4," "))</f>
        <v>---</v>
      </c>
      <c r="AG13" s="46" t="str">
        <f>IF(Y13=0,Var!$B$8,IF(LARGE(D13:W13,1)&gt;=390,Var!$B$4," "))</f>
        <v>---</v>
      </c>
      <c r="AH13" s="100"/>
      <c r="AI13" s="100"/>
      <c r="AJ13" s="100"/>
    </row>
    <row r="14" spans="2:38" ht="22.5" customHeight="1" x14ac:dyDescent="0.2">
      <c r="B14" s="211"/>
      <c r="C14" s="164" t="s">
        <v>387</v>
      </c>
      <c r="D14" s="234"/>
      <c r="E14" s="234"/>
      <c r="F14" s="234"/>
      <c r="G14" s="234"/>
      <c r="H14" s="235"/>
      <c r="I14" s="235"/>
      <c r="J14" s="236"/>
      <c r="K14" s="34"/>
      <c r="L14" s="236"/>
      <c r="M14" s="34"/>
      <c r="N14" s="236"/>
      <c r="O14" s="34"/>
      <c r="P14" s="236"/>
      <c r="Q14" s="34"/>
      <c r="R14" s="236"/>
      <c r="S14" s="34"/>
      <c r="T14" s="236"/>
      <c r="U14" s="34"/>
      <c r="V14" s="236"/>
      <c r="W14" s="34"/>
      <c r="AA14" s="205"/>
      <c r="AB14" s="205"/>
      <c r="AC14" s="205"/>
      <c r="AD14" s="224"/>
      <c r="AE14" s="205"/>
      <c r="AF14" s="205"/>
      <c r="AG14" s="205"/>
      <c r="AH14" s="205"/>
      <c r="AI14" s="205"/>
    </row>
    <row r="15" spans="2:38" x14ac:dyDescent="0.2">
      <c r="B15" s="217"/>
      <c r="C15" s="237"/>
      <c r="D15" s="158"/>
      <c r="E15" s="41"/>
      <c r="F15" s="158"/>
      <c r="G15" s="41"/>
      <c r="H15" s="158"/>
      <c r="I15" s="41"/>
      <c r="J15" s="158"/>
      <c r="K15" s="41"/>
      <c r="L15" s="158"/>
      <c r="M15" s="41"/>
      <c r="N15" s="158"/>
      <c r="O15" s="41"/>
      <c r="P15" s="158"/>
      <c r="Q15" s="41"/>
      <c r="R15" s="158"/>
      <c r="S15" s="41"/>
      <c r="T15" s="158"/>
      <c r="U15" s="41"/>
      <c r="V15" s="158"/>
      <c r="W15" s="41"/>
      <c r="Y15" s="100">
        <f>COUNT(D15:W15)</f>
        <v>0</v>
      </c>
      <c r="Z15" s="114" t="str">
        <f>IF(Y15&lt;3," ",(LARGE(D15:W15,1)+LARGE(D15:W15,2)+LARGE(D15:W15,3))/3)</f>
        <v xml:space="preserve"> </v>
      </c>
      <c r="AA15" s="145" t="str">
        <f>IF(COUNTIF(D15:W15,"(1)")=0," ",COUNTIF(D15:W15,"(1)"))</f>
        <v xml:space="preserve"> </v>
      </c>
      <c r="AB15" s="145" t="str">
        <f>IF(COUNTIF(D15:W15,"(2)")=0," ",COUNTIF(D15:W15,"(2)"))</f>
        <v xml:space="preserve"> </v>
      </c>
      <c r="AC15" s="145" t="str">
        <f>IF(COUNTIF(D15:W15,"(3)")=0," ",COUNTIF(D15:W15,"(3)"))</f>
        <v xml:space="preserve"> </v>
      </c>
      <c r="AD15" s="149" t="str">
        <f>IF(SUM(AA15:AC15)=0," ",SUM(AA15:AC15))</f>
        <v xml:space="preserve"> </v>
      </c>
      <c r="AE15" s="46" t="str">
        <f>IF(Y15=0,Var!$B$8,IF(LARGE(D15:W15,1)&gt;=165,Var!$B$4," "))</f>
        <v>---</v>
      </c>
      <c r="AF15" s="46" t="str">
        <f>IF(Y15=0,Var!$B$8,IF(LARGE(D15:W15,1)&gt;=275,Var!$B$4," "))</f>
        <v>---</v>
      </c>
      <c r="AG15" s="46" t="str">
        <f>IF(Y15=0,Var!$B$8,IF(LARGE(D15:W15,1)&gt;=390,Var!$B$4," "))</f>
        <v>---</v>
      </c>
      <c r="AH15" s="100"/>
      <c r="AJ15" s="205"/>
      <c r="AK15" s="205"/>
      <c r="AL15" s="205"/>
    </row>
    <row r="16" spans="2:38" ht="11.25" customHeight="1" x14ac:dyDescent="0.2">
      <c r="B16" s="238"/>
      <c r="C16" s="238"/>
      <c r="D16" s="196"/>
      <c r="E16" s="196"/>
      <c r="F16" s="196"/>
      <c r="G16" s="196"/>
      <c r="H16" s="196"/>
      <c r="I16" s="196"/>
      <c r="J16" s="196"/>
      <c r="K16" s="196"/>
      <c r="L16" s="196"/>
      <c r="M16" s="196"/>
      <c r="N16" s="196"/>
      <c r="O16" s="196"/>
      <c r="P16" s="196"/>
      <c r="Q16" s="196"/>
      <c r="R16" s="196"/>
      <c r="S16" s="196"/>
      <c r="T16" s="196"/>
      <c r="U16" s="196"/>
      <c r="V16" s="196"/>
      <c r="W16" s="196"/>
      <c r="AA16" s="100"/>
      <c r="AB16" s="100"/>
      <c r="AC16" s="100"/>
      <c r="AD16" s="154"/>
      <c r="AE16" s="233"/>
      <c r="AF16" s="233"/>
      <c r="AG16" s="233"/>
      <c r="AH16" s="233"/>
      <c r="AI16" s="205"/>
      <c r="AJ16" s="205"/>
      <c r="AK16" s="205"/>
      <c r="AL16" s="205"/>
    </row>
    <row r="17" spans="1:37" ht="22.5" customHeight="1" x14ac:dyDescent="0.2">
      <c r="B17" s="151"/>
      <c r="C17" s="152" t="s">
        <v>137</v>
      </c>
      <c r="D17" s="239"/>
      <c r="E17" s="239"/>
      <c r="F17" s="239"/>
      <c r="G17" s="239"/>
      <c r="H17" s="239"/>
      <c r="I17" s="239"/>
      <c r="J17" s="239"/>
      <c r="K17" s="66"/>
      <c r="L17" s="239"/>
      <c r="M17" s="66"/>
      <c r="N17" s="239"/>
      <c r="O17" s="66"/>
      <c r="P17" s="239"/>
      <c r="Q17" s="66"/>
      <c r="R17" s="239"/>
      <c r="S17" s="66"/>
      <c r="T17" s="239"/>
      <c r="U17" s="66"/>
      <c r="V17" s="239"/>
      <c r="W17" s="66"/>
      <c r="AA17" s="205"/>
      <c r="AB17" s="205"/>
      <c r="AC17" s="205"/>
      <c r="AD17" s="224"/>
      <c r="AE17" s="215">
        <v>175</v>
      </c>
      <c r="AF17" s="215">
        <v>290</v>
      </c>
      <c r="AG17" s="215">
        <v>400</v>
      </c>
      <c r="AH17" s="215">
        <v>475</v>
      </c>
      <c r="AI17" s="215">
        <v>550</v>
      </c>
      <c r="AJ17" s="215">
        <v>590</v>
      </c>
    </row>
    <row r="18" spans="1:37" x14ac:dyDescent="0.2">
      <c r="B18" s="217"/>
      <c r="C18" s="237"/>
      <c r="D18" s="158"/>
      <c r="E18" s="41"/>
      <c r="F18" s="158"/>
      <c r="G18" s="41"/>
      <c r="H18" s="158"/>
      <c r="I18" s="41"/>
      <c r="J18" s="158"/>
      <c r="K18" s="41"/>
      <c r="L18" s="158"/>
      <c r="M18" s="41"/>
      <c r="N18" s="158"/>
      <c r="O18" s="41"/>
      <c r="P18" s="158"/>
      <c r="Q18" s="41"/>
      <c r="R18" s="158"/>
      <c r="S18" s="41"/>
      <c r="T18" s="158"/>
      <c r="U18" s="41"/>
      <c r="V18" s="158"/>
      <c r="W18" s="41"/>
      <c r="Y18" s="100">
        <f>COUNT(D18:W18)</f>
        <v>0</v>
      </c>
      <c r="Z18" s="114" t="str">
        <f>IF(Y18&lt;3," ",(LARGE(D18:W18,1)+LARGE(D18:W18,2)+LARGE(D18:W18,3))/3)</f>
        <v xml:space="preserve"> </v>
      </c>
      <c r="AA18" s="145" t="str">
        <f>IF(COUNTIF(D18:W18,"(1)")=0," ",COUNTIF(D18:W18,"(1)"))</f>
        <v xml:space="preserve"> </v>
      </c>
      <c r="AB18" s="145" t="str">
        <f>IF(COUNTIF(D18:W18,"(2)")=0," ",COUNTIF(D18:W18,"(2)"))</f>
        <v xml:space="preserve"> </v>
      </c>
      <c r="AC18" s="145" t="str">
        <f>IF(COUNTIF(D18:W18,"(3)")=0," ",COUNTIF(D18:W18,"(3)"))</f>
        <v xml:space="preserve"> </v>
      </c>
      <c r="AD18" s="149" t="str">
        <f>IF(SUM(AA18:AC18)=0," ",SUM(AA18:AC18))</f>
        <v xml:space="preserve"> </v>
      </c>
      <c r="AE18" s="46" t="str">
        <f>IF(Y18=0,Var!$B$8,IF(LARGE(D18:W18,1)&gt;=175,Var!$B$4," "))</f>
        <v>---</v>
      </c>
      <c r="AF18" s="46" t="str">
        <f>IF(Y18=0,Var!$B$8,IF(LARGE(D18:W18,1)&gt;=290,Var!$B$4," "))</f>
        <v>---</v>
      </c>
      <c r="AG18" s="46" t="str">
        <f>IF(Y18=0,Var!$B$8,IF(LARGE(D18:W18,1)&gt;=400,Var!$B$4," "))</f>
        <v>---</v>
      </c>
      <c r="AH18" s="46" t="str">
        <f>IF(Y18=0,Var!$B$8,IF(LARGE(D18:W18,1)&gt;=475,Var!$B$4," "))</f>
        <v>---</v>
      </c>
      <c r="AI18" s="46" t="str">
        <f>IF(Y18=0,Var!$B$8,IF(LARGE(D18:W18,1)&gt;=550,Var!$B$4," "))</f>
        <v>---</v>
      </c>
      <c r="AJ18" s="46" t="str">
        <f>IF(Y18=0,Var!$B$8,IF(LARGE(D18:W18,1)&gt;=590,Var!$B$4," "))</f>
        <v>---</v>
      </c>
    </row>
    <row r="19" spans="1:37" ht="22.5" customHeight="1" x14ac:dyDescent="0.2">
      <c r="B19" s="211"/>
      <c r="C19" s="164" t="s">
        <v>138</v>
      </c>
      <c r="D19" s="234"/>
      <c r="E19" s="234"/>
      <c r="F19" s="234"/>
      <c r="G19" s="234"/>
      <c r="H19" s="235"/>
      <c r="I19" s="235"/>
      <c r="J19" s="236"/>
      <c r="K19" s="34"/>
      <c r="L19" s="236"/>
      <c r="M19" s="34"/>
      <c r="N19" s="236"/>
      <c r="O19" s="34"/>
      <c r="P19" s="236"/>
      <c r="Q19" s="34"/>
      <c r="R19" s="236"/>
      <c r="S19" s="34"/>
      <c r="T19" s="236"/>
      <c r="U19" s="34"/>
      <c r="V19" s="236"/>
      <c r="W19" s="34"/>
      <c r="AA19" s="151"/>
      <c r="AB19" s="151"/>
      <c r="AC19" s="151"/>
      <c r="AD19" s="214"/>
      <c r="AE19" s="205"/>
      <c r="AF19" s="205"/>
      <c r="AG19" s="205"/>
      <c r="AH19" s="205"/>
      <c r="AI19" s="205"/>
    </row>
    <row r="20" spans="1:37" x14ac:dyDescent="0.2">
      <c r="A20" s="199"/>
      <c r="B20" s="217"/>
      <c r="C20" s="237"/>
      <c r="D20" s="158"/>
      <c r="E20" s="41"/>
      <c r="F20" s="158"/>
      <c r="G20" s="41"/>
      <c r="H20" s="158"/>
      <c r="I20" s="41"/>
      <c r="J20" s="158"/>
      <c r="K20" s="41"/>
      <c r="L20" s="158"/>
      <c r="M20" s="41"/>
      <c r="N20" s="158"/>
      <c r="O20" s="41"/>
      <c r="P20" s="158"/>
      <c r="Q20" s="41"/>
      <c r="R20" s="158"/>
      <c r="S20" s="41"/>
      <c r="T20" s="158"/>
      <c r="U20" s="41"/>
      <c r="V20" s="158"/>
      <c r="W20" s="41"/>
      <c r="Y20" s="100">
        <f>COUNT(D20:W20)</f>
        <v>0</v>
      </c>
      <c r="Z20" s="114" t="str">
        <f>IF(Y20&lt;3," ",(LARGE(D20:W20,1)+LARGE(D20:W20,2)+LARGE(D20:W20,3))/3)</f>
        <v xml:space="preserve"> </v>
      </c>
      <c r="AA20" s="145" t="str">
        <f>IF(COUNTIF(D20:W20,"(1)")=0," ",COUNTIF(D20:W20,"(1)"))</f>
        <v xml:space="preserve"> </v>
      </c>
      <c r="AB20" s="145" t="str">
        <f>IF(COUNTIF(D20:W20,"(2)")=0," ",COUNTIF(D20:W20,"(2)"))</f>
        <v xml:space="preserve"> </v>
      </c>
      <c r="AC20" s="145" t="str">
        <f>IF(COUNTIF(D20:W20,"(3)")=0," ",COUNTIF(D20:W20,"(3)"))</f>
        <v xml:space="preserve"> </v>
      </c>
      <c r="AD20" s="149" t="str">
        <f>IF(SUM(AA20:AC20)=0," ",SUM(AA20:AC20))</f>
        <v xml:space="preserve"> </v>
      </c>
      <c r="AE20" s="46" t="str">
        <f>IF(Y20=0,Var!$B$8,IF(LARGE(D20:W20,1)&gt;=175,Var!$B$4," "))</f>
        <v>---</v>
      </c>
      <c r="AF20" s="46" t="str">
        <f>IF(Y20=0,Var!$B$8,IF(LARGE(D20:W20,1)&gt;=290,Var!$B$4," "))</f>
        <v>---</v>
      </c>
      <c r="AG20" s="46" t="str">
        <f>IF(Y20=0,Var!$B$8,IF(LARGE(D20:W20,1)&gt;=400,Var!$B$4," "))</f>
        <v>---</v>
      </c>
      <c r="AH20" s="46" t="str">
        <f>IF(Y20=0,Var!$B$8,IF(LARGE(D20:W20,1)&gt;=475,Var!$B$4," "))</f>
        <v>---</v>
      </c>
      <c r="AI20" s="46" t="str">
        <f>IF(Y20=0,Var!$B$8,IF(LARGE(D20:W20,1)&gt;=550,Var!$B$4," "))</f>
        <v>---</v>
      </c>
      <c r="AJ20" s="46" t="str">
        <f>IF(Y20=0,Var!$B$8,IF(LARGE(D20:W20,1)&gt;=590,Var!$B$4," "))</f>
        <v>---</v>
      </c>
      <c r="AK20" s="199"/>
    </row>
    <row r="21" spans="1:37" ht="22.5" customHeight="1" x14ac:dyDescent="0.2">
      <c r="B21" s="211"/>
      <c r="C21" s="164" t="s">
        <v>117</v>
      </c>
      <c r="D21" s="234"/>
      <c r="E21" s="234"/>
      <c r="F21" s="234"/>
      <c r="G21" s="234"/>
      <c r="H21" s="235"/>
      <c r="I21" s="235"/>
      <c r="J21" s="236"/>
      <c r="K21" s="34"/>
      <c r="L21" s="236"/>
      <c r="M21" s="34"/>
      <c r="N21" s="236"/>
      <c r="O21" s="34"/>
      <c r="P21" s="236"/>
      <c r="Q21" s="34"/>
      <c r="R21" s="236"/>
      <c r="S21" s="34"/>
      <c r="T21" s="236"/>
      <c r="U21" s="34"/>
      <c r="V21" s="236"/>
      <c r="W21" s="34"/>
      <c r="AA21" s="151"/>
      <c r="AB21" s="151"/>
      <c r="AC21" s="151"/>
      <c r="AD21" s="214"/>
      <c r="AE21" s="205"/>
      <c r="AF21" s="205"/>
      <c r="AG21" s="205"/>
      <c r="AH21" s="205"/>
      <c r="AI21" s="205"/>
    </row>
    <row r="22" spans="1:37" x14ac:dyDescent="0.2">
      <c r="A22" s="199"/>
      <c r="B22" s="217"/>
      <c r="C22" s="237" t="s">
        <v>118</v>
      </c>
      <c r="D22" s="158"/>
      <c r="E22" s="41"/>
      <c r="F22" s="158"/>
      <c r="G22" s="41"/>
      <c r="H22" s="158"/>
      <c r="I22" s="41"/>
      <c r="J22" s="158"/>
      <c r="K22" s="41"/>
      <c r="L22" s="158"/>
      <c r="M22" s="41"/>
      <c r="N22" s="158"/>
      <c r="O22" s="41"/>
      <c r="P22" s="158"/>
      <c r="Q22" s="41"/>
      <c r="R22" s="158"/>
      <c r="S22" s="41"/>
      <c r="T22" s="158"/>
      <c r="U22" s="41"/>
      <c r="V22" s="158"/>
      <c r="W22" s="41"/>
      <c r="Y22" s="100">
        <f>COUNT(D22:W22)</f>
        <v>0</v>
      </c>
      <c r="Z22" s="114" t="str">
        <f>IF(Y22&lt;3," ",(LARGE(D22:W22,1)+LARGE(D22:W22,2)+LARGE(D22:W22,3))/3)</f>
        <v xml:space="preserve"> </v>
      </c>
      <c r="AA22" s="145" t="str">
        <f>IF(COUNTIF(D22:W22,"(1)")=0," ",COUNTIF(D22:W22,"(1)"))</f>
        <v xml:space="preserve"> </v>
      </c>
      <c r="AB22" s="145" t="str">
        <f>IF(COUNTIF(D22:W22,"(2)")=0," ",COUNTIF(D22:W22,"(2)"))</f>
        <v xml:space="preserve"> </v>
      </c>
      <c r="AC22" s="145" t="str">
        <f>IF(COUNTIF(D22:W22,"(3)")=0," ",COUNTIF(D22:W22,"(3)"))</f>
        <v xml:space="preserve"> </v>
      </c>
      <c r="AD22" s="149" t="str">
        <f>IF(SUM(AA22:AC22)=0," ",SUM(AA22:AC22))</f>
        <v xml:space="preserve"> </v>
      </c>
      <c r="AE22" s="240">
        <v>22</v>
      </c>
      <c r="AF22" s="240">
        <v>22</v>
      </c>
      <c r="AG22" s="240">
        <v>22</v>
      </c>
      <c r="AH22" s="46" t="str">
        <f>IF(Y22=0,Var!$B$8,IF(LARGE(D22:W22,1)&gt;=475,Var!$B$4," "))</f>
        <v>---</v>
      </c>
      <c r="AI22" s="46" t="str">
        <f>IF(Y22=0,Var!$B$8,IF(LARGE(D22:W22,1)&gt;=550,Var!$B$4," "))</f>
        <v>---</v>
      </c>
      <c r="AJ22" s="46" t="str">
        <f>IF(Y22=0,Var!$B$8,IF(LARGE(D22:W22,1)&gt;=590,Var!$B$4," "))</f>
        <v>---</v>
      </c>
      <c r="AK22" s="199"/>
    </row>
    <row r="23" spans="1:37" x14ac:dyDescent="0.2">
      <c r="A23" s="199"/>
      <c r="B23" s="217"/>
      <c r="C23" s="237" t="s">
        <v>139</v>
      </c>
      <c r="D23" s="158"/>
      <c r="E23" s="41"/>
      <c r="F23" s="158"/>
      <c r="G23" s="41"/>
      <c r="H23" s="158"/>
      <c r="I23" s="41"/>
      <c r="J23" s="158"/>
      <c r="K23" s="41"/>
      <c r="L23" s="158"/>
      <c r="M23" s="41"/>
      <c r="N23" s="158"/>
      <c r="O23" s="41"/>
      <c r="P23" s="158"/>
      <c r="Q23" s="41"/>
      <c r="R23" s="158"/>
      <c r="S23" s="41"/>
      <c r="T23" s="158"/>
      <c r="U23" s="41"/>
      <c r="V23" s="158"/>
      <c r="W23" s="41"/>
      <c r="Y23" s="100">
        <f>COUNT(D23:W23)</f>
        <v>0</v>
      </c>
      <c r="Z23" s="114" t="str">
        <f>IF(Y23&lt;3," ",(LARGE(D23:W23,1)+LARGE(D23:W23,2)+LARGE(D23:W23,3))/3)</f>
        <v xml:space="preserve"> </v>
      </c>
      <c r="AA23" s="145" t="str">
        <f>IF(COUNTIF(D23:W23,"(1)")=0," ",COUNTIF(D23:W23,"(1)"))</f>
        <v xml:space="preserve"> </v>
      </c>
      <c r="AB23" s="145" t="str">
        <f>IF(COUNTIF(D23:W23,"(2)")=0," ",COUNTIF(D23:W23,"(2)"))</f>
        <v xml:space="preserve"> </v>
      </c>
      <c r="AC23" s="145" t="str">
        <f>IF(COUNTIF(D23:W23,"(3)")=0," ",COUNTIF(D23:W23,"(3)"))</f>
        <v xml:space="preserve"> </v>
      </c>
      <c r="AD23" s="149" t="str">
        <f>IF(SUM(AA23:AC23)=0," ",SUM(AA23:AC23))</f>
        <v xml:space="preserve"> </v>
      </c>
      <c r="AE23" s="46">
        <v>14</v>
      </c>
      <c r="AF23" s="46">
        <v>14</v>
      </c>
      <c r="AG23" s="46">
        <v>14</v>
      </c>
      <c r="AH23" s="46" t="str">
        <f>IF(Y23=0,Var!$B$8,IF(LARGE(D23:W23,1)&gt;=950,Var!$B$4," "))</f>
        <v>---</v>
      </c>
      <c r="AI23" s="46" t="str">
        <f>IF(Y23=0,Var!$B$8,IF(LARGE(D23:W23,1)&gt;=1100,Var!$B$4," "))</f>
        <v>---</v>
      </c>
      <c r="AJ23" s="46" t="str">
        <f>IF(Y23=0,Var!$B$8,IF(LARGE(D23:W23,1)&gt;=1175,Var!$B$4," "))</f>
        <v>---</v>
      </c>
      <c r="AK23" s="199"/>
    </row>
    <row r="24" spans="1:37" x14ac:dyDescent="0.2">
      <c r="A24" s="199"/>
      <c r="B24" s="217"/>
      <c r="C24" s="237"/>
      <c r="D24" s="158"/>
      <c r="E24" s="41"/>
      <c r="F24" s="158"/>
      <c r="G24" s="41"/>
      <c r="H24" s="158"/>
      <c r="I24" s="41"/>
      <c r="J24" s="158"/>
      <c r="K24" s="41"/>
      <c r="L24" s="158"/>
      <c r="M24" s="41"/>
      <c r="N24" s="158"/>
      <c r="O24" s="41"/>
      <c r="P24" s="158"/>
      <c r="Q24" s="41"/>
      <c r="R24" s="158"/>
      <c r="S24" s="41"/>
      <c r="T24" s="158"/>
      <c r="U24" s="41"/>
      <c r="V24" s="158"/>
      <c r="W24" s="41"/>
      <c r="Y24" s="100">
        <f>COUNT(D24:W24)</f>
        <v>0</v>
      </c>
      <c r="Z24" s="114"/>
      <c r="AA24" s="145" t="str">
        <f>IF(COUNTIF(D24:W24,"(1)")=0," ",COUNTIF(D24:W24,"(1)"))</f>
        <v xml:space="preserve"> </v>
      </c>
      <c r="AB24" s="145" t="str">
        <f>IF(COUNTIF(D24:W24,"(2)")=0," ",COUNTIF(D24:W24,"(2)"))</f>
        <v xml:space="preserve"> </v>
      </c>
      <c r="AC24" s="145" t="str">
        <f>IF(COUNTIF(D24:W24,"(3)")=0," ",COUNTIF(D24:W24,"(3)"))</f>
        <v xml:space="preserve"> </v>
      </c>
      <c r="AD24" s="149" t="str">
        <f>IF(SUM(AA24:AC24)=0," ",SUM(AA24:AC24))</f>
        <v xml:space="preserve"> </v>
      </c>
      <c r="AE24" s="46" t="str">
        <f>IF(Y24=0,Var!$B$8,IF(LARGE(D24:W24,1)&gt;=175,Var!$B$4," "))</f>
        <v>---</v>
      </c>
      <c r="AF24" s="46" t="str">
        <f>IF(Y24=0,Var!$B$8,IF(LARGE(D24:W24,1)&gt;=290,Var!$B$4," "))</f>
        <v>---</v>
      </c>
      <c r="AG24" s="46" t="str">
        <f>IF(Y24=0,Var!$B$8,IF(LARGE(D24:W24,1)&gt;=400,Var!$B$4," "))</f>
        <v>---</v>
      </c>
      <c r="AH24" s="46" t="str">
        <f>IF(Y24=0,Var!$B$8,IF(LARGE(D24:W24,1)&gt;=475,Var!$B$4," "))</f>
        <v>---</v>
      </c>
      <c r="AI24" s="46" t="str">
        <f>IF(Y24=0,Var!$B$8,IF(LARGE(D24:W24,1)&gt;=550,Var!$B$4," "))</f>
        <v>---</v>
      </c>
      <c r="AJ24" s="46" t="str">
        <f>IF(Y24=0,Var!$B$8,IF(LARGE(D24:W24,1)&gt;=590,Var!$B$4," "))</f>
        <v>---</v>
      </c>
      <c r="AK24" s="199"/>
    </row>
    <row r="25" spans="1:37" x14ac:dyDescent="0.2">
      <c r="B25" s="217"/>
      <c r="C25" s="237" t="s">
        <v>70</v>
      </c>
      <c r="D25" s="158"/>
      <c r="E25" s="41"/>
      <c r="F25" s="158"/>
      <c r="G25" s="41"/>
      <c r="H25" s="158"/>
      <c r="I25" s="41"/>
      <c r="J25" s="158"/>
      <c r="K25" s="41"/>
      <c r="L25" s="158"/>
      <c r="M25" s="41"/>
      <c r="N25" s="158"/>
      <c r="O25" s="41"/>
      <c r="P25" s="158"/>
      <c r="Q25" s="41"/>
      <c r="R25" s="158"/>
      <c r="S25" s="41"/>
      <c r="T25" s="158"/>
      <c r="U25" s="41"/>
      <c r="V25" s="158"/>
      <c r="W25" s="41"/>
      <c r="Y25" s="100">
        <f>COUNT(D25:W25)</f>
        <v>0</v>
      </c>
      <c r="Z25" s="114" t="str">
        <f>IF(Y25&lt;3," ",(LARGE(D25:W25,1)+LARGE(D25:W25,2)+LARGE(D25:W25,3))/3)</f>
        <v xml:space="preserve"> </v>
      </c>
      <c r="AA25" s="145" t="str">
        <f>IF(COUNTIF(D25:W25,"(1)")=0," ",COUNTIF(D25:W25,"(1)"))</f>
        <v xml:space="preserve"> </v>
      </c>
      <c r="AB25" s="145" t="str">
        <f>IF(COUNTIF(D25:W25,"(2)")=0," ",COUNTIF(D25:W25,"(2)"))</f>
        <v xml:space="preserve"> </v>
      </c>
      <c r="AC25" s="145" t="str">
        <f>IF(COUNTIF(D25:W25,"(3)")=0," ",COUNTIF(D25:W25,"(3)"))</f>
        <v xml:space="preserve"> </v>
      </c>
      <c r="AD25" s="149" t="str">
        <f>IF(SUM(AA25:AC25)=0," ",SUM(AA25:AC25))</f>
        <v xml:space="preserve"> </v>
      </c>
      <c r="AE25" s="240">
        <v>22</v>
      </c>
      <c r="AF25" s="240">
        <v>22</v>
      </c>
      <c r="AG25" s="240">
        <v>22</v>
      </c>
      <c r="AH25" s="46" t="str">
        <f>IF(Y25=0,Var!$B$8,IF(LARGE(D25:W25,1)&gt;=475,Var!$B$4," "))</f>
        <v>---</v>
      </c>
      <c r="AI25" s="46" t="str">
        <f>IF(Y25=0,Var!$B$8,IF(LARGE(D25:W25,1)&gt;=550,Var!$B$4," "))</f>
        <v>---</v>
      </c>
      <c r="AJ25" s="46" t="str">
        <f>IF(Y25=0,Var!$B$8,IF(LARGE(D25:W25,1)&gt;=590,Var!$B$4," "))</f>
        <v>---</v>
      </c>
    </row>
    <row r="26" spans="1:37" ht="11.25" customHeight="1" x14ac:dyDescent="0.2">
      <c r="B26" s="238"/>
      <c r="C26" s="238"/>
      <c r="D26" s="196"/>
      <c r="E26" s="196"/>
      <c r="F26" s="196"/>
      <c r="G26" s="196"/>
      <c r="H26" s="196"/>
      <c r="I26" s="196"/>
      <c r="J26" s="196"/>
      <c r="K26" s="196"/>
      <c r="L26" s="196"/>
      <c r="M26" s="196"/>
      <c r="N26" s="196"/>
      <c r="O26" s="196"/>
      <c r="P26" s="196"/>
      <c r="Q26" s="196"/>
      <c r="R26" s="196"/>
      <c r="S26" s="196"/>
      <c r="T26" s="196"/>
      <c r="U26" s="196"/>
      <c r="V26" s="196"/>
      <c r="W26" s="196"/>
      <c r="AA26" s="100"/>
      <c r="AB26" s="100"/>
      <c r="AC26" s="100"/>
      <c r="AD26" s="154"/>
      <c r="AE26" s="100"/>
      <c r="AF26" s="100"/>
      <c r="AG26" s="100"/>
      <c r="AH26" s="100"/>
      <c r="AI26" s="100"/>
    </row>
    <row r="27" spans="1:37" ht="22.5" customHeight="1" x14ac:dyDescent="0.2">
      <c r="B27" s="151"/>
      <c r="C27" s="152" t="s">
        <v>140</v>
      </c>
      <c r="D27" s="239"/>
      <c r="E27" s="239"/>
      <c r="F27" s="239"/>
      <c r="G27" s="239"/>
      <c r="H27" s="239"/>
      <c r="I27" s="239"/>
      <c r="J27" s="239"/>
      <c r="K27" s="66"/>
      <c r="L27" s="239"/>
      <c r="M27" s="66"/>
      <c r="N27" s="239"/>
      <c r="O27" s="66"/>
      <c r="P27" s="239"/>
      <c r="Q27" s="66"/>
      <c r="R27" s="239"/>
      <c r="S27" s="66"/>
      <c r="T27" s="239"/>
      <c r="U27" s="66"/>
      <c r="V27" s="239"/>
      <c r="W27" s="66"/>
      <c r="AA27" s="151"/>
      <c r="AB27" s="151"/>
      <c r="AC27" s="151"/>
      <c r="AD27" s="214"/>
      <c r="AE27" s="215">
        <v>125</v>
      </c>
      <c r="AF27" s="215">
        <v>240</v>
      </c>
      <c r="AG27" s="215">
        <v>350</v>
      </c>
      <c r="AH27" s="215">
        <v>425</v>
      </c>
      <c r="AI27" s="215">
        <v>500</v>
      </c>
      <c r="AJ27" s="215">
        <v>540</v>
      </c>
    </row>
    <row r="28" spans="1:37" x14ac:dyDescent="0.2">
      <c r="B28" s="217"/>
      <c r="C28" s="237"/>
      <c r="D28" s="158"/>
      <c r="E28" s="41"/>
      <c r="F28" s="158"/>
      <c r="G28" s="41"/>
      <c r="H28" s="158"/>
      <c r="I28" s="41"/>
      <c r="J28" s="158"/>
      <c r="K28" s="41"/>
      <c r="L28" s="158"/>
      <c r="M28" s="41"/>
      <c r="N28" s="158"/>
      <c r="O28" s="41"/>
      <c r="P28" s="158"/>
      <c r="Q28" s="41"/>
      <c r="R28" s="158"/>
      <c r="S28" s="41"/>
      <c r="T28" s="158"/>
      <c r="U28" s="41"/>
      <c r="V28" s="158"/>
      <c r="W28" s="41"/>
      <c r="Y28" s="100">
        <f>COUNT(D28:W28)</f>
        <v>0</v>
      </c>
      <c r="Z28" s="114" t="str">
        <f>IF(Y28&lt;3," ",(LARGE(D28:W28,1)+LARGE(D28:W28,2)+LARGE(D28:W28,3))/3)</f>
        <v xml:space="preserve"> </v>
      </c>
      <c r="AA28" s="145" t="str">
        <f>IF(COUNTIF(D28:W28,"(1)")=0," ",COUNTIF(D28:W28,"(1)"))</f>
        <v xml:space="preserve"> </v>
      </c>
      <c r="AB28" s="145" t="str">
        <f>IF(COUNTIF(D28:W28,"(2)")=0," ",COUNTIF(D28:W28,"(2)"))</f>
        <v xml:space="preserve"> </v>
      </c>
      <c r="AC28" s="145" t="str">
        <f>IF(COUNTIF(D28:W28,"(3)")=0," ",COUNTIF(D28:W28,"(3)"))</f>
        <v xml:space="preserve"> </v>
      </c>
      <c r="AD28" s="149" t="str">
        <f>IF(SUM(AA28:AC28)=0," ",SUM(AA28:AC28))</f>
        <v xml:space="preserve"> </v>
      </c>
      <c r="AE28" s="46" t="str">
        <f>IF(Y28=0,Var!$B$8,IF(LARGE(D28:W28,1)&gt;=125,Var!$B$4," "))</f>
        <v>---</v>
      </c>
      <c r="AF28" s="46" t="str">
        <f>IF(Y28=0,Var!$B$8,IF(LARGE(D28:W28,1)&gt;=240,Var!$B$4," "))</f>
        <v>---</v>
      </c>
      <c r="AG28" s="46" t="str">
        <f>IF(Y28=0,Var!$B$8,IF(LARGE(D28:W28,1)&gt;=350,Var!$B$4," "))</f>
        <v>---</v>
      </c>
      <c r="AH28" s="46" t="str">
        <f>IF(Y28=0,Var!$B$8,IF(LARGE(D28:W28,1)&gt;=425,Var!$B$4," "))</f>
        <v>---</v>
      </c>
      <c r="AI28" s="46" t="str">
        <f>IF(Y28=0,Var!$B$8,IF(LARGE(D28:W28,1)&gt;=500,Var!$B$4," "))</f>
        <v>---</v>
      </c>
      <c r="AJ28" s="46" t="str">
        <f>IF(Y28=0,Var!$B$8,IF(LARGE(D28:W28,1)&gt;=540,Var!$B$4," "))</f>
        <v>---</v>
      </c>
    </row>
    <row r="29" spans="1:37" ht="22.5" customHeight="1" x14ac:dyDescent="0.2">
      <c r="B29" s="211"/>
      <c r="C29" s="164" t="s">
        <v>141</v>
      </c>
      <c r="D29" s="234"/>
      <c r="E29" s="234"/>
      <c r="F29" s="234"/>
      <c r="G29" s="234"/>
      <c r="H29" s="235"/>
      <c r="I29" s="235"/>
      <c r="J29" s="236"/>
      <c r="K29" s="34"/>
      <c r="L29" s="236"/>
      <c r="M29" s="34"/>
      <c r="N29" s="236"/>
      <c r="O29" s="34"/>
      <c r="P29" s="236"/>
      <c r="Q29" s="34"/>
      <c r="R29" s="236"/>
      <c r="S29" s="34"/>
      <c r="T29" s="236"/>
      <c r="U29" s="34"/>
      <c r="V29" s="236"/>
      <c r="W29" s="34"/>
      <c r="AA29" s="151"/>
      <c r="AB29" s="151"/>
      <c r="AC29" s="151"/>
      <c r="AD29" s="214"/>
      <c r="AE29" s="205"/>
      <c r="AF29" s="205"/>
      <c r="AG29" s="205"/>
      <c r="AH29" s="205"/>
      <c r="AI29" s="205"/>
    </row>
    <row r="30" spans="1:37" x14ac:dyDescent="0.2">
      <c r="B30" s="217"/>
      <c r="C30" s="237"/>
      <c r="D30" s="158"/>
      <c r="E30" s="41"/>
      <c r="F30" s="158"/>
      <c r="G30" s="41"/>
      <c r="H30" s="158"/>
      <c r="I30" s="41"/>
      <c r="J30" s="158"/>
      <c r="K30" s="41"/>
      <c r="L30" s="158"/>
      <c r="M30" s="41"/>
      <c r="N30" s="158"/>
      <c r="O30" s="41"/>
      <c r="P30" s="158"/>
      <c r="Q30" s="41"/>
      <c r="R30" s="158"/>
      <c r="S30" s="41"/>
      <c r="T30" s="158"/>
      <c r="U30" s="41"/>
      <c r="V30" s="158"/>
      <c r="W30" s="41"/>
      <c r="Y30" s="100">
        <f>COUNT(D30:W30)</f>
        <v>0</v>
      </c>
      <c r="Z30" s="114" t="str">
        <f>IF(Y30&lt;3," ",(LARGE(D30:W30,1)+LARGE(D30:W30,2)+LARGE(D30:W30,3))/3)</f>
        <v xml:space="preserve"> </v>
      </c>
      <c r="AA30" s="145" t="str">
        <f>IF(COUNTIF(D30:W30,"(1)")=0," ",COUNTIF(D30:W30,"(1)"))</f>
        <v xml:space="preserve"> </v>
      </c>
      <c r="AB30" s="145" t="str">
        <f>IF(COUNTIF(D30:W30,"(2)")=0," ",COUNTIF(D30:W30,"(2)"))</f>
        <v xml:space="preserve"> </v>
      </c>
      <c r="AC30" s="145" t="str">
        <f>IF(COUNTIF(D30:W30,"(3)")=0," ",COUNTIF(D30:W30,"(3)"))</f>
        <v xml:space="preserve"> </v>
      </c>
      <c r="AD30" s="149" t="str">
        <f>IF(SUM(AA30:AC30)=0," ",SUM(AA30:AC30))</f>
        <v xml:space="preserve"> </v>
      </c>
      <c r="AE30" s="46" t="str">
        <f>IF(Y30=0,Var!$B$8,IF(LARGE(D30:W30,1)&gt;=125,Var!$B$4," "))</f>
        <v>---</v>
      </c>
      <c r="AF30" s="46" t="str">
        <f>IF(Y30=0,Var!$B$8,IF(LARGE(D30:W30,1)&gt;=240,Var!$B$4," "))</f>
        <v>---</v>
      </c>
      <c r="AG30" s="46" t="str">
        <f>IF(Y30=0,Var!$B$8,IF(LARGE(D30:W30,1)&gt;=350,Var!$B$4," "))</f>
        <v>---</v>
      </c>
      <c r="AH30" s="46" t="str">
        <f>IF(Y30=0,Var!$B$8,IF(LARGE(D30:W30,1)&gt;=425,Var!$B$4," "))</f>
        <v>---</v>
      </c>
      <c r="AI30" s="46" t="str">
        <f>IF(Y30=0,Var!$B$8,IF(LARGE(D30:W30,1)&gt;=500,Var!$B$4," "))</f>
        <v>---</v>
      </c>
      <c r="AJ30" s="46" t="str">
        <f>IF(Y30=0,Var!$B$8,IF(LARGE(D30:W30,1)&gt;=540,Var!$B$4," "))</f>
        <v>---</v>
      </c>
    </row>
    <row r="31" spans="1:37" x14ac:dyDescent="0.2">
      <c r="B31" s="217"/>
      <c r="C31" s="237"/>
      <c r="D31" s="158"/>
      <c r="E31" s="41"/>
      <c r="F31" s="158"/>
      <c r="G31" s="41"/>
      <c r="H31" s="158"/>
      <c r="I31" s="41"/>
      <c r="J31" s="158"/>
      <c r="K31" s="41"/>
      <c r="L31" s="158"/>
      <c r="M31" s="41"/>
      <c r="N31" s="158"/>
      <c r="O31" s="41"/>
      <c r="P31" s="158"/>
      <c r="Q31" s="41"/>
      <c r="R31" s="158"/>
      <c r="S31" s="41"/>
      <c r="T31" s="158"/>
      <c r="U31" s="41"/>
      <c r="V31" s="158"/>
      <c r="W31" s="41"/>
      <c r="Y31" s="100">
        <f>COUNT(D31:W31)</f>
        <v>0</v>
      </c>
      <c r="Z31" s="114" t="str">
        <f>IF(Y31&lt;3," ",(LARGE(D31:W31,1)+LARGE(D31:W31,2)+LARGE(D31:W31,3))/3)</f>
        <v xml:space="preserve"> </v>
      </c>
      <c r="AA31" s="145" t="str">
        <f>IF(COUNTIF(D31:W31,"(1)")=0," ",COUNTIF(D31:W31,"(1)"))</f>
        <v xml:space="preserve"> </v>
      </c>
      <c r="AB31" s="145" t="str">
        <f>IF(COUNTIF(D31:W31,"(2)")=0," ",COUNTIF(D31:W31,"(2)"))</f>
        <v xml:space="preserve"> </v>
      </c>
      <c r="AC31" s="145" t="str">
        <f>IF(COUNTIF(D31:W31,"(3)")=0," ",COUNTIF(D31:W31,"(3)"))</f>
        <v xml:space="preserve"> </v>
      </c>
      <c r="AD31" s="149" t="str">
        <f>IF(SUM(AA31:AC31)=0," ",SUM(AA31:AC31))</f>
        <v xml:space="preserve"> </v>
      </c>
      <c r="AE31" s="46" t="str">
        <f>IF(Y31=0,Var!$B$8,IF(LARGE(D31:W31,1)&gt;=125,Var!$B$4," "))</f>
        <v>---</v>
      </c>
      <c r="AF31" s="46" t="str">
        <f>IF(Y31=0,Var!$B$8,IF(LARGE(D31:W31,1)&gt;=240,Var!$B$4," "))</f>
        <v>---</v>
      </c>
      <c r="AG31" s="46" t="str">
        <f>IF(Y31=0,Var!$B$8,IF(LARGE(D31:W31,1)&gt;=350,Var!$B$4," "))</f>
        <v>---</v>
      </c>
      <c r="AH31" s="46" t="str">
        <f>IF(Y31=0,Var!$B$8,IF(LARGE(D31:W31,1)&gt;=425,Var!$B$4," "))</f>
        <v>---</v>
      </c>
      <c r="AI31" s="46" t="str">
        <f>IF(Y31=0,Var!$B$8,IF(LARGE(D31:W31,1)&gt;=500,Var!$B$4," "))</f>
        <v>---</v>
      </c>
      <c r="AJ31" s="46" t="str">
        <f>IF(Y31=0,Var!$B$8,IF(LARGE(D31:W31,1)&gt;=540,Var!$B$4," "))</f>
        <v>---</v>
      </c>
    </row>
    <row r="32" spans="1:37" ht="11.25" customHeight="1" x14ac:dyDescent="0.2">
      <c r="B32" s="238"/>
      <c r="C32" s="238"/>
      <c r="D32" s="196"/>
      <c r="E32" s="196"/>
      <c r="F32" s="196"/>
      <c r="G32" s="196"/>
      <c r="H32" s="196"/>
      <c r="I32" s="196"/>
      <c r="J32" s="196"/>
      <c r="K32" s="196"/>
      <c r="L32" s="196"/>
      <c r="M32" s="196"/>
      <c r="N32" s="196"/>
      <c r="O32" s="196"/>
      <c r="P32" s="196"/>
      <c r="Q32" s="196"/>
      <c r="R32" s="196"/>
      <c r="S32" s="196"/>
      <c r="T32" s="196"/>
      <c r="U32" s="196"/>
      <c r="V32" s="196"/>
      <c r="W32" s="196"/>
      <c r="AA32" s="100"/>
      <c r="AB32" s="100"/>
      <c r="AC32" s="100"/>
      <c r="AD32" s="154"/>
      <c r="AE32" s="100"/>
      <c r="AF32" s="154"/>
      <c r="AG32" s="154"/>
      <c r="AH32" s="100"/>
      <c r="AI32" s="100"/>
      <c r="AJ32" s="100"/>
    </row>
    <row r="33" spans="2:36" ht="22.5" customHeight="1" x14ac:dyDescent="0.2">
      <c r="B33" s="151"/>
      <c r="C33" s="152" t="s">
        <v>142</v>
      </c>
      <c r="D33" s="239"/>
      <c r="E33" s="239"/>
      <c r="F33" s="239"/>
      <c r="G33" s="239"/>
      <c r="H33" s="239"/>
      <c r="I33" s="239"/>
      <c r="J33" s="239"/>
      <c r="K33" s="66"/>
      <c r="L33" s="239"/>
      <c r="M33" s="66"/>
      <c r="N33" s="239"/>
      <c r="O33" s="66"/>
      <c r="P33" s="239"/>
      <c r="Q33" s="66"/>
      <c r="R33" s="239"/>
      <c r="S33" s="66"/>
      <c r="T33" s="239"/>
      <c r="U33" s="66"/>
      <c r="V33" s="239"/>
      <c r="W33" s="66"/>
      <c r="AA33" s="151"/>
      <c r="AB33" s="151"/>
      <c r="AC33" s="151"/>
      <c r="AD33" s="214"/>
      <c r="AE33" s="215">
        <v>200</v>
      </c>
      <c r="AF33" s="215">
        <v>315</v>
      </c>
      <c r="AG33" s="215">
        <v>425</v>
      </c>
      <c r="AH33" s="215">
        <v>500</v>
      </c>
      <c r="AI33" s="215">
        <v>575</v>
      </c>
      <c r="AJ33" s="215">
        <v>615</v>
      </c>
    </row>
    <row r="34" spans="2:36" x14ac:dyDescent="0.2">
      <c r="B34" s="217"/>
      <c r="C34" s="237"/>
      <c r="D34" s="158"/>
      <c r="E34" s="41"/>
      <c r="F34" s="158"/>
      <c r="G34" s="41"/>
      <c r="H34" s="158"/>
      <c r="I34" s="41"/>
      <c r="J34" s="158"/>
      <c r="K34" s="41"/>
      <c r="L34" s="158"/>
      <c r="M34" s="41"/>
      <c r="N34" s="158"/>
      <c r="O34" s="41"/>
      <c r="P34" s="158"/>
      <c r="Q34" s="41"/>
      <c r="R34" s="158"/>
      <c r="S34" s="41"/>
      <c r="T34" s="158"/>
      <c r="U34" s="41"/>
      <c r="V34" s="158"/>
      <c r="W34" s="41"/>
      <c r="Y34" s="100">
        <f>COUNT(D34:W34)</f>
        <v>0</v>
      </c>
      <c r="Z34" s="114" t="str">
        <f>IF(Y34&lt;3," ",(LARGE(D34:W34,1)+LARGE(D34:W34,2)+LARGE(D34:W34,3))/3)</f>
        <v xml:space="preserve"> </v>
      </c>
      <c r="AA34" s="145" t="str">
        <f>IF(COUNTIF(D34:W34,"(1)")=0," ",COUNTIF(D34:W34,"(1)"))</f>
        <v xml:space="preserve"> </v>
      </c>
      <c r="AB34" s="145" t="str">
        <f>IF(COUNTIF(D34:W34,"(2)")=0," ",COUNTIF(D34:W34,"(2)"))</f>
        <v xml:space="preserve"> </v>
      </c>
      <c r="AC34" s="145" t="str">
        <f>IF(COUNTIF(D34:W34,"(3)")=0," ",COUNTIF(D34:W34,"(3)"))</f>
        <v xml:space="preserve"> </v>
      </c>
      <c r="AD34" s="149" t="str">
        <f>IF(SUM(AA34:AC34)=0," ",SUM(AA34:AC34))</f>
        <v xml:space="preserve"> </v>
      </c>
      <c r="AE34" s="46" t="str">
        <f>IF(Y34=0,Var!$B$8,IF(LARGE(D34:W34,1)&gt;=200,Var!$B$4," "))</f>
        <v>---</v>
      </c>
      <c r="AF34" s="46" t="str">
        <f>IF(Y34=0,Var!$B$8,IF(LARGE(D34:W34,1)&gt;=315,Var!$B$4," "))</f>
        <v>---</v>
      </c>
      <c r="AG34" s="46" t="str">
        <f>IF(Y34=0,Var!$B$8,IF(LARGE(D34:W34,1)&gt;=425,Var!$B$4," "))</f>
        <v>---</v>
      </c>
      <c r="AH34" s="46" t="str">
        <f>IF(Y34=0,Var!$B$8,IF(LARGE(D34:W34,1)&gt;=500,Var!$B$4," "))</f>
        <v>---</v>
      </c>
      <c r="AI34" s="46" t="str">
        <f>IF(Y34=0,Var!$B$8,IF(LARGE(D34:W34,1)&gt;=575,Var!$B$4," "))</f>
        <v>---</v>
      </c>
      <c r="AJ34" s="46" t="str">
        <f>IF(Y34=0,Var!$B$8,IF(LARGE(D34:W34,1)&gt;=615,Var!$B$4," "))</f>
        <v>---</v>
      </c>
    </row>
    <row r="35" spans="2:36" x14ac:dyDescent="0.2">
      <c r="B35" s="217"/>
      <c r="C35" s="237"/>
      <c r="D35" s="158"/>
      <c r="E35" s="41"/>
      <c r="F35" s="158"/>
      <c r="G35" s="41"/>
      <c r="H35" s="158"/>
      <c r="I35" s="41"/>
      <c r="J35" s="158"/>
      <c r="K35" s="41"/>
      <c r="L35" s="158"/>
      <c r="M35" s="41"/>
      <c r="N35" s="158"/>
      <c r="O35" s="41"/>
      <c r="P35" s="158"/>
      <c r="Q35" s="41"/>
      <c r="R35" s="158"/>
      <c r="S35" s="41"/>
      <c r="T35" s="158"/>
      <c r="U35" s="41"/>
      <c r="V35" s="158"/>
      <c r="W35" s="41"/>
      <c r="Y35" s="100">
        <f>COUNT(D35:W35)</f>
        <v>0</v>
      </c>
      <c r="Z35" s="114" t="str">
        <f>IF(Y35&lt;3," ",(LARGE(D35:W35,1)+LARGE(D35:W35,2)+LARGE(D35:W35,3))/3)</f>
        <v xml:space="preserve"> </v>
      </c>
      <c r="AA35" s="145" t="str">
        <f>IF(COUNTIF(D35:W35,"(1)")=0," ",COUNTIF(D35:W35,"(1)"))</f>
        <v xml:space="preserve"> </v>
      </c>
      <c r="AB35" s="145" t="str">
        <f>IF(COUNTIF(D35:W35,"(2)")=0," ",COUNTIF(D35:W35,"(2)"))</f>
        <v xml:space="preserve"> </v>
      </c>
      <c r="AC35" s="145" t="str">
        <f>IF(COUNTIF(D35:W35,"(3)")=0," ",COUNTIF(D35:W35,"(3)"))</f>
        <v xml:space="preserve"> </v>
      </c>
      <c r="AD35" s="149" t="str">
        <f>IF(SUM(AA35:AC35)=0," ",SUM(AA35:AC35))</f>
        <v xml:space="preserve"> </v>
      </c>
      <c r="AE35" s="46" t="str">
        <f>IF(Y35=0,Var!$B$8,IF(LARGE(D35:W35,1)&gt;=200,Var!$B$4," "))</f>
        <v>---</v>
      </c>
      <c r="AF35" s="46" t="str">
        <f>IF(Y35=0,Var!$B$8,IF(LARGE(D35:W35,1)&gt;=315,Var!$B$4," "))</f>
        <v>---</v>
      </c>
      <c r="AG35" s="46" t="str">
        <f>IF(Y35=0,Var!$B$8,IF(LARGE(D35:W35,1)&gt;=425,Var!$B$4," "))</f>
        <v>---</v>
      </c>
      <c r="AH35" s="46" t="str">
        <f>IF(Y35=0,Var!$B$8,IF(LARGE(D35:W35,1)&gt;=500,Var!$B$4," "))</f>
        <v>---</v>
      </c>
      <c r="AI35" s="46" t="str">
        <f>IF(Y35=0,Var!$B$8,IF(LARGE(D35:W35,1)&gt;=575,Var!$B$4," "))</f>
        <v>---</v>
      </c>
      <c r="AJ35" s="46" t="str">
        <f>IF(Y35=0,Var!$B$8,IF(LARGE(D35:W35,1)&gt;=615,Var!$B$4," "))</f>
        <v>---</v>
      </c>
    </row>
    <row r="36" spans="2:36" ht="22.5" customHeight="1" x14ac:dyDescent="0.2">
      <c r="B36" s="211"/>
      <c r="C36" s="164" t="s">
        <v>143</v>
      </c>
      <c r="D36" s="234"/>
      <c r="E36" s="234"/>
      <c r="F36" s="234"/>
      <c r="G36" s="234"/>
      <c r="H36" s="235"/>
      <c r="I36" s="235"/>
      <c r="J36" s="236"/>
      <c r="K36" s="34"/>
      <c r="L36" s="236"/>
      <c r="M36" s="34"/>
      <c r="N36" s="236"/>
      <c r="O36" s="34"/>
      <c r="P36" s="236"/>
      <c r="Q36" s="34"/>
      <c r="R36" s="236"/>
      <c r="S36" s="34"/>
      <c r="T36" s="236"/>
      <c r="U36" s="34"/>
      <c r="V36" s="236"/>
      <c r="W36" s="34"/>
      <c r="AA36" s="151"/>
      <c r="AB36" s="151"/>
      <c r="AC36" s="151"/>
      <c r="AD36" s="214"/>
      <c r="AE36" s="205"/>
      <c r="AF36" s="205"/>
      <c r="AG36" s="205"/>
      <c r="AH36" s="205"/>
      <c r="AI36" s="205"/>
    </row>
    <row r="37" spans="2:36" x14ac:dyDescent="0.2">
      <c r="B37" s="217">
        <v>1</v>
      </c>
      <c r="C37" s="237" t="s">
        <v>39</v>
      </c>
      <c r="D37" s="158"/>
      <c r="E37" s="41"/>
      <c r="F37" s="158"/>
      <c r="G37" s="41"/>
      <c r="H37" s="158"/>
      <c r="I37" s="41"/>
      <c r="J37" s="158"/>
      <c r="K37" s="41"/>
      <c r="L37" s="158"/>
      <c r="M37" s="41"/>
      <c r="N37" s="158"/>
      <c r="O37" s="41"/>
      <c r="P37" s="158"/>
      <c r="Q37" s="41"/>
      <c r="R37" s="158"/>
      <c r="S37" s="41"/>
      <c r="T37" s="158"/>
      <c r="U37" s="41"/>
      <c r="V37" s="158"/>
      <c r="W37" s="41"/>
      <c r="Y37" s="100">
        <f>COUNT(D37:W37)</f>
        <v>0</v>
      </c>
      <c r="Z37" s="114" t="str">
        <f>IF(Y37&lt;3," ",(LARGE(D37:W37,1)+LARGE(D37:W37,2)+LARGE(D37:W37,3))/3)</f>
        <v xml:space="preserve"> </v>
      </c>
      <c r="AA37" s="145" t="str">
        <f>IF(COUNTIF(D37:W37,"(1)")=0," ",COUNTIF(D37:W37,"(1)"))</f>
        <v xml:space="preserve"> </v>
      </c>
      <c r="AB37" s="145" t="str">
        <f>IF(COUNTIF(D37:W37,"(2)")=0," ",COUNTIF(D37:W37,"(2)"))</f>
        <v xml:space="preserve"> </v>
      </c>
      <c r="AC37" s="145" t="str">
        <f>IF(COUNTIF(D37:W37,"(3)")=0," ",COUNTIF(D37:W37,"(3)"))</f>
        <v xml:space="preserve"> </v>
      </c>
      <c r="AD37" s="149" t="str">
        <f>IF(SUM(AA37:AC37)=0," ",SUM(AA37:AC37))</f>
        <v xml:space="preserve"> </v>
      </c>
      <c r="AE37" s="46">
        <v>23</v>
      </c>
      <c r="AF37" s="46">
        <v>25</v>
      </c>
      <c r="AG37" s="46">
        <v>26</v>
      </c>
      <c r="AH37" s="46">
        <v>26</v>
      </c>
      <c r="AI37" s="46">
        <v>26</v>
      </c>
      <c r="AJ37" s="46">
        <v>26</v>
      </c>
    </row>
    <row r="38" spans="2:36" ht="11.25" customHeight="1" x14ac:dyDescent="0.2">
      <c r="B38" s="238"/>
      <c r="C38" s="238"/>
      <c r="D38" s="196"/>
      <c r="E38" s="196"/>
      <c r="F38" s="196"/>
      <c r="G38" s="196"/>
      <c r="H38" s="196"/>
      <c r="I38" s="196"/>
      <c r="J38" s="196"/>
      <c r="K38" s="196"/>
      <c r="L38" s="196"/>
      <c r="M38" s="196"/>
      <c r="N38" s="196"/>
      <c r="O38" s="196"/>
      <c r="P38" s="196"/>
      <c r="Q38" s="196"/>
      <c r="R38" s="196"/>
      <c r="S38" s="196"/>
      <c r="T38" s="196"/>
      <c r="U38" s="196"/>
      <c r="V38" s="196"/>
      <c r="W38" s="196"/>
      <c r="AA38" s="100"/>
      <c r="AB38" s="100"/>
      <c r="AC38" s="100"/>
      <c r="AD38" s="154"/>
      <c r="AE38" s="100"/>
      <c r="AF38" s="100"/>
      <c r="AG38" s="100"/>
      <c r="AH38" s="100"/>
      <c r="AI38" s="100"/>
      <c r="AJ38" s="100"/>
    </row>
    <row r="39" spans="2:36" ht="22.5" customHeight="1" x14ac:dyDescent="0.2">
      <c r="B39" s="151"/>
      <c r="C39" s="152" t="s">
        <v>131</v>
      </c>
      <c r="D39" s="239"/>
      <c r="E39" s="239"/>
      <c r="F39" s="239"/>
      <c r="G39" s="239"/>
      <c r="H39" s="239"/>
      <c r="I39" s="239"/>
      <c r="J39" s="239"/>
      <c r="K39" s="66"/>
      <c r="L39" s="239"/>
      <c r="M39" s="66"/>
      <c r="N39" s="239"/>
      <c r="O39" s="66"/>
      <c r="P39" s="239"/>
      <c r="Q39" s="66"/>
      <c r="R39" s="239"/>
      <c r="S39" s="66"/>
      <c r="T39" s="239"/>
      <c r="U39" s="66"/>
      <c r="V39" s="239"/>
      <c r="W39" s="66"/>
      <c r="AA39" s="205"/>
      <c r="AB39" s="205"/>
      <c r="AC39" s="205"/>
      <c r="AD39" s="224"/>
      <c r="AE39" s="205"/>
      <c r="AF39" s="205"/>
      <c r="AG39" s="205"/>
      <c r="AH39" s="205"/>
      <c r="AI39" s="205"/>
      <c r="AJ39" s="205"/>
    </row>
    <row r="40" spans="2:36" x14ac:dyDescent="0.2">
      <c r="B40" s="217"/>
      <c r="C40" s="237"/>
      <c r="D40" s="158"/>
      <c r="E40" s="41"/>
      <c r="F40" s="158"/>
      <c r="G40" s="41"/>
      <c r="H40" s="158"/>
      <c r="I40" s="41"/>
      <c r="J40" s="158"/>
      <c r="K40" s="41"/>
      <c r="L40" s="158"/>
      <c r="M40" s="41"/>
      <c r="N40" s="158"/>
      <c r="O40" s="41"/>
      <c r="P40" s="158"/>
      <c r="Q40" s="41"/>
      <c r="R40" s="158"/>
      <c r="S40" s="41"/>
      <c r="T40" s="158"/>
      <c r="U40" s="41"/>
      <c r="V40" s="158"/>
      <c r="W40" s="41"/>
      <c r="Y40" s="100">
        <f>COUNT(D40:W40)</f>
        <v>0</v>
      </c>
      <c r="Z40" s="114" t="str">
        <f>IF(Y40&lt;3," ",(LARGE(D40:W40,1)+LARGE(D40:W40,2)+LARGE(D40:W40,3))/3)</f>
        <v xml:space="preserve"> </v>
      </c>
      <c r="AA40" s="145" t="str">
        <f>IF(COUNTIF(D40:W40,"(1)")=0," ",COUNTIF(D40:W40,"(1)"))</f>
        <v xml:space="preserve"> </v>
      </c>
      <c r="AB40" s="145" t="str">
        <f>IF(COUNTIF(D40:W40,"(2)")=0," ",COUNTIF(D40:W40,"(2)"))</f>
        <v xml:space="preserve"> </v>
      </c>
      <c r="AC40" s="145" t="str">
        <f>IF(COUNTIF(D40:W40,"(3)")=0," ",COUNTIF(D40:W40,"(3)"))</f>
        <v xml:space="preserve"> </v>
      </c>
      <c r="AD40" s="149" t="str">
        <f>IF(SUM(AA40:AC40)=0," ",SUM(AA40:AC40))</f>
        <v xml:space="preserve"> </v>
      </c>
      <c r="AE40" s="46" t="str">
        <f>IF(Y40=0,Var!$B$8,IF(LARGE(D40:W40,1)&gt;=200,Var!$B$4," "))</f>
        <v>---</v>
      </c>
      <c r="AF40" s="46" t="str">
        <f>IF(Y40=0,Var!$B$8,IF(LARGE(D40:W40,1)&gt;=315,Var!$B$4," "))</f>
        <v>---</v>
      </c>
      <c r="AG40" s="46" t="str">
        <f>IF(Y40=0,Var!$B$8,IF(LARGE(D40:W40,1)&gt;=425,Var!$B$4," "))</f>
        <v>---</v>
      </c>
      <c r="AH40" s="46" t="str">
        <f>IF(Y40=0,Var!$B$8,IF(LARGE(D40:W40,1)&gt;=500,Var!$B$4," "))</f>
        <v>---</v>
      </c>
      <c r="AI40" s="46" t="str">
        <f>IF(Y40=0,Var!$B$8,IF(LARGE(D40:W40,1)&gt;=575,Var!$B$4," "))</f>
        <v>---</v>
      </c>
      <c r="AJ40" s="46" t="str">
        <f>IF(Y40=0,Var!$B$8,IF(LARGE(D40:W40,1)&gt;=615,Var!$B$4," "))</f>
        <v>---</v>
      </c>
    </row>
    <row r="41" spans="2:36" ht="22.5" customHeight="1" x14ac:dyDescent="0.2">
      <c r="B41" s="211"/>
      <c r="C41" s="164" t="s">
        <v>144</v>
      </c>
      <c r="D41" s="234"/>
      <c r="E41" s="234"/>
      <c r="F41" s="234"/>
      <c r="G41" s="234"/>
      <c r="H41" s="235"/>
      <c r="I41" s="235"/>
      <c r="J41" s="236"/>
      <c r="K41" s="34"/>
      <c r="L41" s="236"/>
      <c r="M41" s="34"/>
      <c r="N41" s="236"/>
      <c r="O41" s="34"/>
      <c r="P41" s="236"/>
      <c r="Q41" s="34"/>
      <c r="R41" s="236"/>
      <c r="S41" s="34"/>
      <c r="T41" s="236"/>
      <c r="U41" s="34"/>
      <c r="V41" s="236"/>
      <c r="W41" s="34"/>
      <c r="AA41" s="151"/>
      <c r="AB41" s="151"/>
      <c r="AC41" s="151"/>
      <c r="AD41" s="214"/>
      <c r="AE41" s="215">
        <v>300</v>
      </c>
      <c r="AF41" s="215">
        <v>415</v>
      </c>
      <c r="AG41" s="215">
        <v>525</v>
      </c>
      <c r="AH41" s="215">
        <v>600</v>
      </c>
      <c r="AI41" s="215">
        <v>675</v>
      </c>
      <c r="AJ41" s="215">
        <v>715</v>
      </c>
    </row>
    <row r="42" spans="2:36" x14ac:dyDescent="0.2">
      <c r="B42" s="217"/>
      <c r="C42" s="237"/>
      <c r="D42" s="158"/>
      <c r="E42" s="41"/>
      <c r="F42" s="158"/>
      <c r="G42" s="41"/>
      <c r="H42" s="158"/>
      <c r="I42" s="41"/>
      <c r="J42" s="158"/>
      <c r="K42" s="41"/>
      <c r="L42" s="158"/>
      <c r="M42" s="41"/>
      <c r="N42" s="158"/>
      <c r="O42" s="41"/>
      <c r="P42" s="158"/>
      <c r="Q42" s="41"/>
      <c r="R42" s="158"/>
      <c r="S42" s="41"/>
      <c r="T42" s="158"/>
      <c r="U42" s="41"/>
      <c r="V42" s="158"/>
      <c r="W42" s="41"/>
      <c r="Y42" s="100">
        <f>COUNT(D42:W42)</f>
        <v>0</v>
      </c>
      <c r="Z42" s="114" t="str">
        <f>IF(Y42&lt;3," ",(LARGE(D42:W42,1)+LARGE(D42:W42,2)+LARGE(D42:W42,3))/3)</f>
        <v xml:space="preserve"> </v>
      </c>
      <c r="AA42" s="145" t="str">
        <f>IF(COUNTIF(D42:W42,"(1)")=0," ",COUNTIF(D42:W42,"(1)"))</f>
        <v xml:space="preserve"> </v>
      </c>
      <c r="AB42" s="145" t="str">
        <f>IF(COUNTIF(D42:W42,"(2)")=0," ",COUNTIF(D42:W42,"(2)"))</f>
        <v xml:space="preserve"> </v>
      </c>
      <c r="AC42" s="145" t="str">
        <f>IF(COUNTIF(D42:W42,"(3)")=0," ",COUNTIF(D42:W42,"(3)"))</f>
        <v xml:space="preserve"> </v>
      </c>
      <c r="AD42" s="149" t="str">
        <f>IF(SUM(AA42:AC42)=0," ",SUM(AA42:AC42))</f>
        <v xml:space="preserve"> </v>
      </c>
      <c r="AE42" s="46" t="str">
        <f>IF(Y42=0,Var!$B$8,IF(LARGE(D42:W42,1)&gt;=300,Var!$B$4," "))</f>
        <v>---</v>
      </c>
      <c r="AF42" s="46" t="str">
        <f>IF(Y42=0,Var!$B$8,IF(LARGE(D42:W42,1)&gt;=415,Var!$B$4," "))</f>
        <v>---</v>
      </c>
      <c r="AG42" s="46" t="str">
        <f>IF(Y42=0,Var!$B$8,IF(LARGE(D42:W42,1)&gt;=525,Var!$B$4," "))</f>
        <v>---</v>
      </c>
      <c r="AH42" s="46" t="str">
        <f>IF(Y42=0,Var!$B$8,IF(LARGE(D42:W42,1)&gt;=600,Var!$B$4," "))</f>
        <v>---</v>
      </c>
      <c r="AI42" s="46" t="str">
        <f>IF(Y42=0,Var!$B$8,IF(LARGE(D42:W42,1)&gt;=675,Var!$B$4," "))</f>
        <v>---</v>
      </c>
      <c r="AJ42" s="46" t="str">
        <f>IF(Y42=0,Var!$B$8,IF(LARGE(D42:W42,1)&gt;=715,Var!$B$4," "))</f>
        <v>---</v>
      </c>
    </row>
    <row r="43" spans="2:36" ht="22.5" customHeight="1" x14ac:dyDescent="0.2">
      <c r="B43" s="211"/>
      <c r="C43" s="164" t="s">
        <v>132</v>
      </c>
      <c r="D43" s="234"/>
      <c r="E43" s="234"/>
      <c r="F43" s="234"/>
      <c r="G43" s="234"/>
      <c r="H43" s="235"/>
      <c r="I43" s="235"/>
      <c r="J43" s="236"/>
      <c r="K43" s="34"/>
      <c r="L43" s="236"/>
      <c r="M43" s="34"/>
      <c r="N43" s="236"/>
      <c r="O43" s="34"/>
      <c r="P43" s="236"/>
      <c r="Q43" s="34"/>
      <c r="R43" s="236"/>
      <c r="S43" s="34"/>
      <c r="T43" s="236"/>
      <c r="U43" s="34"/>
      <c r="V43" s="236"/>
      <c r="W43" s="34"/>
      <c r="AA43" s="205"/>
      <c r="AB43" s="205"/>
      <c r="AC43" s="205"/>
      <c r="AD43" s="224"/>
      <c r="AE43" s="205"/>
      <c r="AF43" s="205"/>
      <c r="AG43" s="205"/>
      <c r="AH43" s="205"/>
      <c r="AI43" s="205"/>
    </row>
    <row r="44" spans="2:36" x14ac:dyDescent="0.2">
      <c r="B44" s="217"/>
      <c r="C44" s="237"/>
      <c r="D44" s="158"/>
      <c r="E44" s="41"/>
      <c r="F44" s="158"/>
      <c r="G44" s="41"/>
      <c r="H44" s="158"/>
      <c r="I44" s="41"/>
      <c r="J44" s="158"/>
      <c r="K44" s="41"/>
      <c r="L44" s="158"/>
      <c r="M44" s="41"/>
      <c r="N44" s="158"/>
      <c r="O44" s="41"/>
      <c r="P44" s="158"/>
      <c r="Q44" s="41"/>
      <c r="R44" s="158"/>
      <c r="S44" s="41"/>
      <c r="T44" s="158"/>
      <c r="U44" s="41"/>
      <c r="V44" s="158"/>
      <c r="W44" s="41"/>
      <c r="Y44" s="100">
        <f>COUNT(D44:W44)</f>
        <v>0</v>
      </c>
      <c r="Z44" s="114" t="str">
        <f>IF(Y44&lt;3," ",(LARGE(D44:W44,1)+LARGE(D44:W44,2)+LARGE(D44:W44,3))/3)</f>
        <v xml:space="preserve"> </v>
      </c>
      <c r="AA44" s="145" t="str">
        <f>IF(COUNTIF(D44:W44,"(1)")=0," ",COUNTIF(D44:W44,"(1)"))</f>
        <v xml:space="preserve"> </v>
      </c>
      <c r="AB44" s="145" t="str">
        <f>IF(COUNTIF(D44:W44,"(2)")=0," ",COUNTIF(D44:W44,"(2)"))</f>
        <v xml:space="preserve"> </v>
      </c>
      <c r="AC44" s="145" t="str">
        <f>IF(COUNTIF(D44:W44,"(3)")=0," ",COUNTIF(D44:W44,"(3)"))</f>
        <v xml:space="preserve"> </v>
      </c>
      <c r="AD44" s="149" t="str">
        <f>IF(SUM(AA44:AC44)=0," ",SUM(AA44:AC44))</f>
        <v xml:space="preserve"> </v>
      </c>
      <c r="AE44" s="46" t="str">
        <f>IF(Y44=0,Var!$B$8,IF(LARGE(D44:W44,1)&gt;=300,Var!$B$4," "))</f>
        <v>---</v>
      </c>
      <c r="AF44" s="46" t="str">
        <f>IF(Y44=0,Var!$B$8,IF(LARGE(D44:W44,1)&gt;=415,Var!$B$4," "))</f>
        <v>---</v>
      </c>
      <c r="AG44" s="46" t="str">
        <f>IF(Y44=0,Var!$B$8,IF(LARGE(D44:W44,1)&gt;=525,Var!$B$4," "))</f>
        <v>---</v>
      </c>
      <c r="AH44" s="46" t="str">
        <f>IF(Y44=0,Var!$B$8,IF(LARGE(D44:W44,1)&gt;=600,Var!$B$4," "))</f>
        <v>---</v>
      </c>
      <c r="AI44" s="46" t="str">
        <f>IF(Y44=0,Var!$B$8,IF(LARGE(D44:W44,1)&gt;=675,Var!$B$4," "))</f>
        <v>---</v>
      </c>
      <c r="AJ44" s="46" t="str">
        <f>IF(Y44=0,Var!$B$8,IF(LARGE(D44:W44,1)&gt;=715,Var!$B$4," "))</f>
        <v>---</v>
      </c>
    </row>
    <row r="45" spans="2:36" x14ac:dyDescent="0.2">
      <c r="B45" s="217"/>
      <c r="C45" s="237"/>
      <c r="D45" s="158"/>
      <c r="E45" s="41"/>
      <c r="F45" s="158"/>
      <c r="G45" s="41"/>
      <c r="H45" s="158"/>
      <c r="I45" s="41"/>
      <c r="J45" s="158"/>
      <c r="K45" s="41"/>
      <c r="L45" s="158"/>
      <c r="M45" s="41"/>
      <c r="N45" s="158"/>
      <c r="O45" s="41"/>
      <c r="P45" s="158"/>
      <c r="Q45" s="41"/>
      <c r="R45" s="158"/>
      <c r="S45" s="41"/>
      <c r="T45" s="158"/>
      <c r="U45" s="41"/>
      <c r="V45" s="158"/>
      <c r="W45" s="41"/>
      <c r="Y45" s="100">
        <f>COUNT(D45:W45)</f>
        <v>0</v>
      </c>
      <c r="Z45" s="114" t="str">
        <f>IF(Y45&lt;3," ",(LARGE(D45:W45,1)+LARGE(D45:W45,2)+LARGE(D45:W45,3))/3)</f>
        <v xml:space="preserve"> </v>
      </c>
      <c r="AA45" s="145" t="str">
        <f>IF(COUNTIF(D45:W45,"(1)")=0," ",COUNTIF(D45:W45,"(1)"))</f>
        <v xml:space="preserve"> </v>
      </c>
      <c r="AB45" s="145" t="str">
        <f>IF(COUNTIF(D45:W45,"(2)")=0," ",COUNTIF(D45:W45,"(2)"))</f>
        <v xml:space="preserve"> </v>
      </c>
      <c r="AC45" s="145" t="str">
        <f>IF(COUNTIF(D45:W45,"(3)")=0," ",COUNTIF(D45:W45,"(3)"))</f>
        <v xml:space="preserve"> </v>
      </c>
      <c r="AD45" s="149" t="str">
        <f>IF(SUM(AA45:AC45)=0," ",SUM(AA45:AC45))</f>
        <v xml:space="preserve"> </v>
      </c>
      <c r="AE45" s="46" t="str">
        <f>IF(Y45=0,Var!$B$8,IF(LARGE(D45:W45,1)&gt;=300,Var!$B$4," "))</f>
        <v>---</v>
      </c>
      <c r="AF45" s="46" t="str">
        <f>IF(Y45=0,Var!$B$8,IF(LARGE(D45:W45,1)&gt;=415,Var!$B$4," "))</f>
        <v>---</v>
      </c>
      <c r="AG45" s="46" t="str">
        <f>IF(Y45=0,Var!$B$8,IF(LARGE(D45:W45,1)&gt;=525,Var!$B$4," "))</f>
        <v>---</v>
      </c>
      <c r="AH45" s="46" t="str">
        <f>IF(Y45=0,Var!$B$8,IF(LARGE(D45:W45,1)&gt;=600,Var!$B$4," "))</f>
        <v>---</v>
      </c>
      <c r="AI45" s="46" t="str">
        <f>IF(Y45=0,Var!$B$8,IF(LARGE(D45:W45,1)&gt;=675,Var!$B$4," "))</f>
        <v>---</v>
      </c>
      <c r="AJ45" s="46" t="str">
        <f>IF(Y45=0,Var!$B$8,IF(LARGE(D45:W45,1)&gt;=715,Var!$B$4," "))</f>
        <v>---</v>
      </c>
    </row>
    <row r="46" spans="2:36" ht="22.5" customHeight="1" x14ac:dyDescent="0.2">
      <c r="B46" s="211"/>
      <c r="C46" s="164" t="s">
        <v>145</v>
      </c>
      <c r="D46" s="234"/>
      <c r="E46" s="234"/>
      <c r="F46" s="234"/>
      <c r="G46" s="234"/>
      <c r="H46" s="235"/>
      <c r="I46" s="235"/>
      <c r="J46" s="236"/>
      <c r="K46" s="34"/>
      <c r="L46" s="236"/>
      <c r="M46" s="34"/>
      <c r="N46" s="236"/>
      <c r="O46" s="34"/>
      <c r="P46" s="236"/>
      <c r="Q46" s="34"/>
      <c r="R46" s="236"/>
      <c r="S46" s="34"/>
      <c r="T46" s="236"/>
      <c r="U46" s="34"/>
      <c r="V46" s="236"/>
      <c r="W46" s="34"/>
      <c r="AA46" s="151"/>
      <c r="AB46" s="151"/>
      <c r="AC46" s="151"/>
      <c r="AD46" s="214"/>
      <c r="AE46" s="205"/>
      <c r="AF46" s="205"/>
      <c r="AG46" s="205"/>
      <c r="AH46" s="205"/>
      <c r="AI46" s="205"/>
    </row>
    <row r="47" spans="2:36" x14ac:dyDescent="0.2">
      <c r="B47" s="217"/>
      <c r="C47" s="237"/>
      <c r="D47" s="158"/>
      <c r="E47" s="41"/>
      <c r="F47" s="158"/>
      <c r="G47" s="41"/>
      <c r="H47" s="158"/>
      <c r="I47" s="41"/>
      <c r="J47" s="158"/>
      <c r="K47" s="41"/>
      <c r="L47" s="158"/>
      <c r="M47" s="41"/>
      <c r="N47" s="158"/>
      <c r="O47" s="41"/>
      <c r="P47" s="158"/>
      <c r="Q47" s="41"/>
      <c r="R47" s="158"/>
      <c r="S47" s="41"/>
      <c r="T47" s="158"/>
      <c r="U47" s="41"/>
      <c r="V47" s="158"/>
      <c r="W47" s="41"/>
      <c r="Y47" s="100">
        <f>COUNT(D47:W47)</f>
        <v>0</v>
      </c>
      <c r="Z47" s="114" t="str">
        <f>IF(Y47&lt;3," ",(LARGE(D47:W47,1)+LARGE(D47:W47,2)+LARGE(D47:W47,3))/3)</f>
        <v xml:space="preserve"> </v>
      </c>
      <c r="AA47" s="145" t="str">
        <f>IF(COUNTIF(D47:W47,"(1)")=0," ",COUNTIF(D47:W47,"(1)"))</f>
        <v xml:space="preserve"> </v>
      </c>
      <c r="AB47" s="145" t="str">
        <f>IF(COUNTIF(D47:W47,"(2)")=0," ",COUNTIF(D47:W47,"(2)"))</f>
        <v xml:space="preserve"> </v>
      </c>
      <c r="AC47" s="145" t="str">
        <f>IF(COUNTIF(D47:W47,"(3)")=0," ",COUNTIF(D47:W47,"(3)"))</f>
        <v xml:space="preserve"> </v>
      </c>
      <c r="AD47" s="149" t="str">
        <f>IF(SUM(AA47:AC47)=0," ",SUM(AA47:AC47))</f>
        <v xml:space="preserve"> </v>
      </c>
      <c r="AE47" s="46" t="str">
        <f>IF(Y47=0,Var!$B$8,IF(LARGE(D47:W47,1)&gt;=300,Var!$B$4," "))</f>
        <v>---</v>
      </c>
      <c r="AF47" s="46" t="str">
        <f>IF(Y47=0,Var!$B$8,IF(LARGE(D47:W47,1)&gt;=415,Var!$B$4," "))</f>
        <v>---</v>
      </c>
      <c r="AG47" s="46" t="str">
        <f>IF(Y47=0,Var!$B$8,IF(LARGE(D47:W47,1)&gt;=525,Var!$B$4," "))</f>
        <v>---</v>
      </c>
      <c r="AH47" s="46" t="str">
        <f>IF(Y47=0,Var!$B$8,IF(LARGE(D47:W47,1)&gt;=600,Var!$B$4," "))</f>
        <v>---</v>
      </c>
      <c r="AI47" s="46" t="str">
        <f>IF(Y47=0,Var!$B$8,IF(LARGE(D47:W47,1)&gt;=675,Var!$B$4," "))</f>
        <v>---</v>
      </c>
      <c r="AJ47" s="46" t="str">
        <f>IF(Y47=0,Var!$B$8,IF(LARGE(D47:W47,1)&gt;=715,Var!$B$4," "))</f>
        <v>---</v>
      </c>
    </row>
    <row r="48" spans="2:36" x14ac:dyDescent="0.2">
      <c r="B48" s="217"/>
      <c r="C48" s="237"/>
      <c r="D48" s="158"/>
      <c r="E48" s="41"/>
      <c r="F48" s="158"/>
      <c r="G48" s="41"/>
      <c r="H48" s="158"/>
      <c r="I48" s="41"/>
      <c r="J48" s="158"/>
      <c r="K48" s="41"/>
      <c r="L48" s="158"/>
      <c r="M48" s="41"/>
      <c r="N48" s="158"/>
      <c r="O48" s="41"/>
      <c r="P48" s="158"/>
      <c r="Q48" s="41"/>
      <c r="R48" s="158"/>
      <c r="S48" s="41"/>
      <c r="T48" s="158"/>
      <c r="U48" s="41"/>
      <c r="V48" s="158"/>
      <c r="W48" s="41"/>
      <c r="Y48" s="100">
        <f>COUNT(D48:W48)</f>
        <v>0</v>
      </c>
      <c r="Z48" s="114" t="str">
        <f>IF(Y48&lt;3," ",(LARGE(D48:W48,1)+LARGE(D48:W48,2)+LARGE(D48:W48,3))/3)</f>
        <v xml:space="preserve"> </v>
      </c>
      <c r="AA48" s="145" t="str">
        <f>IF(COUNTIF(D48:W48,"(1)")=0," ",COUNTIF(D48:W48,"(1)"))</f>
        <v xml:space="preserve"> </v>
      </c>
      <c r="AB48" s="145" t="str">
        <f>IF(COUNTIF(D48:W48,"(2)")=0," ",COUNTIF(D48:W48,"(2)"))</f>
        <v xml:space="preserve"> </v>
      </c>
      <c r="AC48" s="145" t="str">
        <f>IF(COUNTIF(D48:W48,"(3)")=0," ",COUNTIF(D48:W48,"(3)"))</f>
        <v xml:space="preserve"> </v>
      </c>
      <c r="AD48" s="149" t="str">
        <f>IF(SUM(AA48:AC48)=0," ",SUM(AA48:AC48))</f>
        <v xml:space="preserve"> </v>
      </c>
      <c r="AE48" s="46" t="str">
        <f>IF(Y48=0,Var!$B$8,IF(LARGE(D48:W48,1)&gt;=300,Var!$B$4," "))</f>
        <v>---</v>
      </c>
      <c r="AF48" s="46" t="str">
        <f>IF(Y48=0,Var!$B$8,IF(LARGE(D48:W48,1)&gt;=415,Var!$B$4," "))</f>
        <v>---</v>
      </c>
      <c r="AG48" s="46" t="str">
        <f>IF(Y48=0,Var!$B$8,IF(LARGE(D48:W48,1)&gt;=525,Var!$B$4," "))</f>
        <v>---</v>
      </c>
      <c r="AH48" s="46" t="str">
        <f>IF(Y48=0,Var!$B$8,IF(LARGE(D48:W48,1)&gt;=600,Var!$B$4," "))</f>
        <v>---</v>
      </c>
      <c r="AI48" s="46" t="str">
        <f>IF(Y48=0,Var!$B$8,IF(LARGE(D48:W48,1)&gt;=675,Var!$B$4," "))</f>
        <v>---</v>
      </c>
      <c r="AJ48" s="46" t="str">
        <f>IF(Y48=0,Var!$B$8,IF(LARGE(D48:W48,1)&gt;=715,Var!$B$4," "))</f>
        <v>---</v>
      </c>
    </row>
    <row r="49" spans="2:36" ht="11.25" customHeight="1" x14ac:dyDescent="0.2">
      <c r="B49" s="238"/>
      <c r="C49" s="238"/>
      <c r="D49" s="196"/>
      <c r="E49" s="196"/>
      <c r="F49" s="196"/>
      <c r="G49" s="196"/>
      <c r="H49" s="196"/>
      <c r="I49" s="196"/>
      <c r="J49" s="196"/>
      <c r="K49" s="196"/>
      <c r="L49" s="196"/>
      <c r="M49" s="196"/>
      <c r="N49" s="196"/>
      <c r="O49" s="196"/>
      <c r="P49" s="196"/>
      <c r="Q49" s="196"/>
      <c r="R49" s="196"/>
      <c r="S49" s="196"/>
      <c r="T49" s="196"/>
      <c r="U49" s="196"/>
      <c r="V49" s="196"/>
      <c r="W49" s="196"/>
      <c r="AA49" s="241"/>
      <c r="AB49" s="241"/>
      <c r="AC49" s="241"/>
      <c r="AD49" s="242"/>
      <c r="AE49" s="242"/>
      <c r="AF49" s="242"/>
      <c r="AG49" s="242"/>
      <c r="AH49" s="242"/>
      <c r="AI49" s="242"/>
      <c r="AJ49" s="242"/>
    </row>
    <row r="50" spans="2:36" ht="22.5" customHeight="1" x14ac:dyDescent="0.2">
      <c r="B50" s="151"/>
      <c r="C50" s="152" t="s">
        <v>136</v>
      </c>
      <c r="D50" s="239"/>
      <c r="E50" s="239"/>
      <c r="F50" s="239"/>
      <c r="G50" s="239"/>
      <c r="H50" s="239"/>
      <c r="I50" s="239"/>
      <c r="J50" s="239"/>
      <c r="K50" s="66"/>
      <c r="L50" s="239"/>
      <c r="M50" s="66"/>
      <c r="N50" s="239"/>
      <c r="O50" s="66"/>
      <c r="P50" s="239"/>
      <c r="Q50" s="66"/>
      <c r="R50" s="239"/>
      <c r="S50" s="66"/>
      <c r="T50" s="239"/>
      <c r="U50" s="66"/>
      <c r="V50" s="239"/>
      <c r="W50" s="66"/>
      <c r="AA50" s="151"/>
      <c r="AB50" s="151"/>
      <c r="AC50" s="151"/>
      <c r="AD50" s="214"/>
      <c r="AE50" s="215">
        <v>250</v>
      </c>
      <c r="AF50" s="215">
        <v>340</v>
      </c>
      <c r="AG50" s="215">
        <v>450</v>
      </c>
      <c r="AH50" s="215">
        <v>525</v>
      </c>
      <c r="AI50" s="215">
        <v>600</v>
      </c>
      <c r="AJ50" s="215">
        <v>640</v>
      </c>
    </row>
    <row r="51" spans="2:36" x14ac:dyDescent="0.2">
      <c r="B51" s="217"/>
      <c r="C51" s="237"/>
      <c r="D51" s="158"/>
      <c r="E51" s="41"/>
      <c r="F51" s="158"/>
      <c r="G51" s="41"/>
      <c r="H51" s="158"/>
      <c r="I51" s="41"/>
      <c r="J51" s="158"/>
      <c r="K51" s="41"/>
      <c r="L51" s="158"/>
      <c r="M51" s="41"/>
      <c r="N51" s="158"/>
      <c r="O51" s="41"/>
      <c r="P51" s="158"/>
      <c r="Q51" s="41"/>
      <c r="R51" s="158"/>
      <c r="S51" s="41"/>
      <c r="T51" s="158"/>
      <c r="U51" s="41"/>
      <c r="V51" s="158"/>
      <c r="W51" s="41"/>
      <c r="Y51" s="100">
        <f>COUNT(D51:W51)</f>
        <v>0</v>
      </c>
      <c r="Z51" s="114" t="str">
        <f>IF(Y51&lt;3," ",(LARGE(D51:W51,1)+LARGE(D51:W51,2)+LARGE(D51:W51,3))/3)</f>
        <v xml:space="preserve"> </v>
      </c>
      <c r="AA51" s="145" t="str">
        <f>IF(COUNTIF(D51:W51,"(1)")=0," ",COUNTIF(D51:W51,"(1)"))</f>
        <v xml:space="preserve"> </v>
      </c>
      <c r="AB51" s="145" t="str">
        <f>IF(COUNTIF(D51:W51,"(2)")=0," ",COUNTIF(D51:W51,"(2)"))</f>
        <v xml:space="preserve"> </v>
      </c>
      <c r="AC51" s="145" t="str">
        <f>IF(COUNTIF(D51:W51,"(3)")=0," ",COUNTIF(D51:W51,"(3)"))</f>
        <v xml:space="preserve"> </v>
      </c>
      <c r="AD51" s="149" t="str">
        <f>IF(SUM(AA51:AC51)=0," ",SUM(AA51:AC51))</f>
        <v xml:space="preserve"> </v>
      </c>
      <c r="AE51" s="46" t="str">
        <f>IF(Y51=0,Var!$B$8,IF(LARGE(D51:W51,1)&gt;=250,Var!$B$4," "))</f>
        <v>---</v>
      </c>
      <c r="AF51" s="46" t="str">
        <f>IF(Y51=0,Var!$B$8,IF(LARGE(D51:W51,1)&gt;=340,Var!$B$4," "))</f>
        <v>---</v>
      </c>
      <c r="AG51" s="46" t="str">
        <f>IF(Y51=0,Var!$B$8,IF(LARGE(D51:W51,1)&gt;=450,Var!$B$4," "))</f>
        <v>---</v>
      </c>
      <c r="AH51" s="46" t="str">
        <f>IF(Y51=0,Var!$B$8,IF(LARGE(D51:W51,1)&gt;=525,Var!$B$4," "))</f>
        <v>---</v>
      </c>
      <c r="AI51" s="46" t="str">
        <f>IF(Y51=0,Var!$B$8,IF(LARGE(D51:W51,1)&gt;=600,Var!$B$4," "))</f>
        <v>---</v>
      </c>
      <c r="AJ51" s="46" t="str">
        <f>IF(Y51=0,Var!$B$8,IF(LARGE(D51:W51,1)&gt;=640,Var!$B$4," "))</f>
        <v>---</v>
      </c>
    </row>
    <row r="52" spans="2:36" x14ac:dyDescent="0.2">
      <c r="B52" s="217"/>
      <c r="C52" s="237"/>
      <c r="D52" s="158"/>
      <c r="E52" s="41"/>
      <c r="F52" s="158"/>
      <c r="G52" s="41"/>
      <c r="H52" s="158"/>
      <c r="I52" s="41"/>
      <c r="J52" s="158"/>
      <c r="K52" s="41"/>
      <c r="L52" s="158"/>
      <c r="M52" s="41"/>
      <c r="N52" s="158"/>
      <c r="O52" s="41"/>
      <c r="P52" s="158"/>
      <c r="Q52" s="41"/>
      <c r="R52" s="158"/>
      <c r="S52" s="41"/>
      <c r="T52" s="158"/>
      <c r="U52" s="41"/>
      <c r="V52" s="158"/>
      <c r="W52" s="41"/>
      <c r="Y52" s="100">
        <f>COUNT(D52:W52)</f>
        <v>0</v>
      </c>
      <c r="Z52" s="114" t="str">
        <f>IF(Y52&lt;3," ",(LARGE(D52:W52,1)+LARGE(D52:W52,2)+LARGE(D52:W52,3))/3)</f>
        <v xml:space="preserve"> </v>
      </c>
      <c r="AA52" s="145" t="str">
        <f>IF(COUNTIF(D52:W52,"(1)")=0," ",COUNTIF(D52:W52,"(1)"))</f>
        <v xml:space="preserve"> </v>
      </c>
      <c r="AB52" s="145" t="str">
        <f>IF(COUNTIF(D52:W52,"(2)")=0," ",COUNTIF(D52:W52,"(2)"))</f>
        <v xml:space="preserve"> </v>
      </c>
      <c r="AC52" s="145" t="str">
        <f>IF(COUNTIF(D52:W52,"(3)")=0," ",COUNTIF(D52:W52,"(3)"))</f>
        <v xml:space="preserve"> </v>
      </c>
      <c r="AD52" s="149" t="str">
        <f>IF(SUM(AA52:AC52)=0," ",SUM(AA52:AC52))</f>
        <v xml:space="preserve"> </v>
      </c>
      <c r="AE52" s="46" t="str">
        <f>IF(Y52=0,Var!$B$8,IF(LARGE(D52:W52,1)&gt;=250,Var!$B$4," "))</f>
        <v>---</v>
      </c>
      <c r="AF52" s="46" t="str">
        <f>IF(Y52=0,Var!$B$8,IF(LARGE(D52:W52,1)&gt;=340,Var!$B$4," "))</f>
        <v>---</v>
      </c>
      <c r="AG52" s="46" t="str">
        <f>IF(Y52=0,Var!$B$8,IF(LARGE(D52:W52,1)&gt;=450,Var!$B$4," "))</f>
        <v>---</v>
      </c>
      <c r="AH52" s="46" t="str">
        <f>IF(Y52=0,Var!$B$8,IF(LARGE(D52:W52,1)&gt;=525,Var!$B$4," "))</f>
        <v>---</v>
      </c>
      <c r="AI52" s="46" t="str">
        <f>IF(Y52=0,Var!$B$8,IF(LARGE(D52:W52,1)&gt;=600,Var!$B$4," "))</f>
        <v>---</v>
      </c>
      <c r="AJ52" s="46" t="str">
        <f>IF(Y52=0,Var!$B$8,IF(LARGE(D52:W52,1)&gt;=640,Var!$B$4," "))</f>
        <v>---</v>
      </c>
    </row>
    <row r="53" spans="2:36" x14ac:dyDescent="0.2">
      <c r="B53" s="238"/>
      <c r="C53" s="238"/>
      <c r="D53" s="196"/>
      <c r="E53" s="196"/>
      <c r="F53" s="196"/>
      <c r="G53" s="196"/>
      <c r="H53" s="196"/>
      <c r="I53" s="196"/>
      <c r="J53" s="196"/>
      <c r="K53" s="196"/>
      <c r="L53" s="196"/>
      <c r="M53" s="196"/>
      <c r="N53" s="196"/>
      <c r="O53" s="196"/>
      <c r="P53" s="196"/>
      <c r="Q53" s="196"/>
      <c r="R53" s="196"/>
      <c r="S53" s="196"/>
      <c r="T53" s="196"/>
      <c r="U53" s="196"/>
      <c r="V53" s="196"/>
      <c r="W53" s="196"/>
      <c r="Y53" s="205"/>
      <c r="Z53" s="100"/>
      <c r="AA53" s="100"/>
      <c r="AB53" s="100"/>
      <c r="AC53" s="100"/>
      <c r="AD53" s="100"/>
      <c r="AE53" s="100"/>
      <c r="AF53" s="100"/>
      <c r="AG53" s="100"/>
      <c r="AH53" s="100"/>
      <c r="AI53" s="100"/>
    </row>
    <row r="54" spans="2:36" ht="15.75" x14ac:dyDescent="0.25">
      <c r="B54" s="205"/>
      <c r="C54" t="s">
        <v>71</v>
      </c>
      <c r="H54" s="185"/>
      <c r="I54" s="185"/>
      <c r="L54" s="199"/>
      <c r="M54" s="185"/>
      <c r="N54" s="589">
        <f>SUM(B8:B52)</f>
        <v>1</v>
      </c>
      <c r="O54" s="589"/>
      <c r="P54" s="590"/>
      <c r="Q54" s="590"/>
      <c r="R54" s="185"/>
      <c r="S54" s="185"/>
      <c r="T54" s="185"/>
      <c r="U54" s="185"/>
      <c r="V54" s="185"/>
      <c r="W54" s="185"/>
      <c r="Y54" s="205">
        <f>SUM(Y8:Y52)</f>
        <v>0</v>
      </c>
      <c r="Z54" s="100"/>
      <c r="AA54" s="146">
        <f>SUM(AA8:AA52)</f>
        <v>0</v>
      </c>
      <c r="AB54" s="243">
        <f>SUM(AB8:AB52)</f>
        <v>0</v>
      </c>
      <c r="AC54" s="244">
        <f>SUM(AC8:AC52)</f>
        <v>0</v>
      </c>
      <c r="AD54" s="208">
        <f>SUM(AD8:AD52)</f>
        <v>0</v>
      </c>
      <c r="AE54" s="591">
        <f ca="1">TODAY()</f>
        <v>46278</v>
      </c>
      <c r="AF54" s="591"/>
      <c r="AG54" s="591"/>
      <c r="AH54" s="591"/>
      <c r="AI54" s="591"/>
    </row>
    <row r="55" spans="2:36" x14ac:dyDescent="0.2">
      <c r="B55" s="205"/>
      <c r="D55" s="185"/>
      <c r="E55" s="185"/>
      <c r="F55" s="185"/>
      <c r="G55" s="185"/>
      <c r="H55" s="185"/>
      <c r="I55" s="185"/>
      <c r="J55" s="185"/>
      <c r="K55" s="185"/>
      <c r="L55" s="185"/>
      <c r="M55" s="185"/>
      <c r="N55" s="185"/>
      <c r="O55" s="185"/>
      <c r="P55" s="185"/>
      <c r="Q55" s="185"/>
      <c r="R55" s="185"/>
      <c r="S55" s="185"/>
      <c r="T55" s="185"/>
      <c r="U55" s="185"/>
      <c r="V55" s="185"/>
      <c r="W55" s="185"/>
      <c r="Y55" s="205"/>
    </row>
    <row r="56" spans="2:36" x14ac:dyDescent="0.2">
      <c r="B56" s="205"/>
      <c r="D56" s="185"/>
      <c r="E56" s="185"/>
      <c r="F56" s="185"/>
      <c r="G56" s="185"/>
      <c r="H56" s="185"/>
      <c r="I56" s="185"/>
      <c r="J56" s="185"/>
      <c r="K56" s="185"/>
      <c r="L56" s="185"/>
      <c r="M56" s="185"/>
      <c r="N56" s="185"/>
      <c r="O56" s="185"/>
      <c r="P56" s="185"/>
      <c r="Q56" s="185"/>
      <c r="R56" s="185"/>
      <c r="S56" s="185"/>
      <c r="T56" s="185"/>
      <c r="U56" s="185"/>
      <c r="V56" s="185"/>
      <c r="W56" s="185"/>
      <c r="Y56" s="205"/>
    </row>
    <row r="57" spans="2:36" x14ac:dyDescent="0.2">
      <c r="B57" s="205"/>
      <c r="D57" s="185"/>
      <c r="E57" s="185"/>
      <c r="F57" s="185"/>
      <c r="G57" s="185"/>
      <c r="H57" s="185"/>
      <c r="I57" s="185"/>
      <c r="J57" s="185"/>
      <c r="K57" s="185"/>
      <c r="L57" s="185"/>
      <c r="M57" s="185"/>
      <c r="N57" s="185"/>
      <c r="O57" s="185"/>
      <c r="P57" s="185"/>
      <c r="Q57" s="185"/>
      <c r="R57" s="185"/>
      <c r="S57" s="185"/>
      <c r="T57" s="185"/>
      <c r="U57" s="185"/>
      <c r="V57" s="185"/>
      <c r="W57" s="185"/>
      <c r="Y57" s="205"/>
    </row>
  </sheetData>
  <mergeCells count="55">
    <mergeCell ref="T4:U4"/>
    <mergeCell ref="N54:O54"/>
    <mergeCell ref="P54:Q54"/>
    <mergeCell ref="AE54:AI54"/>
    <mergeCell ref="L6:M6"/>
    <mergeCell ref="N6:O6"/>
    <mergeCell ref="P6:Q6"/>
    <mergeCell ref="R6:S6"/>
    <mergeCell ref="T6:W6"/>
    <mergeCell ref="R4:S4"/>
    <mergeCell ref="AA4:AD4"/>
    <mergeCell ref="AE4:AJ4"/>
    <mergeCell ref="D5:E5"/>
    <mergeCell ref="F5:G5"/>
    <mergeCell ref="H5:I5"/>
    <mergeCell ref="J5:K5"/>
    <mergeCell ref="L5:M5"/>
    <mergeCell ref="N5:O5"/>
    <mergeCell ref="P5:Q5"/>
    <mergeCell ref="R5:S5"/>
    <mergeCell ref="T5:U5"/>
    <mergeCell ref="V5:W5"/>
    <mergeCell ref="L4:M4"/>
    <mergeCell ref="N4:O4"/>
    <mergeCell ref="P4:Q4"/>
    <mergeCell ref="V2:W2"/>
    <mergeCell ref="D3:E3"/>
    <mergeCell ref="F3:G3"/>
    <mergeCell ref="H3:I3"/>
    <mergeCell ref="J3:K3"/>
    <mergeCell ref="L3:M3"/>
    <mergeCell ref="N3:O3"/>
    <mergeCell ref="P3:Q3"/>
    <mergeCell ref="R3:S3"/>
    <mergeCell ref="T3:U3"/>
    <mergeCell ref="V3:W3"/>
    <mergeCell ref="L2:M2"/>
    <mergeCell ref="N2:O2"/>
    <mergeCell ref="P2:Q2"/>
    <mergeCell ref="V4:W4"/>
    <mergeCell ref="R2:S2"/>
    <mergeCell ref="T2:U2"/>
    <mergeCell ref="B2:C6"/>
    <mergeCell ref="D2:E2"/>
    <mergeCell ref="F2:G2"/>
    <mergeCell ref="H2:I2"/>
    <mergeCell ref="J2:K2"/>
    <mergeCell ref="D4:E4"/>
    <mergeCell ref="F4:G4"/>
    <mergeCell ref="H4:I4"/>
    <mergeCell ref="J4:K4"/>
    <mergeCell ref="D6:E6"/>
    <mergeCell ref="F6:G6"/>
    <mergeCell ref="H6:I6"/>
    <mergeCell ref="J6:K6"/>
  </mergeCells>
  <conditionalFormatting sqref="AE7:AG7 AE17:AJ17 AE27:AJ27 AE33:AJ33 AE41:AJ41 AE50:AJ50">
    <cfRule type="cellIs" dxfId="110" priority="6" operator="equal">
      <formula>#N/A</formula>
    </cfRule>
  </conditionalFormatting>
  <conditionalFormatting sqref="AE8:AG8 AE10:AG10 AE12:AG13 AE15:AG15 AE18:AJ18 AE20:AJ20 AE28:AJ28 AE30:AJ31 AE34:AJ35 AE37:AJ37 AE40:AJ40 AE42:AJ42 AE44:AJ45 AE47:AJ48 AE51:AJ52">
    <cfRule type="cellIs" dxfId="108" priority="5" operator="greaterThan">
      <formula>0</formula>
    </cfRule>
  </conditionalFormatting>
  <conditionalFormatting sqref="AE22:AJ25">
    <cfRule type="cellIs" dxfId="106" priority="3" operator="greaterThan">
      <formula>0</formula>
    </cfRule>
  </conditionalFormatting>
  <conditionalFormatting sqref="AH7:AJ7 AE14:AI14 AE26:AJ26 AE39:AJ39">
    <cfRule type="cellIs" dxfId="105" priority="8" operator="equal">
      <formula>"03"</formula>
    </cfRule>
  </conditionalFormatting>
  <conditionalFormatting sqref="AH8:AJ13 AE9:AJ9 AE11:AJ11 AH15 AE32 AH32:AJ32 AE38:AJ38 AE49:AJ49">
    <cfRule type="cellIs" dxfId="104" priority="7" operator="equal">
      <formula>"04"</formula>
    </cfRule>
  </conditionalFormatting>
  <pageMargins left="0.7" right="0.7" top="0.75" bottom="0.75" header="0.511811023622047" footer="0.511811023622047"/>
  <pageSetup paperSize="9" orientation="portrait" horizontalDpi="300" verticalDpi="300"/>
  <drawing r:id="rId1"/>
  <legacyDrawing r:id="rId2"/>
  <extLst>
    <ext xmlns:x14="http://schemas.microsoft.com/office/spreadsheetml/2009/9/main" uri="{78C0D931-6437-407d-A8EE-F0AAD7539E65}">
      <x14:conditionalFormattings>
        <x14:conditionalFormatting xmlns:xm="http://schemas.microsoft.com/office/excel/2006/main">
          <x14:cfRule type="cellIs" priority="9" operator="equal" id="{A711396F-1CA9-4A50-A0C0-EE70B6EF7B50}">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10" operator="equal" id="{B25B4736-7579-48F0-8026-969F41D6EB8C}">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11" operator="equal" id="{B8B59446-F95D-46E3-A4B0-968D181A3E95}">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E8 G8 I8 K8 M8 O8 Q8 S8 U8 W8 E10 G10 I10 K10 M10 O10 Q10 S10 U10 W10 E12:E13 G12:G13 I12:I13 K12:K13 M12:M13 O12:O13 Q12:Q13 S12:S13 U12:U13 W12:W13 E15 G15 I15 K15 M15 O15 Q15 S15 U15 W15 E18 G18 I18 K18 M18 O18 Q18 S18 U18 W18 E20 G20 I20 K20 M20 O20 Q20 S20 U20 W20 E28 G28 I28 K28 M28 O28 Q28 S28 U28 W28 E30:E31 G30:G31 I30:I31 K30:K31 M30:M31 O30:O31 Q30:Q31 S30:S31 U30:U31 W30:W31 E34:E35 G34:G35 I34:I35 K34:K35 M34:M35 O34:O35 Q34:Q35 S34:S35 U34:U35 W34:W35 E37 G37 I37 K37 M37 O37 Q37 S37 U37 W37 E40 G40 I40 K40 M40 O40 Q40 S40 U40 W40 E42 G42 I42 K42 M42 O42 Q42 S42 U42 W42 E44:E45 G44:G45 I44:I45 K44:K45 M44:M45 O44:O45 Q44:Q45 S44:S45 U44:U45 W44:W45 E47:E48 G47:G48 I47:I48 K47:K48 M47:M48 O47:O48 Q47:Q48 S47:S48 U47:U48 W47:W48 E51:E52 G51:G52 I51:I52 K51:K52 M51:M52 O51:O52 Q51:Q52 S51:S52 U51:U52 W51:W52</xm:sqref>
        </x14:conditionalFormatting>
        <x14:conditionalFormatting xmlns:xm="http://schemas.microsoft.com/office/excel/2006/main">
          <x14:cfRule type="cellIs" priority="12" operator="equal" id="{65ABF356-1E33-4AA5-B86B-F540FC57A916}">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13" operator="equal" id="{FE1D92F5-1B6D-4F60-9718-A77D6F3CA0EC}">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14" operator="equal" id="{DE8D9AE6-5625-4F78-BCAD-58ED41DE48F0}">
            <xm:f>(Var!$B$7)</xm:f>
            <x14:dxf>
              <font>
                <b/>
                <i val="0"/>
                <strike val="0"/>
                <u val="none"/>
                <sz val="8"/>
                <color rgb="FF000000"/>
              </font>
              <fill>
                <patternFill>
                  <bgColor rgb="FFFFFF00"/>
                </patternFill>
              </fill>
              <border diagonalUp="0" diagonalDown="0">
                <left/>
                <right style="thin">
                  <color auto="1"/>
                </right>
                <top/>
                <bottom/>
              </border>
            </x14:dxf>
          </x14:cfRule>
          <xm:sqref>E22:E25 G22:G25 I22:I25 K22:K25 M22:M25 O22:O25 Q22:Q25 S22:S25 U22:U25 W22:W25</xm:sqref>
        </x14:conditionalFormatting>
        <x14:conditionalFormatting xmlns:xm="http://schemas.microsoft.com/office/excel/2006/main">
          <x14:cfRule type="cellIs" priority="4" operator="equal" id="{BCBF1D36-D721-481D-B8E6-638F7A5ED427}">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AE8:AG8 AE10:AG10 AE12:AG13 AE15:AG15 AE18:AJ18 AE20:AJ20 AE28:AJ28 AE30:AJ31 AE34:AJ35 AE37:AJ37 AE40:AJ40 AE42:AJ42 AE44:AJ45 AE47:AJ48 AE51:AJ52</xm:sqref>
        </x14:conditionalFormatting>
        <x14:conditionalFormatting xmlns:xm="http://schemas.microsoft.com/office/excel/2006/main">
          <x14:cfRule type="cellIs" priority="2" operator="equal" id="{6216F04B-A0AB-4523-8D68-5D63299D8961}">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AE22:AJ25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L138"/>
  <sheetViews>
    <sheetView zoomScaleNormal="100" workbookViewId="0">
      <pane xSplit="3" ySplit="7" topLeftCell="D8" activePane="bottomRight" state="frozen"/>
      <selection pane="topRight" activeCell="D1" sqref="D1"/>
      <selection pane="bottomLeft" activeCell="A8" sqref="A8"/>
      <selection pane="bottomRight" activeCell="AK45" sqref="AK45"/>
    </sheetView>
  </sheetViews>
  <sheetFormatPr baseColWidth="10" defaultColWidth="10.7109375" defaultRowHeight="12.75" x14ac:dyDescent="0.2"/>
  <cols>
    <col min="1" max="1" width="2" customWidth="1"/>
    <col min="2" max="2" width="2.85546875" customWidth="1"/>
    <col min="3" max="3" width="26.140625" customWidth="1"/>
    <col min="4" max="5" width="3.5703125" style="185" customWidth="1"/>
    <col min="6" max="6" width="4.5703125" style="185" customWidth="1"/>
    <col min="7" max="11" width="3.5703125" style="185" customWidth="1"/>
    <col min="12" max="12" width="4.5703125" style="185" customWidth="1"/>
    <col min="13" max="13" width="3.5703125" style="185" customWidth="1"/>
    <col min="14" max="14" width="4.140625" style="185" customWidth="1"/>
    <col min="15" max="17" width="3.5703125" style="185" customWidth="1"/>
    <col min="18" max="18" width="4.5703125" style="185" customWidth="1"/>
    <col min="19" max="22" width="3.5703125" style="185" customWidth="1"/>
    <col min="23" max="23" width="3.85546875" style="185" customWidth="1"/>
    <col min="24" max="25" width="3.5703125" style="185" customWidth="1"/>
    <col min="26" max="26" width="4.5703125" style="185" customWidth="1"/>
    <col min="27" max="27" width="3.5703125" style="185" customWidth="1"/>
    <col min="28" max="29" width="3" customWidth="1"/>
    <col min="30" max="30" width="2.7109375" customWidth="1"/>
    <col min="31" max="31" width="3.28515625" customWidth="1"/>
    <col min="32" max="32" width="2.85546875" customWidth="1"/>
    <col min="33" max="33" width="4.140625" customWidth="1"/>
    <col min="34" max="34" width="4.85546875" style="205" customWidth="1"/>
    <col min="35" max="37" width="5.140625" style="205" customWidth="1"/>
    <col min="38" max="38" width="4" customWidth="1"/>
  </cols>
  <sheetData>
    <row r="1" spans="2:38" s="245" customFormat="1" x14ac:dyDescent="0.2">
      <c r="D1" s="246"/>
      <c r="E1" s="246"/>
      <c r="F1" s="246"/>
      <c r="G1" s="246"/>
      <c r="H1" s="246"/>
      <c r="I1" s="246"/>
      <c r="J1" s="246"/>
      <c r="K1" s="246"/>
      <c r="L1" s="246"/>
      <c r="M1" s="246"/>
      <c r="N1" s="246"/>
      <c r="O1" s="246"/>
      <c r="P1" s="246"/>
      <c r="Q1" s="246"/>
      <c r="R1" s="246"/>
      <c r="S1" s="246"/>
      <c r="T1" s="246"/>
      <c r="U1" s="246"/>
      <c r="V1" s="246"/>
      <c r="W1" s="246"/>
      <c r="X1" s="246"/>
      <c r="Y1" s="246"/>
      <c r="Z1" s="246"/>
      <c r="AA1" s="246"/>
      <c r="AH1" s="247"/>
      <c r="AI1" s="247"/>
      <c r="AJ1" s="247"/>
      <c r="AK1" s="247"/>
    </row>
    <row r="2" spans="2:38" s="245" customFormat="1" x14ac:dyDescent="0.2">
      <c r="B2" s="248"/>
      <c r="C2" s="249"/>
      <c r="D2" s="596"/>
      <c r="E2" s="596"/>
      <c r="F2" s="596"/>
      <c r="G2" s="596"/>
      <c r="H2" s="597"/>
      <c r="I2" s="597"/>
      <c r="J2" s="597"/>
      <c r="K2" s="597"/>
      <c r="L2" s="598"/>
      <c r="M2" s="598"/>
      <c r="N2" s="598"/>
      <c r="O2" s="598"/>
      <c r="P2" s="597"/>
      <c r="Q2" s="597"/>
      <c r="R2" s="597"/>
      <c r="S2" s="597"/>
      <c r="T2" s="599"/>
      <c r="U2" s="599"/>
      <c r="V2" s="599"/>
      <c r="W2" s="599"/>
      <c r="X2" s="592"/>
      <c r="Y2" s="592"/>
      <c r="Z2" s="592"/>
      <c r="AA2" s="592"/>
      <c r="AH2" s="247"/>
      <c r="AI2" s="247"/>
      <c r="AJ2" s="247"/>
      <c r="AK2" s="247"/>
    </row>
    <row r="3" spans="2:38" s="245" customFormat="1" x14ac:dyDescent="0.2">
      <c r="B3" s="250"/>
      <c r="C3" s="249"/>
      <c r="D3" s="593"/>
      <c r="E3" s="593"/>
      <c r="F3" s="593"/>
      <c r="G3" s="593"/>
      <c r="H3" s="594"/>
      <c r="I3" s="594"/>
      <c r="J3" s="594"/>
      <c r="K3" s="594"/>
      <c r="L3" s="593"/>
      <c r="M3" s="593"/>
      <c r="N3" s="593"/>
      <c r="O3" s="593"/>
      <c r="P3" s="594"/>
      <c r="Q3" s="594"/>
      <c r="R3" s="594"/>
      <c r="S3" s="594"/>
      <c r="T3" s="594"/>
      <c r="U3" s="594"/>
      <c r="V3" s="594"/>
      <c r="W3" s="594"/>
      <c r="X3" s="595"/>
      <c r="Y3" s="595"/>
      <c r="Z3" s="595"/>
      <c r="AA3" s="595"/>
      <c r="AH3" s="247"/>
      <c r="AI3" s="247"/>
      <c r="AJ3" s="247"/>
      <c r="AK3" s="247"/>
    </row>
    <row r="4" spans="2:38" s="245" customFormat="1" ht="13.5" x14ac:dyDescent="0.2">
      <c r="B4" s="251"/>
      <c r="C4" s="249"/>
      <c r="D4" s="593"/>
      <c r="E4" s="593"/>
      <c r="F4" s="593"/>
      <c r="G4" s="593"/>
      <c r="H4" s="594"/>
      <c r="I4" s="594"/>
      <c r="J4" s="594"/>
      <c r="K4" s="594"/>
      <c r="L4" s="605"/>
      <c r="M4" s="605"/>
      <c r="N4" s="605"/>
      <c r="O4" s="605"/>
      <c r="P4" s="594"/>
      <c r="Q4" s="594"/>
      <c r="R4" s="594"/>
      <c r="S4" s="594"/>
      <c r="T4" s="594"/>
      <c r="U4" s="594"/>
      <c r="V4" s="594"/>
      <c r="W4" s="594"/>
      <c r="X4" s="595"/>
      <c r="Y4" s="595"/>
      <c r="Z4" s="595"/>
      <c r="AA4" s="595"/>
      <c r="AD4" s="600" t="s">
        <v>2</v>
      </c>
      <c r="AE4" s="600"/>
      <c r="AF4" s="600"/>
      <c r="AG4" s="600"/>
      <c r="AH4" s="601" t="s">
        <v>3</v>
      </c>
      <c r="AI4" s="601"/>
      <c r="AJ4" s="601"/>
      <c r="AK4" s="601"/>
    </row>
    <row r="5" spans="2:38" s="245" customFormat="1" ht="13.5" x14ac:dyDescent="0.2">
      <c r="B5" s="251"/>
      <c r="C5" s="253"/>
      <c r="D5" s="602"/>
      <c r="E5" s="602"/>
      <c r="F5" s="602"/>
      <c r="G5" s="602"/>
      <c r="H5" s="603"/>
      <c r="I5" s="603"/>
      <c r="J5" s="603"/>
      <c r="K5" s="603"/>
      <c r="L5" s="604"/>
      <c r="M5" s="604"/>
      <c r="N5" s="604"/>
      <c r="O5" s="604"/>
      <c r="P5" s="603"/>
      <c r="Q5" s="603"/>
      <c r="R5" s="603"/>
      <c r="S5" s="603"/>
      <c r="T5" s="603"/>
      <c r="U5" s="603"/>
      <c r="V5" s="603"/>
      <c r="W5" s="603"/>
      <c r="X5" s="603"/>
      <c r="Y5" s="603"/>
      <c r="Z5" s="603"/>
      <c r="AA5" s="603"/>
      <c r="AD5" s="254" t="s">
        <v>5</v>
      </c>
      <c r="AE5" s="255" t="s">
        <v>6</v>
      </c>
      <c r="AF5" s="256" t="s">
        <v>7</v>
      </c>
      <c r="AG5" s="257" t="s">
        <v>8</v>
      </c>
      <c r="AH5" s="258">
        <v>32</v>
      </c>
      <c r="AI5" s="258">
        <v>35</v>
      </c>
      <c r="AJ5" s="258">
        <v>38</v>
      </c>
      <c r="AK5" s="258">
        <v>40</v>
      </c>
    </row>
    <row r="6" spans="2:38" s="245" customFormat="1" x14ac:dyDescent="0.2">
      <c r="B6" s="250"/>
      <c r="C6" s="253"/>
      <c r="D6" s="609"/>
      <c r="E6" s="609"/>
      <c r="F6" s="609"/>
      <c r="G6" s="609"/>
      <c r="H6" s="606"/>
      <c r="I6" s="606"/>
      <c r="J6" s="606"/>
      <c r="K6" s="606"/>
      <c r="L6" s="610"/>
      <c r="M6" s="610"/>
      <c r="N6" s="610"/>
      <c r="O6" s="610"/>
      <c r="P6" s="606"/>
      <c r="Q6" s="606"/>
      <c r="R6" s="606"/>
      <c r="S6" s="606"/>
      <c r="T6" s="606"/>
      <c r="U6" s="606"/>
      <c r="V6" s="606"/>
      <c r="W6" s="606"/>
      <c r="X6" s="606"/>
      <c r="Y6" s="606"/>
      <c r="Z6" s="606"/>
      <c r="AA6" s="606"/>
      <c r="AB6" s="247" t="s">
        <v>146</v>
      </c>
      <c r="AC6" s="247"/>
    </row>
    <row r="7" spans="2:38" s="245" customFormat="1" x14ac:dyDescent="0.2">
      <c r="B7" s="259"/>
      <c r="C7" s="260"/>
      <c r="D7" s="261"/>
      <c r="E7" s="262"/>
      <c r="F7" s="262"/>
      <c r="G7" s="263"/>
      <c r="H7" s="264"/>
      <c r="I7" s="264"/>
      <c r="J7" s="264"/>
      <c r="K7" s="263"/>
      <c r="L7" s="264"/>
      <c r="M7" s="262"/>
      <c r="N7" s="264"/>
      <c r="O7" s="264"/>
      <c r="P7" s="261"/>
      <c r="Q7" s="262"/>
      <c r="R7" s="262"/>
      <c r="S7" s="263"/>
      <c r="T7" s="261"/>
      <c r="U7" s="262"/>
      <c r="V7" s="262"/>
      <c r="W7" s="263"/>
      <c r="X7" s="261"/>
      <c r="Y7" s="262"/>
      <c r="Z7" s="262"/>
      <c r="AA7" s="263"/>
      <c r="AD7" s="259"/>
      <c r="AE7" s="259"/>
      <c r="AF7" s="259"/>
      <c r="AG7" s="265"/>
      <c r="AH7" s="259"/>
      <c r="AI7" s="259"/>
      <c r="AJ7" s="259"/>
      <c r="AK7" s="259"/>
      <c r="AL7" s="266"/>
    </row>
    <row r="8" spans="2:38" s="245" customFormat="1" ht="22.5" customHeight="1" x14ac:dyDescent="0.25">
      <c r="B8" s="267"/>
      <c r="C8" s="268" t="s">
        <v>147</v>
      </c>
      <c r="D8" s="269"/>
      <c r="E8" s="269"/>
      <c r="F8" s="269"/>
      <c r="G8" s="269"/>
      <c r="H8" s="269"/>
      <c r="I8" s="269"/>
      <c r="J8" s="269"/>
      <c r="K8" s="269"/>
      <c r="L8" s="269"/>
      <c r="M8" s="269"/>
      <c r="N8" s="269"/>
      <c r="O8" s="269"/>
      <c r="P8" s="269"/>
      <c r="Q8" s="269"/>
      <c r="R8" s="269"/>
      <c r="S8" s="269"/>
      <c r="T8" s="269"/>
      <c r="U8" s="269"/>
      <c r="V8" s="269"/>
      <c r="W8" s="269"/>
      <c r="X8" s="269"/>
      <c r="Y8" s="269"/>
      <c r="Z8" s="269"/>
      <c r="AA8" s="269"/>
      <c r="AD8" s="247"/>
      <c r="AE8" s="247"/>
      <c r="AF8" s="247"/>
      <c r="AG8" s="270"/>
    </row>
    <row r="9" spans="2:38" s="245" customFormat="1" x14ac:dyDescent="0.2">
      <c r="B9" s="271"/>
      <c r="C9" s="272"/>
      <c r="D9" s="273"/>
      <c r="E9" s="274"/>
      <c r="F9" s="274"/>
      <c r="G9" s="159"/>
      <c r="H9" s="188"/>
      <c r="I9" s="188"/>
      <c r="J9" s="188"/>
      <c r="K9" s="178"/>
      <c r="L9" s="185"/>
      <c r="M9" s="274"/>
      <c r="N9" s="188"/>
      <c r="O9" s="188"/>
      <c r="P9" s="273"/>
      <c r="Q9" s="274"/>
      <c r="R9" s="274"/>
      <c r="S9" s="159"/>
      <c r="T9" s="188"/>
      <c r="U9" s="274"/>
      <c r="V9" s="188"/>
      <c r="W9" s="188"/>
      <c r="X9" s="273"/>
      <c r="Y9" s="274"/>
      <c r="Z9" s="274"/>
      <c r="AA9" s="159"/>
      <c r="AB9" s="205">
        <f>COUNT(D9:AA9)</f>
        <v>0</v>
      </c>
      <c r="AC9" s="205"/>
      <c r="AD9" s="252" t="str">
        <f>IF(COUNTIF(D9:AA9,"(1)")=0," ",COUNTIF(D9:AA9,"(1)"))</f>
        <v xml:space="preserve"> </v>
      </c>
      <c r="AE9" s="252" t="str">
        <f>IF(COUNTIF(D9:AA9,"(2)")=0," ",COUNTIF(D9:AA9,"(2)"))</f>
        <v xml:space="preserve"> </v>
      </c>
      <c r="AF9" s="252" t="str">
        <f>IF(COUNTIF(D9:AA9,"(3)")=0," ",COUNTIF(D9:AA9,"(3)"))</f>
        <v xml:space="preserve"> </v>
      </c>
      <c r="AG9" s="275" t="str">
        <f>IF(SUM(AD9:AF9)=0," ",SUM(AD9:AF9))</f>
        <v xml:space="preserve"> </v>
      </c>
      <c r="AH9" s="490"/>
      <c r="AI9" s="490"/>
      <c r="AJ9" s="490"/>
      <c r="AK9" s="490"/>
      <c r="AL9" s="266"/>
    </row>
    <row r="10" spans="2:38" s="245" customFormat="1" ht="22.5" customHeight="1" x14ac:dyDescent="0.25">
      <c r="B10" s="267"/>
      <c r="C10" s="268" t="s">
        <v>388</v>
      </c>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c r="AB10" s="205"/>
      <c r="AD10" s="247"/>
      <c r="AE10" s="247"/>
      <c r="AF10" s="247"/>
      <c r="AG10" s="270"/>
      <c r="AH10" s="491"/>
      <c r="AI10" s="491"/>
      <c r="AJ10" s="491"/>
      <c r="AK10" s="491"/>
    </row>
    <row r="11" spans="2:38" s="245" customFormat="1" x14ac:dyDescent="0.2">
      <c r="B11" s="271">
        <v>1</v>
      </c>
      <c r="C11" s="272" t="s">
        <v>15</v>
      </c>
      <c r="D11" s="273"/>
      <c r="E11" s="274"/>
      <c r="F11" s="274"/>
      <c r="G11" s="159"/>
      <c r="H11" s="188"/>
      <c r="I11" s="188"/>
      <c r="J11" s="188"/>
      <c r="K11" s="178"/>
      <c r="L11" s="185"/>
      <c r="M11" s="274"/>
      <c r="N11" s="188"/>
      <c r="O11" s="517"/>
      <c r="P11" s="273"/>
      <c r="Q11" s="274"/>
      <c r="R11" s="274"/>
      <c r="S11" s="159"/>
      <c r="T11" s="188"/>
      <c r="U11" s="274"/>
      <c r="V11" s="188"/>
      <c r="W11" s="188"/>
      <c r="X11" s="273"/>
      <c r="Y11" s="274"/>
      <c r="Z11" s="274"/>
      <c r="AA11" s="159"/>
      <c r="AB11" s="205">
        <f>COUNT(D11:AA11)</f>
        <v>0</v>
      </c>
      <c r="AC11" s="205"/>
      <c r="AD11" s="252" t="str">
        <f>IF(COUNTIF(D11:AA11,"(1)")=0," ",COUNTIF(D11:AA11,"(1)"))</f>
        <v xml:space="preserve"> </v>
      </c>
      <c r="AE11" s="252" t="str">
        <f>IF(COUNTIF(D11:AA11,"(2)")=0," ",COUNTIF(D11:AA11,"(2)"))</f>
        <v xml:space="preserve"> </v>
      </c>
      <c r="AF11" s="252" t="str">
        <f>IF(COUNTIF(D11:AA11,"(3)")=0," ",COUNTIF(D11:AA11,"(3)"))</f>
        <v xml:space="preserve"> </v>
      </c>
      <c r="AG11" s="275" t="str">
        <f>IF(SUM(AD11:AF11)=0," ",SUM(AD11:AF11))</f>
        <v xml:space="preserve"> </v>
      </c>
      <c r="AH11" s="490">
        <v>26</v>
      </c>
      <c r="AI11" s="490" t="str">
        <f>IF(AB11=0,Var!$B$8,IF(LARGE(D11:AA11,1)&gt;=35,Var!$B$4," "))</f>
        <v>---</v>
      </c>
      <c r="AJ11" s="490" t="str">
        <f>IF(AB11=0,Var!$B$8,IF(LARGE(D11:AA11,1)&gt;=38,Var!$B$4," "))</f>
        <v>---</v>
      </c>
      <c r="AK11" s="490" t="str">
        <f>IF(AB11=0,Var!$B$8,IF(LARGE(D11:AA11,1)=40,Var!$B$4," "))</f>
        <v>---</v>
      </c>
      <c r="AL11" s="266"/>
    </row>
    <row r="12" spans="2:38" s="245" customFormat="1" ht="22.5" customHeight="1" x14ac:dyDescent="0.25">
      <c r="B12" s="267"/>
      <c r="C12" s="268" t="s">
        <v>148</v>
      </c>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05"/>
      <c r="AD12" s="276"/>
      <c r="AE12" s="276"/>
      <c r="AF12" s="276"/>
      <c r="AG12" s="277"/>
      <c r="AH12" s="491"/>
      <c r="AI12" s="491"/>
      <c r="AJ12" s="491"/>
      <c r="AK12" s="491"/>
      <c r="AL12" s="247"/>
    </row>
    <row r="13" spans="2:38" s="245" customFormat="1" x14ac:dyDescent="0.2">
      <c r="B13" s="271"/>
      <c r="C13" s="272"/>
      <c r="D13" s="273"/>
      <c r="E13" s="274"/>
      <c r="F13" s="274"/>
      <c r="G13" s="159"/>
      <c r="H13" s="188"/>
      <c r="I13" s="188"/>
      <c r="J13" s="188"/>
      <c r="K13" s="178"/>
      <c r="L13" s="185"/>
      <c r="M13" s="274"/>
      <c r="N13" s="188"/>
      <c r="O13" s="188"/>
      <c r="P13" s="273"/>
      <c r="Q13" s="274"/>
      <c r="R13" s="274"/>
      <c r="S13" s="159"/>
      <c r="T13" s="188"/>
      <c r="U13" s="274"/>
      <c r="V13" s="188"/>
      <c r="W13" s="188"/>
      <c r="X13" s="273"/>
      <c r="Y13" s="274"/>
      <c r="Z13" s="274"/>
      <c r="AA13" s="159"/>
      <c r="AB13" s="205">
        <f>COUNT(D13:AA13)</f>
        <v>0</v>
      </c>
      <c r="AC13" s="205"/>
      <c r="AD13" s="252" t="str">
        <f>IF(COUNTIF(D13:AA13,"(1)")=0," ",COUNTIF(D13:AA13,"(1)"))</f>
        <v xml:space="preserve"> </v>
      </c>
      <c r="AE13" s="252" t="str">
        <f>IF(COUNTIF(D13:AA13,"(2)")=0," ",COUNTIF(D13:AA13,"(2)"))</f>
        <v xml:space="preserve"> </v>
      </c>
      <c r="AF13" s="252" t="str">
        <f>IF(COUNTIF(D13:AA13,"(3)")=0," ",COUNTIF(D13:AA13,"(3)"))</f>
        <v xml:space="preserve"> </v>
      </c>
      <c r="AG13" s="275" t="str">
        <f>IF(SUM(AD13:AF13)=0," ",SUM(AD13:AF13))</f>
        <v xml:space="preserve"> </v>
      </c>
      <c r="AH13" s="490"/>
      <c r="AI13" s="490"/>
      <c r="AJ13" s="490"/>
      <c r="AK13" s="490"/>
      <c r="AL13" s="259"/>
    </row>
    <row r="14" spans="2:38" s="245" customFormat="1" ht="22.5" customHeight="1" x14ac:dyDescent="0.25">
      <c r="B14" s="267"/>
      <c r="C14" s="268" t="s">
        <v>149</v>
      </c>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05">
        <f>COUNT(D14:AA14)</f>
        <v>0</v>
      </c>
      <c r="AD14" s="247"/>
      <c r="AE14" s="247"/>
      <c r="AF14" s="247"/>
      <c r="AG14" s="270"/>
      <c r="AH14" s="491"/>
      <c r="AI14" s="491"/>
      <c r="AJ14" s="491"/>
      <c r="AK14" s="491"/>
      <c r="AL14" s="247"/>
    </row>
    <row r="15" spans="2:38" s="245" customFormat="1" x14ac:dyDescent="0.2">
      <c r="B15" s="271"/>
      <c r="C15" s="272" t="s">
        <v>150</v>
      </c>
      <c r="D15" s="273"/>
      <c r="E15" s="274"/>
      <c r="F15" s="274"/>
      <c r="G15" s="159"/>
      <c r="H15" s="188"/>
      <c r="I15" s="188"/>
      <c r="J15" s="188"/>
      <c r="K15" s="202"/>
      <c r="L15" s="185"/>
      <c r="M15" s="274"/>
      <c r="N15" s="188"/>
      <c r="O15" s="188"/>
      <c r="P15" s="273"/>
      <c r="Q15" s="274"/>
      <c r="R15" s="274"/>
      <c r="S15" s="159"/>
      <c r="T15" s="188"/>
      <c r="U15" s="274"/>
      <c r="V15" s="188"/>
      <c r="W15" s="188"/>
      <c r="X15" s="273"/>
      <c r="Y15" s="274"/>
      <c r="Z15" s="274"/>
      <c r="AA15" s="159"/>
      <c r="AB15" s="205">
        <f>COUNT(D15:AA15)</f>
        <v>0</v>
      </c>
      <c r="AC15" s="205"/>
      <c r="AD15" s="252" t="str">
        <f>IF(COUNTIF(D15:AA15,"(1)")=0," ",COUNTIF(D15:AA15,"(1)"))</f>
        <v xml:space="preserve"> </v>
      </c>
      <c r="AE15" s="252" t="str">
        <f>IF(COUNTIF(D15:AA15,"(2)")=0," ",COUNTIF(D15:AA15,"(2)"))</f>
        <v xml:space="preserve"> </v>
      </c>
      <c r="AF15" s="252" t="str">
        <f>IF(COUNTIF(D15:AA15,"(3)")=0," ",COUNTIF(D15:AA15,"(3)"))</f>
        <v xml:space="preserve"> </v>
      </c>
      <c r="AG15" s="275" t="str">
        <f>IF(SUM(AD15:AF15)=0," ",SUM(AD15:AF15))</f>
        <v xml:space="preserve"> </v>
      </c>
      <c r="AH15" s="490">
        <v>25</v>
      </c>
      <c r="AI15" s="490"/>
      <c r="AJ15" s="490"/>
      <c r="AK15" s="490"/>
      <c r="AL15" s="259"/>
    </row>
    <row r="16" spans="2:38" s="245" customFormat="1" x14ac:dyDescent="0.2">
      <c r="B16" s="271"/>
      <c r="C16" s="272"/>
      <c r="D16" s="273"/>
      <c r="E16" s="274"/>
      <c r="F16" s="274"/>
      <c r="G16" s="159"/>
      <c r="H16" s="188"/>
      <c r="I16" s="188"/>
      <c r="J16" s="188"/>
      <c r="K16" s="170"/>
      <c r="L16" s="185"/>
      <c r="M16" s="274"/>
      <c r="N16" s="188"/>
      <c r="O16" s="188"/>
      <c r="P16" s="273"/>
      <c r="Q16" s="274"/>
      <c r="R16" s="274"/>
      <c r="S16" s="159"/>
      <c r="T16" s="188"/>
      <c r="U16" s="274"/>
      <c r="V16" s="188"/>
      <c r="W16" s="188"/>
      <c r="X16" s="273"/>
      <c r="Y16" s="274"/>
      <c r="Z16" s="274"/>
      <c r="AA16" s="159"/>
      <c r="AB16" s="205">
        <f>COUNT(D16:AA16)</f>
        <v>0</v>
      </c>
      <c r="AC16" s="205"/>
      <c r="AD16" s="252" t="str">
        <f>IF(COUNTIF(D16:AA16,"(1)")=0," ",COUNTIF(D16:AA16,"(1)"))</f>
        <v xml:space="preserve"> </v>
      </c>
      <c r="AE16" s="252" t="str">
        <f>IF(COUNTIF(D16:AA16,"(2)")=0," ",COUNTIF(D16:AA16,"(2)"))</f>
        <v xml:space="preserve"> </v>
      </c>
      <c r="AF16" s="252" t="str">
        <f>IF(COUNTIF(D16:AA16,"(3)")=0," ",COUNTIF(D16:AA16,"(3)"))</f>
        <v xml:space="preserve"> </v>
      </c>
      <c r="AG16" s="275" t="str">
        <f>IF(SUM(AD16:AF16)=0," ",SUM(AD16:AF16))</f>
        <v xml:space="preserve"> </v>
      </c>
      <c r="AH16" s="490"/>
      <c r="AI16" s="490"/>
      <c r="AJ16" s="490"/>
      <c r="AK16" s="490"/>
      <c r="AL16" s="259"/>
    </row>
    <row r="17" spans="2:64" s="245" customFormat="1" ht="22.5" customHeight="1" x14ac:dyDescent="0.25">
      <c r="B17" s="267"/>
      <c r="C17" s="268" t="s">
        <v>151</v>
      </c>
      <c r="D17" s="269"/>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05"/>
      <c r="AD17" s="247"/>
      <c r="AE17" s="247"/>
      <c r="AF17" s="247"/>
      <c r="AG17" s="270"/>
      <c r="AH17" s="492"/>
      <c r="AI17" s="492"/>
      <c r="AJ17" s="493"/>
      <c r="AK17" s="493"/>
      <c r="AL17" s="247"/>
    </row>
    <row r="18" spans="2:64" s="245" customFormat="1" x14ac:dyDescent="0.2">
      <c r="B18" s="271"/>
      <c r="C18" s="272"/>
      <c r="D18" s="273"/>
      <c r="E18" s="274"/>
      <c r="F18" s="274"/>
      <c r="G18" s="159"/>
      <c r="H18" s="188"/>
      <c r="I18" s="188"/>
      <c r="J18" s="188"/>
      <c r="K18" s="178"/>
      <c r="L18" s="185"/>
      <c r="M18" s="274"/>
      <c r="N18" s="188"/>
      <c r="O18" s="188"/>
      <c r="P18" s="273"/>
      <c r="Q18" s="274"/>
      <c r="R18" s="274"/>
      <c r="S18" s="159"/>
      <c r="T18" s="188"/>
      <c r="U18" s="274"/>
      <c r="V18" s="188"/>
      <c r="W18" s="188"/>
      <c r="X18" s="273"/>
      <c r="Y18" s="274"/>
      <c r="Z18" s="274"/>
      <c r="AA18" s="159"/>
      <c r="AB18" s="205">
        <f>COUNT(D18:AA18)</f>
        <v>0</v>
      </c>
      <c r="AC18" s="205"/>
      <c r="AD18" s="252" t="str">
        <f>IF(COUNTIF(D18:AA18,"(1)")=0," ",COUNTIF(D18:AA18,"(1)"))</f>
        <v xml:space="preserve"> </v>
      </c>
      <c r="AE18" s="252" t="str">
        <f>IF(COUNTIF(D18:AA18,"(2)")=0," ",COUNTIF(D18:AA18,"(2)"))</f>
        <v xml:space="preserve"> </v>
      </c>
      <c r="AF18" s="252" t="str">
        <f>IF(COUNTIF(D18:AA18,"(3)")=0," ",COUNTIF(D18:AA18,"(3)"))</f>
        <v xml:space="preserve"> </v>
      </c>
      <c r="AG18" s="275" t="str">
        <f>IF(SUM(AD18:AF18)=0," ",SUM(AD18:AF18))</f>
        <v xml:space="preserve"> </v>
      </c>
      <c r="AH18" s="490"/>
      <c r="AI18" s="490"/>
      <c r="AJ18" s="490"/>
      <c r="AK18" s="490"/>
      <c r="AL18" s="259"/>
    </row>
    <row r="19" spans="2:64" s="245" customFormat="1" ht="22.5" customHeight="1" x14ac:dyDescent="0.25">
      <c r="B19" s="267"/>
      <c r="C19" s="268" t="s">
        <v>152</v>
      </c>
      <c r="D19" s="269"/>
      <c r="E19" s="269"/>
      <c r="F19" s="269"/>
      <c r="G19" s="269"/>
      <c r="H19" s="269"/>
      <c r="I19" s="269"/>
      <c r="J19" s="269"/>
      <c r="K19" s="269"/>
      <c r="L19" s="269"/>
      <c r="M19" s="269"/>
      <c r="N19" s="269"/>
      <c r="O19" s="269"/>
      <c r="P19" s="269"/>
      <c r="Q19" s="269"/>
      <c r="R19" s="269"/>
      <c r="S19" s="269"/>
      <c r="T19" s="269"/>
      <c r="U19" s="269"/>
      <c r="V19" s="269"/>
      <c r="W19" s="269"/>
      <c r="X19" s="269"/>
      <c r="Y19" s="269"/>
      <c r="Z19" s="269"/>
      <c r="AA19" s="269"/>
      <c r="AB19" s="205"/>
      <c r="AC19" s="205"/>
      <c r="AD19" s="247"/>
      <c r="AE19" s="247"/>
      <c r="AF19" s="247"/>
      <c r="AG19" s="270"/>
      <c r="AH19" s="494"/>
      <c r="AI19" s="494"/>
      <c r="AJ19" s="495"/>
      <c r="AK19" s="495"/>
      <c r="AL19" s="247"/>
    </row>
    <row r="20" spans="2:64" s="245" customFormat="1" x14ac:dyDescent="0.2">
      <c r="B20" s="271"/>
      <c r="C20" s="272" t="s">
        <v>33</v>
      </c>
      <c r="D20" s="273"/>
      <c r="E20" s="274"/>
      <c r="F20" s="274"/>
      <c r="G20" s="159"/>
      <c r="H20" s="188"/>
      <c r="I20" s="188"/>
      <c r="J20" s="188"/>
      <c r="K20" s="170"/>
      <c r="L20" s="185"/>
      <c r="M20" s="274"/>
      <c r="N20" s="188"/>
      <c r="O20" s="188"/>
      <c r="P20" s="273"/>
      <c r="Q20" s="274"/>
      <c r="R20" s="274"/>
      <c r="S20" s="159"/>
      <c r="T20" s="188"/>
      <c r="U20" s="274"/>
      <c r="V20" s="188"/>
      <c r="W20" s="188"/>
      <c r="X20" s="273"/>
      <c r="Y20" s="274"/>
      <c r="Z20" s="274"/>
      <c r="AA20" s="159"/>
      <c r="AB20" s="205">
        <f>COUNT(D20:AA20)</f>
        <v>0</v>
      </c>
      <c r="AC20" s="205"/>
      <c r="AD20" s="252" t="str">
        <f>IF(COUNTIF(D20:AA20,"(1)")=0," ",COUNTIF(D20:AA20,"(1)"))</f>
        <v xml:space="preserve"> </v>
      </c>
      <c r="AE20" s="252" t="str">
        <f>IF(COUNTIF(D20:AA20,"(2)")=0," ",COUNTIF(D20:AA20,"(2)"))</f>
        <v xml:space="preserve"> </v>
      </c>
      <c r="AF20" s="252" t="str">
        <f>IF(COUNTIF(D20:AA20,"(3)")=0," ",COUNTIF(D20:AA20,"(3)"))</f>
        <v xml:space="preserve"> </v>
      </c>
      <c r="AG20" s="275" t="str">
        <f>IF(SUM(AD20:AF20)=0," ",SUM(AD20:AF20))</f>
        <v xml:space="preserve"> </v>
      </c>
      <c r="AH20" s="490">
        <v>22</v>
      </c>
      <c r="AI20" s="490">
        <v>22</v>
      </c>
      <c r="AJ20" s="490">
        <v>22</v>
      </c>
      <c r="AK20" s="490"/>
      <c r="AL20" s="259"/>
    </row>
    <row r="21" spans="2:64" s="245" customFormat="1" ht="22.5" customHeight="1" x14ac:dyDescent="0.25">
      <c r="B21" s="267"/>
      <c r="C21" s="268" t="s">
        <v>153</v>
      </c>
      <c r="D21" s="269"/>
      <c r="E21" s="269"/>
      <c r="F21" s="269"/>
      <c r="G21" s="269"/>
      <c r="H21" s="269"/>
      <c r="I21" s="269"/>
      <c r="J21" s="269"/>
      <c r="K21" s="269"/>
      <c r="L21" s="269"/>
      <c r="M21" s="269"/>
      <c r="N21" s="269"/>
      <c r="O21" s="269"/>
      <c r="P21" s="269"/>
      <c r="Q21" s="269"/>
      <c r="R21" s="269"/>
      <c r="S21" s="269"/>
      <c r="T21" s="269"/>
      <c r="U21" s="269"/>
      <c r="V21" s="269"/>
      <c r="W21" s="269"/>
      <c r="X21" s="269"/>
      <c r="Y21" s="269"/>
      <c r="Z21" s="269"/>
      <c r="AA21" s="269"/>
      <c r="AB21" s="205"/>
      <c r="AC21" s="205"/>
      <c r="AD21" s="247"/>
      <c r="AE21" s="247"/>
      <c r="AF21" s="247"/>
      <c r="AG21" s="270"/>
      <c r="AH21" s="491"/>
      <c r="AI21" s="491"/>
      <c r="AJ21" s="491"/>
      <c r="AK21" s="491"/>
      <c r="AL21" s="247"/>
    </row>
    <row r="22" spans="2:64" s="245" customFormat="1" x14ac:dyDescent="0.2">
      <c r="B22" s="271"/>
      <c r="C22" s="272"/>
      <c r="D22" s="273"/>
      <c r="E22" s="274"/>
      <c r="F22" s="274"/>
      <c r="G22" s="159"/>
      <c r="H22" s="188"/>
      <c r="I22" s="188"/>
      <c r="J22" s="188"/>
      <c r="K22" s="178"/>
      <c r="L22" s="185"/>
      <c r="M22" s="274"/>
      <c r="N22" s="188"/>
      <c r="O22" s="188"/>
      <c r="P22" s="273"/>
      <c r="Q22" s="274"/>
      <c r="R22" s="274"/>
      <c r="S22" s="159"/>
      <c r="T22" s="188"/>
      <c r="U22" s="274"/>
      <c r="V22" s="188"/>
      <c r="W22" s="188"/>
      <c r="X22" s="273"/>
      <c r="Y22" s="274"/>
      <c r="Z22" s="274"/>
      <c r="AA22" s="159"/>
      <c r="AB22" s="205">
        <f>COUNT(D22:AA22)</f>
        <v>0</v>
      </c>
      <c r="AC22" s="205"/>
      <c r="AD22" s="252" t="str">
        <f>IF(COUNTIF(D22:AA22,"(1)")=0," ",COUNTIF(D22:AA22,"(1)"))</f>
        <v xml:space="preserve"> </v>
      </c>
      <c r="AE22" s="252" t="str">
        <f>IF(COUNTIF(D22:AA22,"(2)")=0," ",COUNTIF(D22:AA22,"(2)"))</f>
        <v xml:space="preserve"> </v>
      </c>
      <c r="AF22" s="252" t="str">
        <f>IF(COUNTIF(D22:AA22,"(3)")=0," ",COUNTIF(D22:AA22,"(3)"))</f>
        <v xml:space="preserve"> </v>
      </c>
      <c r="AG22" s="275" t="str">
        <f>IF(SUM(AD22:AF22)=0," ",SUM(AD22:AF22))</f>
        <v xml:space="preserve"> </v>
      </c>
      <c r="AH22" s="490"/>
      <c r="AI22" s="490"/>
      <c r="AJ22" s="490"/>
      <c r="AK22" s="490"/>
      <c r="AL22" s="259"/>
    </row>
    <row r="23" spans="2:64" s="245" customFormat="1" ht="22.5" customHeight="1" x14ac:dyDescent="0.25">
      <c r="B23" s="267"/>
      <c r="C23" s="268" t="s">
        <v>154</v>
      </c>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05"/>
      <c r="AC23" s="205"/>
      <c r="AD23" s="247"/>
      <c r="AE23" s="247"/>
      <c r="AF23" s="247"/>
      <c r="AG23" s="270"/>
      <c r="AL23" s="247"/>
      <c r="AM23" s="247"/>
      <c r="AN23" s="247"/>
      <c r="AO23" s="247"/>
      <c r="AP23" s="247"/>
      <c r="AQ23" s="247"/>
      <c r="AR23" s="278"/>
      <c r="AS23" s="247"/>
      <c r="AT23" s="247"/>
      <c r="AU23" s="247"/>
      <c r="AV23" s="247"/>
      <c r="AW23" s="247"/>
      <c r="AX23" s="247"/>
      <c r="AY23" s="247"/>
      <c r="AZ23" s="247"/>
      <c r="BA23" s="247"/>
      <c r="BC23" s="247"/>
      <c r="BD23" s="279"/>
      <c r="BE23" s="247"/>
      <c r="BF23" s="247"/>
      <c r="BG23" s="247"/>
      <c r="BH23" s="270"/>
      <c r="BI23" s="247"/>
      <c r="BJ23" s="247"/>
      <c r="BK23" s="247"/>
      <c r="BL23" s="247"/>
    </row>
    <row r="24" spans="2:64" s="245" customFormat="1" x14ac:dyDescent="0.2">
      <c r="B24" s="271"/>
      <c r="C24" s="272"/>
      <c r="D24" s="273"/>
      <c r="E24" s="274"/>
      <c r="F24" s="274"/>
      <c r="G24" s="159"/>
      <c r="H24" s="188"/>
      <c r="I24" s="188"/>
      <c r="J24" s="188"/>
      <c r="K24" s="178"/>
      <c r="L24" s="185"/>
      <c r="M24" s="274"/>
      <c r="N24" s="188"/>
      <c r="O24" s="188"/>
      <c r="P24" s="273"/>
      <c r="Q24" s="274"/>
      <c r="R24" s="274"/>
      <c r="S24" s="159"/>
      <c r="T24" s="188"/>
      <c r="U24" s="274"/>
      <c r="V24" s="188"/>
      <c r="W24" s="188"/>
      <c r="X24" s="273"/>
      <c r="Y24" s="274"/>
      <c r="Z24" s="274"/>
      <c r="AA24" s="159"/>
      <c r="AB24" s="205">
        <f>COUNT(D24:AA24)</f>
        <v>0</v>
      </c>
      <c r="AC24" s="205"/>
      <c r="AD24" s="252" t="str">
        <f>IF(COUNTIF(D24:AA24,"(1)")=0," ",COUNTIF(D24:AA24,"(1)"))</f>
        <v xml:space="preserve"> </v>
      </c>
      <c r="AE24" s="252" t="str">
        <f>IF(COUNTIF(D24:AA24,"(2)")=0," ",COUNTIF(D24:AA24,"(2)"))</f>
        <v xml:space="preserve"> </v>
      </c>
      <c r="AF24" s="252" t="str">
        <f>IF(COUNTIF(D24:AA24,"(3)")=0," ",COUNTIF(D24:AA24,"(3)"))</f>
        <v xml:space="preserve"> </v>
      </c>
      <c r="AG24" s="275" t="str">
        <f>IF(SUM(AD24:AF24)=0," ",SUM(AD24:AF24))</f>
        <v xml:space="preserve"> </v>
      </c>
      <c r="AH24" s="162" t="str">
        <f>IF(BE24=0,Var!$B$8,IF(LARGE(D24:AA24,1)&gt;=32,Var!$B$4," "))</f>
        <v>---</v>
      </c>
      <c r="AI24" s="162" t="str">
        <f>IF(BE24=0,Var!$B$8,IF(LARGE(D24:AA24,1)&gt;=35,Var!$B$4," "))</f>
        <v>---</v>
      </c>
      <c r="AJ24" s="162" t="str">
        <f>IF(BE24=0,Var!$B$8,IF(LARGE(D24:AA24,1)&gt;=38,Var!$B$4," "))</f>
        <v>---</v>
      </c>
      <c r="AK24" s="162" t="str">
        <f>IF(BE24=0,Var!$B$8,IF(LARGE(D24:AA24,1)=40,Var!$B$4," "))</f>
        <v>---</v>
      </c>
      <c r="AL24" s="259"/>
    </row>
    <row r="25" spans="2:64" s="245" customFormat="1" ht="22.5" customHeight="1" x14ac:dyDescent="0.25">
      <c r="B25" s="267"/>
      <c r="C25" s="268" t="s">
        <v>155</v>
      </c>
      <c r="D25" s="269"/>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05"/>
      <c r="AC25" s="205"/>
      <c r="AD25" s="247"/>
      <c r="AE25" s="247"/>
      <c r="AF25" s="247"/>
      <c r="AG25" s="270"/>
      <c r="AL25" s="247"/>
      <c r="AM25" s="247"/>
      <c r="AN25" s="247"/>
      <c r="AO25" s="246"/>
      <c r="AP25" s="274"/>
      <c r="AQ25" s="274"/>
      <c r="AR25" s="188"/>
      <c r="AS25" s="247"/>
      <c r="AT25" s="247"/>
      <c r="AU25" s="247"/>
      <c r="AV25" s="247"/>
      <c r="AW25" s="247"/>
      <c r="AX25" s="247"/>
      <c r="AY25" s="247"/>
      <c r="AZ25" s="247"/>
      <c r="BA25" s="247"/>
      <c r="BC25" s="247"/>
      <c r="BD25" s="279"/>
      <c r="BE25" s="247"/>
      <c r="BF25" s="247"/>
      <c r="BG25" s="247"/>
      <c r="BH25" s="270"/>
      <c r="BI25" s="247"/>
      <c r="BJ25" s="247"/>
      <c r="BK25" s="247"/>
      <c r="BL25" s="247"/>
    </row>
    <row r="26" spans="2:64" s="245" customFormat="1" x14ac:dyDescent="0.2">
      <c r="B26" s="271">
        <v>1</v>
      </c>
      <c r="C26" s="272" t="s">
        <v>30</v>
      </c>
      <c r="D26" s="273"/>
      <c r="E26" s="274"/>
      <c r="F26" s="274"/>
      <c r="G26" s="159"/>
      <c r="H26" s="188"/>
      <c r="I26" s="188"/>
      <c r="J26" s="280"/>
      <c r="K26" s="202"/>
      <c r="L26" s="185"/>
      <c r="M26" s="274"/>
      <c r="N26" s="188"/>
      <c r="O26" s="517"/>
      <c r="P26" s="273"/>
      <c r="Q26" s="274"/>
      <c r="R26" s="274"/>
      <c r="S26" s="159"/>
      <c r="T26" s="188"/>
      <c r="U26" s="274"/>
      <c r="V26" s="188"/>
      <c r="W26" s="188"/>
      <c r="X26" s="273"/>
      <c r="Y26" s="274"/>
      <c r="Z26" s="274"/>
      <c r="AA26" s="159"/>
      <c r="AB26" s="205">
        <f>COUNT(D26:AA26)</f>
        <v>0</v>
      </c>
      <c r="AC26" s="205"/>
      <c r="AD26" s="252" t="str">
        <f>IF(COUNTIF(D26:AA26,"(1)")=0," ",COUNTIF(D26:AA26,"(1)"))</f>
        <v xml:space="preserve"> </v>
      </c>
      <c r="AE26" s="252" t="str">
        <f>IF(COUNTIF(D26:AA26,"(2)")=0," ",COUNTIF(D26:AA26,"(2)"))</f>
        <v xml:space="preserve"> </v>
      </c>
      <c r="AF26" s="252" t="str">
        <f>IF(COUNTIF(D26:AA26,"(3)")=0," ",COUNTIF(D26:AA26,"(3)"))</f>
        <v xml:space="preserve"> </v>
      </c>
      <c r="AG26" s="275" t="str">
        <f>IF(SUM(AD26:AF26)=0," ",SUM(AD26:AF26))</f>
        <v xml:space="preserve"> </v>
      </c>
      <c r="AH26" s="162" t="str">
        <f>IF(BE26=0,Var!$B$8,IF(LARGE(D26:AA26,1)&gt;=32,Var!$B$4," "))</f>
        <v>---</v>
      </c>
      <c r="AI26" s="162" t="str">
        <f>IF(BE26=0,Var!$B$8,IF(LARGE(D26:AA26,1)&gt;=35,Var!$B$4," "))</f>
        <v>---</v>
      </c>
      <c r="AJ26" s="162" t="str">
        <f>IF(BE26=0,Var!$B$8,IF(LARGE(D26:AA26,1)&gt;=38,Var!$B$4," "))</f>
        <v>---</v>
      </c>
      <c r="AK26" s="162" t="str">
        <f>IF(BE26=0,Var!$B$8,IF(LARGE(D26:AA26,1)=40,Var!$B$4," "))</f>
        <v>---</v>
      </c>
      <c r="AL26" s="259"/>
    </row>
    <row r="27" spans="2:64" s="245" customFormat="1" x14ac:dyDescent="0.2">
      <c r="B27" s="271">
        <v>1</v>
      </c>
      <c r="C27" s="272" t="s">
        <v>39</v>
      </c>
      <c r="D27" s="273"/>
      <c r="E27" s="274"/>
      <c r="F27" s="274"/>
      <c r="G27" s="159"/>
      <c r="H27" s="188"/>
      <c r="I27" s="188"/>
      <c r="J27" s="188"/>
      <c r="K27" s="170"/>
      <c r="L27" s="185"/>
      <c r="M27" s="274"/>
      <c r="N27" s="188"/>
      <c r="O27" s="517"/>
      <c r="P27" s="273"/>
      <c r="Q27" s="274"/>
      <c r="R27" s="274"/>
      <c r="S27" s="159"/>
      <c r="T27" s="188"/>
      <c r="U27" s="274"/>
      <c r="V27" s="188"/>
      <c r="W27" s="188"/>
      <c r="X27" s="273"/>
      <c r="Y27" s="274"/>
      <c r="Z27" s="274"/>
      <c r="AA27" s="159"/>
      <c r="AB27" s="205">
        <f>COUNT(D27:AA27)</f>
        <v>0</v>
      </c>
      <c r="AC27" s="205"/>
      <c r="AD27" s="252" t="str">
        <f>IF(COUNTIF(D27:AA27,"(1)")=0," ",COUNTIF(D27:AA27,"(1)"))</f>
        <v xml:space="preserve"> </v>
      </c>
      <c r="AE27" s="252" t="str">
        <f>IF(COUNTIF(D27:AA27,"(2)")=0," ",COUNTIF(D27:AA27,"(2)"))</f>
        <v xml:space="preserve"> </v>
      </c>
      <c r="AF27" s="252">
        <v>1</v>
      </c>
      <c r="AG27" s="275">
        <f>IF(SUM(AD27:AF27)=0," ",SUM(AD27:AF27))</f>
        <v>1</v>
      </c>
      <c r="AH27" s="162">
        <v>25</v>
      </c>
      <c r="AI27" s="162">
        <v>25</v>
      </c>
      <c r="AJ27" s="162">
        <v>25</v>
      </c>
      <c r="AK27" s="162" t="str">
        <f>IF(BE27=0,Var!$B$8,IF(LARGE(D27:AA27,1)=40,Var!$B$4," "))</f>
        <v>---</v>
      </c>
      <c r="AL27" s="259"/>
    </row>
    <row r="28" spans="2:64" s="245" customFormat="1" ht="22.5" customHeight="1" x14ac:dyDescent="0.25">
      <c r="B28" s="267"/>
      <c r="C28" s="268" t="s">
        <v>156</v>
      </c>
      <c r="D28" s="269"/>
      <c r="E28" s="269"/>
      <c r="F28" s="269"/>
      <c r="G28" s="269"/>
      <c r="H28" s="269"/>
      <c r="I28" s="269"/>
      <c r="J28" s="269"/>
      <c r="K28" s="269"/>
      <c r="L28" s="269"/>
      <c r="M28" s="269"/>
      <c r="N28" s="269"/>
      <c r="O28" s="269"/>
      <c r="P28" s="269"/>
      <c r="Q28" s="269"/>
      <c r="R28" s="269"/>
      <c r="S28" s="269"/>
      <c r="T28" s="269"/>
      <c r="U28" s="269"/>
      <c r="V28" s="269"/>
      <c r="W28" s="269"/>
      <c r="X28" s="269"/>
      <c r="Y28" s="269"/>
      <c r="Z28" s="269"/>
      <c r="AA28" s="269"/>
      <c r="AB28" s="205"/>
      <c r="AC28" s="205"/>
      <c r="AD28" s="247"/>
      <c r="AE28" s="247"/>
      <c r="AF28" s="247"/>
      <c r="AG28" s="270"/>
      <c r="AL28" s="247"/>
      <c r="AM28" s="247"/>
      <c r="AN28" s="247"/>
      <c r="AO28" s="247"/>
      <c r="AP28" s="247"/>
      <c r="AQ28" s="247"/>
      <c r="AR28" s="278"/>
      <c r="AS28" s="247"/>
      <c r="AT28" s="247"/>
      <c r="AU28" s="247"/>
      <c r="AV28" s="247"/>
      <c r="AW28" s="247"/>
      <c r="AX28" s="247"/>
      <c r="AY28" s="247"/>
      <c r="AZ28" s="247"/>
      <c r="BA28" s="247"/>
      <c r="BC28" s="247"/>
      <c r="BD28" s="279"/>
      <c r="BE28" s="247"/>
      <c r="BF28" s="247"/>
      <c r="BG28" s="247"/>
      <c r="BH28" s="270"/>
      <c r="BI28" s="247"/>
      <c r="BJ28" s="247"/>
      <c r="BK28" s="247"/>
      <c r="BL28" s="247"/>
    </row>
    <row r="29" spans="2:64" s="245" customFormat="1" x14ac:dyDescent="0.2">
      <c r="B29" s="271"/>
      <c r="C29" s="272"/>
      <c r="D29" s="273"/>
      <c r="E29" s="274"/>
      <c r="F29" s="274"/>
      <c r="G29" s="159"/>
      <c r="H29" s="188"/>
      <c r="I29" s="188"/>
      <c r="J29" s="188"/>
      <c r="K29" s="178"/>
      <c r="L29" s="185"/>
      <c r="M29" s="274"/>
      <c r="N29" s="188"/>
      <c r="O29" s="188"/>
      <c r="P29" s="273"/>
      <c r="Q29" s="274"/>
      <c r="R29" s="274"/>
      <c r="S29" s="159"/>
      <c r="T29" s="188"/>
      <c r="U29" s="274"/>
      <c r="V29" s="188"/>
      <c r="W29" s="188"/>
      <c r="X29" s="273"/>
      <c r="Y29" s="274"/>
      <c r="Z29" s="274"/>
      <c r="AA29" s="159"/>
      <c r="AB29" s="205">
        <f>COUNT(D29:AA29)</f>
        <v>0</v>
      </c>
      <c r="AC29" s="205"/>
      <c r="AD29" s="252" t="str">
        <f>IF(COUNTIF(D29:AA29,"(1)")=0," ",COUNTIF(D29:AA29,"(1)"))</f>
        <v xml:space="preserve"> </v>
      </c>
      <c r="AE29" s="252" t="str">
        <f>IF(COUNTIF(D29:AA29,"(2)")=0," ",COUNTIF(D29:AA29,"(2)"))</f>
        <v xml:space="preserve"> </v>
      </c>
      <c r="AF29" s="252" t="str">
        <f>IF(COUNTIF(D29:AA29,"(3)")=0," ",COUNTIF(D29:AA29,"(3)"))</f>
        <v xml:space="preserve"> </v>
      </c>
      <c r="AG29" s="275" t="str">
        <f>IF(SUM(AD29:AF29)=0," ",SUM(AD29:AF29))</f>
        <v xml:space="preserve"> </v>
      </c>
      <c r="AH29" s="162" t="str">
        <f>IF(BE29=0,Var!$B$8,IF(LARGE(D29:AA29,1)&gt;=32,Var!$B$4," "))</f>
        <v>---</v>
      </c>
      <c r="AI29" s="162" t="str">
        <f>IF(BE29=0,Var!$B$8,IF(LARGE(D29:AA29,1)&gt;=35,Var!$B$4," "))</f>
        <v>---</v>
      </c>
      <c r="AJ29" s="162" t="str">
        <f>IF(BE29=0,Var!$B$8,IF(LARGE(D29:AA29,1)&gt;=38,Var!$B$4," "))</f>
        <v>---</v>
      </c>
      <c r="AK29" s="162" t="str">
        <f>IF(BE29=0,Var!$B$8,IF(LARGE(D29:AA29,1)=40,Var!$B$4," "))</f>
        <v>---</v>
      </c>
      <c r="AL29" s="259"/>
    </row>
    <row r="30" spans="2:64" s="245" customFormat="1" ht="22.5" customHeight="1" x14ac:dyDescent="0.25">
      <c r="B30" s="267"/>
      <c r="C30" s="268" t="s">
        <v>157</v>
      </c>
      <c r="D30" s="269"/>
      <c r="E30" s="269"/>
      <c r="F30" s="269"/>
      <c r="G30" s="269"/>
      <c r="H30" s="269"/>
      <c r="I30" s="269"/>
      <c r="J30" s="269"/>
      <c r="K30" s="269"/>
      <c r="L30" s="269"/>
      <c r="M30" s="269"/>
      <c r="N30" s="269"/>
      <c r="O30" s="269"/>
      <c r="P30" s="269"/>
      <c r="Q30" s="269"/>
      <c r="R30" s="269"/>
      <c r="S30" s="269"/>
      <c r="T30" s="269"/>
      <c r="U30" s="269"/>
      <c r="V30" s="269"/>
      <c r="W30" s="269"/>
      <c r="X30" s="269"/>
      <c r="Y30" s="269"/>
      <c r="Z30" s="269"/>
      <c r="AA30" s="269"/>
      <c r="AB30" s="205"/>
      <c r="AC30" s="205"/>
      <c r="AD30" s="276"/>
      <c r="AE30" s="276"/>
      <c r="AF30" s="276"/>
      <c r="AG30" s="277"/>
      <c r="AL30" s="247"/>
      <c r="AM30" s="247"/>
      <c r="AN30" s="247"/>
      <c r="AO30" s="247"/>
      <c r="AP30" s="247"/>
      <c r="AQ30" s="247"/>
      <c r="AR30" s="278"/>
      <c r="AS30" s="247"/>
      <c r="AT30" s="247"/>
      <c r="AU30" s="247"/>
      <c r="AV30" s="247"/>
      <c r="AW30" s="247"/>
      <c r="AX30" s="247"/>
      <c r="AY30" s="247"/>
      <c r="AZ30" s="247"/>
      <c r="BA30" s="247"/>
      <c r="BC30" s="247"/>
      <c r="BD30" s="279"/>
      <c r="BE30" s="247"/>
      <c r="BF30" s="247"/>
      <c r="BG30" s="247"/>
      <c r="BH30" s="270"/>
      <c r="BI30" s="247"/>
      <c r="BJ30" s="247"/>
      <c r="BK30" s="247"/>
      <c r="BL30" s="247"/>
    </row>
    <row r="31" spans="2:64" s="245" customFormat="1" x14ac:dyDescent="0.2">
      <c r="B31" s="271">
        <v>1</v>
      </c>
      <c r="C31" s="272" t="s">
        <v>49</v>
      </c>
      <c r="D31" s="273"/>
      <c r="E31" s="274"/>
      <c r="F31" s="274"/>
      <c r="G31" s="159"/>
      <c r="H31" s="188"/>
      <c r="I31" s="188"/>
      <c r="J31" s="188"/>
      <c r="K31" s="178"/>
      <c r="L31" s="185"/>
      <c r="M31" s="274"/>
      <c r="N31" s="188"/>
      <c r="O31" s="496"/>
      <c r="P31" s="273"/>
      <c r="Q31" s="274"/>
      <c r="R31" s="274"/>
      <c r="S31" s="159"/>
      <c r="T31" s="188"/>
      <c r="U31" s="274"/>
      <c r="V31" s="188"/>
      <c r="W31" s="188"/>
      <c r="X31" s="273"/>
      <c r="Y31" s="274"/>
      <c r="Z31" s="274"/>
      <c r="AA31" s="159"/>
      <c r="AB31" s="205">
        <f>COUNT(D31:AA31)</f>
        <v>0</v>
      </c>
      <c r="AC31" s="205"/>
      <c r="AD31" s="252" t="str">
        <f>IF(COUNTIF(D31:AA31,"(1)")=0," ",COUNTIF(D31:AA31,"(1)"))</f>
        <v xml:space="preserve"> </v>
      </c>
      <c r="AE31" s="252" t="str">
        <f>IF(COUNTIF(D31:AA31,"(2)")=0," ",COUNTIF(D31:AA31,"(2)"))</f>
        <v xml:space="preserve"> </v>
      </c>
      <c r="AF31" s="252" t="str">
        <f>IF(COUNTIF(D31:AA31,"(3)")=0," ",COUNTIF(D31:AA31,"(3)"))</f>
        <v xml:space="preserve"> </v>
      </c>
      <c r="AG31" s="275" t="str">
        <f>IF(SUM(AD31:AF31)=0," ",SUM(AD31:AF31))</f>
        <v xml:space="preserve"> </v>
      </c>
      <c r="AH31" s="162">
        <v>23</v>
      </c>
      <c r="AI31" s="162">
        <v>23</v>
      </c>
      <c r="AJ31" s="162" t="str">
        <f>IF(BE31=0,Var!$B$8,IF(LARGE(D31:AA31,1)&gt;=38,Var!$B$4," "))</f>
        <v>---</v>
      </c>
      <c r="AK31" s="162" t="str">
        <f>IF(BE31=0,Var!$B$8,IF(LARGE(D31:AA31,1)&gt;=40,Var!$B$4," "))</f>
        <v>---</v>
      </c>
      <c r="AL31" s="259"/>
    </row>
    <row r="32" spans="2:64" s="245" customFormat="1" ht="22.5" customHeight="1" x14ac:dyDescent="0.25">
      <c r="B32" s="267"/>
      <c r="C32" s="268" t="s">
        <v>158</v>
      </c>
      <c r="D32" s="269"/>
      <c r="E32" s="269"/>
      <c r="F32" s="269"/>
      <c r="G32" s="269"/>
      <c r="H32" s="269"/>
      <c r="I32" s="269"/>
      <c r="J32" s="269"/>
      <c r="K32" s="269"/>
      <c r="L32" s="269"/>
      <c r="M32" s="269"/>
      <c r="N32" s="269"/>
      <c r="O32" s="269"/>
      <c r="P32" s="269"/>
      <c r="Q32" s="269"/>
      <c r="R32" s="269"/>
      <c r="S32" s="269"/>
      <c r="T32" s="269"/>
      <c r="U32" s="269"/>
      <c r="V32" s="269"/>
      <c r="W32" s="269"/>
      <c r="X32" s="269"/>
      <c r="Y32" s="269"/>
      <c r="Z32" s="269"/>
      <c r="AA32" s="269"/>
      <c r="AB32" s="205"/>
      <c r="AC32" s="205"/>
      <c r="AD32" s="247"/>
      <c r="AE32" s="247"/>
      <c r="AF32" s="247"/>
      <c r="AG32" s="270"/>
      <c r="AL32" s="247"/>
      <c r="AM32" s="247"/>
      <c r="AN32" s="247"/>
      <c r="AO32" s="247"/>
      <c r="AP32" s="247"/>
      <c r="AQ32" s="247"/>
      <c r="AR32" s="278"/>
      <c r="AS32" s="247"/>
      <c r="AT32" s="247"/>
      <c r="AU32" s="247"/>
      <c r="AV32" s="247"/>
      <c r="AW32" s="247"/>
      <c r="AX32" s="247"/>
      <c r="AY32" s="247"/>
      <c r="AZ32" s="247"/>
      <c r="BA32" s="247"/>
      <c r="BC32" s="247"/>
      <c r="BD32" s="279"/>
      <c r="BE32" s="247"/>
      <c r="BF32" s="247"/>
      <c r="BG32" s="247"/>
      <c r="BH32" s="270"/>
      <c r="BI32" s="247"/>
      <c r="BJ32" s="247"/>
      <c r="BK32" s="247"/>
      <c r="BL32" s="247"/>
    </row>
    <row r="33" spans="2:64" s="245" customFormat="1" x14ac:dyDescent="0.2">
      <c r="B33" s="271"/>
      <c r="C33" s="272" t="s">
        <v>47</v>
      </c>
      <c r="D33" s="273"/>
      <c r="E33" s="274"/>
      <c r="F33" s="274"/>
      <c r="G33" s="159"/>
      <c r="H33" s="188"/>
      <c r="I33" s="188"/>
      <c r="J33" s="188"/>
      <c r="K33" s="202"/>
      <c r="L33" s="185"/>
      <c r="M33" s="274"/>
      <c r="N33" s="188"/>
      <c r="O33" s="188"/>
      <c r="P33" s="273"/>
      <c r="Q33" s="274"/>
      <c r="R33" s="274"/>
      <c r="S33" s="159"/>
      <c r="T33" s="188"/>
      <c r="U33" s="274"/>
      <c r="V33" s="188"/>
      <c r="W33" s="188"/>
      <c r="X33" s="273"/>
      <c r="Y33" s="274"/>
      <c r="Z33" s="274"/>
      <c r="AA33" s="159"/>
      <c r="AB33" s="205">
        <f>COUNT(D33:AA33)</f>
        <v>0</v>
      </c>
      <c r="AC33" s="205"/>
      <c r="AD33" s="252" t="str">
        <f>IF(COUNTIF(D33:AA33,"(1)")=0," ",COUNTIF(D33:AA33,"(1)"))</f>
        <v xml:space="preserve"> </v>
      </c>
      <c r="AE33" s="252" t="str">
        <f>IF(COUNTIF(D33:AA33,"(2)")=0," ",COUNTIF(D33:AA33,"(2)"))</f>
        <v xml:space="preserve"> </v>
      </c>
      <c r="AF33" s="252" t="str">
        <f>IF(COUNTIF(D33:AA33,"(3)")=0," ",COUNTIF(D33:AA33,"(3)"))</f>
        <v xml:space="preserve"> </v>
      </c>
      <c r="AG33" s="275" t="str">
        <f>IF(SUM(AD33:AF33)=0," ",SUM(AD33:AF33))</f>
        <v xml:space="preserve"> </v>
      </c>
      <c r="AH33" s="162">
        <v>99</v>
      </c>
      <c r="AI33" s="162">
        <v>99</v>
      </c>
      <c r="AJ33" s="162">
        <v>99</v>
      </c>
      <c r="AK33" s="162" t="str">
        <f>IF(BE33=0,Var!$B$8,IF(LARGE(D33:AA33,1)=40,Var!$B$4," "))</f>
        <v>---</v>
      </c>
      <c r="AL33" s="259"/>
    </row>
    <row r="34" spans="2:64" s="245" customFormat="1" x14ac:dyDescent="0.2">
      <c r="B34" s="271"/>
      <c r="C34" s="272"/>
      <c r="D34" s="273"/>
      <c r="E34" s="274"/>
      <c r="F34" s="274"/>
      <c r="G34" s="159"/>
      <c r="H34" s="188"/>
      <c r="I34" s="188"/>
      <c r="J34" s="188"/>
      <c r="K34" s="170"/>
      <c r="L34" s="185"/>
      <c r="M34" s="274"/>
      <c r="N34" s="188"/>
      <c r="O34" s="188"/>
      <c r="P34" s="273"/>
      <c r="Q34" s="274"/>
      <c r="R34" s="274"/>
      <c r="S34" s="159"/>
      <c r="T34" s="188"/>
      <c r="U34" s="274"/>
      <c r="V34" s="188"/>
      <c r="W34" s="188"/>
      <c r="X34" s="273"/>
      <c r="Y34" s="274"/>
      <c r="Z34" s="274"/>
      <c r="AA34" s="159"/>
      <c r="AB34" s="205">
        <f>COUNT(D34:AA34)</f>
        <v>0</v>
      </c>
      <c r="AC34" s="205"/>
      <c r="AD34" s="252" t="str">
        <f>IF(COUNTIF(D34:AA34,"(1)")=0," ",COUNTIF(D34:AA34,"(1)"))</f>
        <v xml:space="preserve"> </v>
      </c>
      <c r="AE34" s="252" t="str">
        <f>IF(COUNTIF(D34:AA34,"(2)")=0," ",COUNTIF(D34:AA34,"(2)"))</f>
        <v xml:space="preserve"> </v>
      </c>
      <c r="AF34" s="252" t="str">
        <f>IF(COUNTIF(D34:AA34,"(3)")=0," ",COUNTIF(D34:AA34,"(3)"))</f>
        <v xml:space="preserve"> </v>
      </c>
      <c r="AG34" s="275" t="str">
        <f>IF(SUM(AD34:AF34)=0," ",SUM(AD34:AF34))</f>
        <v xml:space="preserve"> </v>
      </c>
      <c r="AH34" s="162" t="str">
        <f>IF(BE34=0,Var!$B$8,IF(LARGE(D34:AA34,1)&gt;=32,Var!$B$4," "))</f>
        <v>---</v>
      </c>
      <c r="AI34" s="162" t="str">
        <f>IF(BE34=0,Var!$B$8,IF(LARGE(D34:AA34,1)&gt;=35,Var!$B$4," "))</f>
        <v>---</v>
      </c>
      <c r="AJ34" s="162" t="str">
        <f>IF(BE34=0,Var!$B$8,IF(LARGE(D34:AA34,1)&gt;=38,Var!$B$4," "))</f>
        <v>---</v>
      </c>
      <c r="AK34" s="162" t="str">
        <f>IF(BE34=0,Var!$B$8,IF(LARGE(D34:AA34,1)=40,Var!$B$4," "))</f>
        <v>---</v>
      </c>
      <c r="AL34" s="259"/>
    </row>
    <row r="35" spans="2:64" s="245" customFormat="1" ht="22.5" customHeight="1" x14ac:dyDescent="0.25">
      <c r="B35" s="267"/>
      <c r="C35" s="268" t="s">
        <v>159</v>
      </c>
      <c r="D35" s="269"/>
      <c r="E35" s="269"/>
      <c r="F35" s="269"/>
      <c r="G35" s="269"/>
      <c r="H35" s="269"/>
      <c r="I35" s="269"/>
      <c r="J35" s="269"/>
      <c r="K35" s="269"/>
      <c r="L35" s="269"/>
      <c r="M35" s="269"/>
      <c r="N35" s="269"/>
      <c r="O35" s="269"/>
      <c r="P35" s="269"/>
      <c r="Q35" s="269"/>
      <c r="R35" s="269"/>
      <c r="S35" s="269"/>
      <c r="T35" s="269"/>
      <c r="U35" s="269"/>
      <c r="V35" s="269"/>
      <c r="W35" s="269"/>
      <c r="X35" s="269"/>
      <c r="Y35" s="269"/>
      <c r="Z35" s="269"/>
      <c r="AA35" s="269"/>
      <c r="AB35" s="205"/>
      <c r="AC35" s="205"/>
      <c r="AD35" s="276"/>
      <c r="AE35" s="276"/>
      <c r="AF35" s="276"/>
      <c r="AG35" s="277"/>
      <c r="AL35" s="247"/>
      <c r="AM35" s="247"/>
      <c r="AN35" s="247"/>
      <c r="AO35" s="247"/>
      <c r="AP35" s="247"/>
      <c r="AQ35" s="247"/>
      <c r="AR35" s="278"/>
      <c r="AS35" s="247"/>
      <c r="AT35" s="247"/>
      <c r="AU35" s="247"/>
      <c r="AV35" s="247"/>
      <c r="AW35" s="247"/>
      <c r="AX35" s="247"/>
      <c r="AY35" s="247"/>
      <c r="AZ35" s="247"/>
      <c r="BA35" s="247"/>
      <c r="BC35" s="247"/>
      <c r="BD35" s="279"/>
      <c r="BE35" s="247"/>
      <c r="BF35" s="247"/>
      <c r="BG35" s="247"/>
      <c r="BH35" s="270"/>
      <c r="BI35" s="247"/>
      <c r="BJ35" s="247"/>
      <c r="BK35" s="247"/>
      <c r="BL35" s="247"/>
    </row>
    <row r="36" spans="2:64" s="245" customFormat="1" x14ac:dyDescent="0.2">
      <c r="B36" s="271"/>
      <c r="C36" s="272" t="s">
        <v>54</v>
      </c>
      <c r="D36" s="273"/>
      <c r="E36" s="246"/>
      <c r="F36" s="246"/>
      <c r="G36" s="281"/>
      <c r="H36" s="185"/>
      <c r="I36" s="185"/>
      <c r="J36" s="185"/>
      <c r="K36" s="282"/>
      <c r="L36" s="273"/>
      <c r="M36" s="246"/>
      <c r="N36" s="246"/>
      <c r="O36" s="185"/>
      <c r="P36" s="273"/>
      <c r="Q36" s="246"/>
      <c r="R36" s="246"/>
      <c r="S36" s="281"/>
      <c r="T36" s="185"/>
      <c r="U36" s="246"/>
      <c r="V36" s="185"/>
      <c r="W36" s="185"/>
      <c r="X36" s="273"/>
      <c r="Y36" s="246"/>
      <c r="Z36" s="246"/>
      <c r="AA36" s="281"/>
      <c r="AB36" s="205"/>
      <c r="AC36" s="205"/>
      <c r="AD36" s="252" t="str">
        <f>IF(COUNTIF(D36:AA36,"(1)")=0," ",COUNTIF(D36:AA36,"(1)"))</f>
        <v xml:space="preserve"> </v>
      </c>
      <c r="AE36" s="252" t="str">
        <f>IF(COUNTIF(D36:AA36,"(2)")=0," ",COUNTIF(D36:AA36,"(2)"))</f>
        <v xml:space="preserve"> </v>
      </c>
      <c r="AF36" s="252" t="str">
        <f>IF(COUNTIF(D36:AA36,"(3)")=0," ",COUNTIF(D36:AA36,"(3)"))</f>
        <v xml:space="preserve"> </v>
      </c>
      <c r="AG36" s="275" t="str">
        <f>IF(SUM(AD36:AF36)=0," ",SUM(AD36:AF36))</f>
        <v xml:space="preserve"> </v>
      </c>
      <c r="AH36" s="162">
        <v>22</v>
      </c>
      <c r="AI36" s="162">
        <v>22</v>
      </c>
      <c r="AJ36" s="162">
        <v>22</v>
      </c>
      <c r="AK36" s="162">
        <v>23</v>
      </c>
      <c r="AL36" s="259"/>
    </row>
    <row r="37" spans="2:64" s="245" customFormat="1" x14ac:dyDescent="0.2">
      <c r="B37" s="271"/>
      <c r="C37" s="272"/>
      <c r="D37" s="273"/>
      <c r="E37" s="274"/>
      <c r="F37" s="274"/>
      <c r="G37" s="159"/>
      <c r="H37" s="188"/>
      <c r="I37" s="188"/>
      <c r="J37" s="188"/>
      <c r="K37" s="170"/>
      <c r="L37" s="185"/>
      <c r="M37" s="274"/>
      <c r="N37" s="188"/>
      <c r="O37" s="188"/>
      <c r="P37" s="273"/>
      <c r="Q37" s="274"/>
      <c r="R37" s="274"/>
      <c r="S37" s="159"/>
      <c r="T37" s="188"/>
      <c r="U37" s="274"/>
      <c r="V37" s="188"/>
      <c r="W37" s="188"/>
      <c r="X37" s="273"/>
      <c r="Y37" s="274"/>
      <c r="Z37" s="274"/>
      <c r="AA37" s="159"/>
      <c r="AB37" s="205">
        <f>COUNT(D37:AA37)</f>
        <v>0</v>
      </c>
      <c r="AC37" s="205"/>
      <c r="AD37" s="252" t="str">
        <f>IF(COUNTIF(D37:AA37,"(1)")=0," ",COUNTIF(D37:AA37,"(1)"))</f>
        <v xml:space="preserve"> </v>
      </c>
      <c r="AE37" s="252" t="str">
        <f>IF(COUNTIF(D37:AA37,"(2)")=0," ",COUNTIF(D37:AA37,"(2)"))</f>
        <v xml:space="preserve"> </v>
      </c>
      <c r="AF37" s="252" t="str">
        <f>IF(COUNTIF(D37:AA37,"(3)")=0," ",COUNTIF(D37:AA37,"(3)"))</f>
        <v xml:space="preserve"> </v>
      </c>
      <c r="AG37" s="275" t="str">
        <f>IF(SUM(AD37:AF37)=0," ",SUM(AD37:AF37))</f>
        <v xml:space="preserve"> </v>
      </c>
      <c r="AH37" s="162" t="str">
        <f>IF(BE37=0,Var!$B$8,IF(LARGE(D37:AA37,1)&gt;=32,Var!$B$4," "))</f>
        <v>---</v>
      </c>
      <c r="AI37" s="162" t="str">
        <f>IF(BE37=0,Var!$B$8,IF(LARGE(D37:AA37,1)&gt;=35,Var!$B$4," "))</f>
        <v>---</v>
      </c>
      <c r="AJ37" s="162" t="str">
        <f>IF(BE37=0,Var!$B$8,IF(LARGE(D37:AA37,1)&gt;=38,Var!$B$4," "))</f>
        <v>---</v>
      </c>
      <c r="AK37" s="162" t="str">
        <f>IF(BE37=0,Var!$B$8,IF(LARGE(D37:AA37,1)&gt;=40,Var!$B$4," "))</f>
        <v>---</v>
      </c>
      <c r="AL37" s="259"/>
    </row>
    <row r="38" spans="2:64" s="245" customFormat="1" ht="22.5" customHeight="1" x14ac:dyDescent="0.25">
      <c r="B38" s="267"/>
      <c r="C38" s="268" t="s">
        <v>87</v>
      </c>
      <c r="D38" s="269"/>
      <c r="E38" s="269"/>
      <c r="F38" s="269"/>
      <c r="G38" s="269"/>
      <c r="H38" s="269"/>
      <c r="I38" s="269"/>
      <c r="J38" s="269"/>
      <c r="K38" s="269"/>
      <c r="L38" s="269"/>
      <c r="M38" s="269"/>
      <c r="N38" s="269"/>
      <c r="O38" s="497"/>
      <c r="P38" s="269"/>
      <c r="Q38" s="269"/>
      <c r="R38" s="269"/>
      <c r="S38" s="269"/>
      <c r="T38" s="269"/>
      <c r="U38" s="269"/>
      <c r="V38" s="269"/>
      <c r="W38" s="269"/>
      <c r="X38" s="269"/>
      <c r="Y38" s="269"/>
      <c r="Z38" s="269"/>
      <c r="AA38" s="269"/>
      <c r="AB38" s="205"/>
      <c r="AC38" s="205"/>
      <c r="AD38" s="247"/>
      <c r="AE38" s="247"/>
      <c r="AF38" s="247"/>
      <c r="AG38" s="270"/>
      <c r="AL38" s="247"/>
      <c r="AM38" s="247"/>
      <c r="AN38" s="247"/>
      <c r="AO38" s="247"/>
      <c r="AP38" s="247"/>
      <c r="AQ38" s="247"/>
      <c r="AR38" s="278"/>
      <c r="AS38" s="247"/>
      <c r="AT38" s="247"/>
      <c r="AU38" s="247"/>
      <c r="AV38" s="247"/>
      <c r="AW38" s="247"/>
      <c r="AX38" s="247"/>
      <c r="AY38" s="247"/>
      <c r="AZ38" s="247"/>
      <c r="BA38" s="247"/>
      <c r="BC38" s="247"/>
      <c r="BD38" s="279"/>
      <c r="BE38" s="247"/>
      <c r="BF38" s="247"/>
      <c r="BG38" s="247"/>
      <c r="BH38" s="270"/>
      <c r="BI38" s="247"/>
      <c r="BJ38" s="247"/>
      <c r="BK38" s="247"/>
      <c r="BL38" s="247"/>
    </row>
    <row r="39" spans="2:64" s="245" customFormat="1" x14ac:dyDescent="0.2">
      <c r="B39" s="271">
        <v>1</v>
      </c>
      <c r="C39" s="272" t="s">
        <v>59</v>
      </c>
      <c r="D39" s="273"/>
      <c r="E39" s="274"/>
      <c r="F39" s="274"/>
      <c r="G39" s="159"/>
      <c r="H39" s="188"/>
      <c r="I39" s="188"/>
      <c r="J39" s="188"/>
      <c r="K39" s="178"/>
      <c r="L39" s="185"/>
      <c r="M39" s="274"/>
      <c r="N39" s="188"/>
      <c r="O39" s="517"/>
      <c r="P39" s="273"/>
      <c r="Q39" s="274"/>
      <c r="R39" s="274"/>
      <c r="S39" s="159"/>
      <c r="T39" s="188"/>
      <c r="U39" s="274"/>
      <c r="V39" s="188"/>
      <c r="W39" s="188"/>
      <c r="X39" s="273"/>
      <c r="Y39" s="274"/>
      <c r="Z39" s="274"/>
      <c r="AA39" s="159"/>
      <c r="AB39" s="205">
        <f>COUNT(D39:AA39)</f>
        <v>0</v>
      </c>
      <c r="AC39" s="205"/>
      <c r="AD39" s="252" t="str">
        <f>IF(COUNTIF(D39:AA39,"(1)")=0," ",COUNTIF(D39:AA39,"(1)"))</f>
        <v xml:space="preserve"> </v>
      </c>
      <c r="AE39" s="252" t="str">
        <f>IF(COUNTIF(D39:AA39,"(2)")=0," ",COUNTIF(D39:AA39,"(2)"))</f>
        <v xml:space="preserve"> </v>
      </c>
      <c r="AF39" s="252" t="str">
        <f>IF(COUNTIF(D39:AA39,"(3)")=0," ",COUNTIF(D39:AA39,"(3)"))</f>
        <v xml:space="preserve"> </v>
      </c>
      <c r="AG39" s="275" t="str">
        <f>IF(SUM(AD39:AF39)=0," ",SUM(AD39:AF39))</f>
        <v xml:space="preserve"> </v>
      </c>
      <c r="AH39" s="162">
        <v>25</v>
      </c>
      <c r="AI39" s="162">
        <v>25</v>
      </c>
      <c r="AJ39" s="162">
        <v>25</v>
      </c>
      <c r="AK39" s="162" t="str">
        <f>IF(BE39=0,Var!$B$8,IF(LARGE(D39:AA39,1)=40,Var!$B$4," "))</f>
        <v>---</v>
      </c>
      <c r="AL39" s="259"/>
    </row>
    <row r="40" spans="2:64" s="245" customFormat="1" ht="22.5" customHeight="1" x14ac:dyDescent="0.25">
      <c r="B40" s="267"/>
      <c r="C40" s="268" t="s">
        <v>61</v>
      </c>
      <c r="D40" s="269"/>
      <c r="E40" s="269"/>
      <c r="F40" s="269"/>
      <c r="G40" s="269"/>
      <c r="H40" s="269"/>
      <c r="I40" s="269"/>
      <c r="J40" s="269"/>
      <c r="K40" s="269"/>
      <c r="L40" s="269"/>
      <c r="M40" s="269"/>
      <c r="N40" s="269"/>
      <c r="O40" s="269"/>
      <c r="P40" s="269"/>
      <c r="Q40" s="269"/>
      <c r="R40" s="269"/>
      <c r="S40" s="269"/>
      <c r="T40" s="269"/>
      <c r="U40" s="269"/>
      <c r="V40" s="269"/>
      <c r="W40" s="269"/>
      <c r="X40" s="269"/>
      <c r="Y40" s="269"/>
      <c r="Z40" s="269"/>
      <c r="AA40" s="269"/>
      <c r="AB40" s="205"/>
      <c r="AC40" s="205"/>
      <c r="AD40" s="247"/>
      <c r="AE40" s="247"/>
      <c r="AF40" s="247"/>
      <c r="AG40" s="270"/>
      <c r="AL40" s="247"/>
      <c r="AM40" s="247"/>
      <c r="AN40" s="247"/>
      <c r="AO40" s="247"/>
      <c r="AP40" s="247"/>
      <c r="AQ40" s="247"/>
      <c r="AR40" s="278"/>
      <c r="AS40" s="247"/>
      <c r="AT40" s="247"/>
      <c r="AU40" s="247"/>
      <c r="AV40" s="247"/>
      <c r="AW40" s="247"/>
      <c r="AX40" s="247"/>
      <c r="AY40" s="247"/>
      <c r="AZ40" s="247"/>
      <c r="BA40" s="247"/>
      <c r="BC40" s="247"/>
      <c r="BD40" s="279"/>
      <c r="BE40" s="247"/>
      <c r="BF40" s="247"/>
      <c r="BG40" s="247"/>
      <c r="BH40" s="270"/>
      <c r="BI40" s="247"/>
      <c r="BJ40" s="247"/>
      <c r="BK40" s="247"/>
      <c r="BL40" s="247"/>
    </row>
    <row r="41" spans="2:64" s="245" customFormat="1" x14ac:dyDescent="0.2">
      <c r="B41" s="271"/>
      <c r="C41" s="272" t="s">
        <v>63</v>
      </c>
      <c r="D41" s="273"/>
      <c r="E41" s="274"/>
      <c r="F41" s="274"/>
      <c r="G41" s="159"/>
      <c r="H41" s="188"/>
      <c r="I41" s="188"/>
      <c r="J41" s="188"/>
      <c r="K41" s="202"/>
      <c r="L41" s="273"/>
      <c r="M41" s="246"/>
      <c r="N41" s="246"/>
      <c r="O41" s="159"/>
      <c r="P41" s="273"/>
      <c r="Q41" s="274"/>
      <c r="R41" s="274"/>
      <c r="S41" s="159"/>
      <c r="T41" s="188"/>
      <c r="U41" s="274"/>
      <c r="V41" s="188"/>
      <c r="W41" s="188"/>
      <c r="X41" s="273"/>
      <c r="Y41" s="274"/>
      <c r="Z41" s="274"/>
      <c r="AA41" s="159"/>
      <c r="AB41" s="205"/>
      <c r="AC41" s="205"/>
      <c r="AD41" s="252" t="str">
        <f>IF(COUNTIF(D41:AA41,"(1)")=0," ",COUNTIF(D41:AA41,"(1)"))</f>
        <v xml:space="preserve"> </v>
      </c>
      <c r="AE41" s="252" t="str">
        <f>IF(COUNTIF(D41:AA41,"(2)")=0," ",COUNTIF(D41:AA41,"(2)"))</f>
        <v xml:space="preserve"> </v>
      </c>
      <c r="AF41" s="252" t="str">
        <f>IF(COUNTIF(D41:AA41,"(3)")=0," ",COUNTIF(D41:AA41,"(3)"))</f>
        <v xml:space="preserve"> </v>
      </c>
      <c r="AG41" s="275" t="str">
        <f>IF(SUM(AD41:AF41)=0," ",SUM(AD41:AF41))</f>
        <v xml:space="preserve"> </v>
      </c>
      <c r="AH41" s="162">
        <v>24</v>
      </c>
      <c r="AI41" s="162">
        <v>24</v>
      </c>
      <c r="AJ41" s="162">
        <v>24</v>
      </c>
      <c r="AK41" s="162">
        <v>24</v>
      </c>
      <c r="AL41" s="259"/>
    </row>
    <row r="42" spans="2:64" s="245" customFormat="1" x14ac:dyDescent="0.2">
      <c r="B42" s="271"/>
      <c r="C42" s="272" t="s">
        <v>62</v>
      </c>
      <c r="D42" s="273"/>
      <c r="E42" s="274"/>
      <c r="F42" s="274"/>
      <c r="G42" s="159"/>
      <c r="H42" s="188"/>
      <c r="I42" s="188"/>
      <c r="J42" s="188"/>
      <c r="K42" s="159"/>
      <c r="L42" s="185"/>
      <c r="M42" s="274"/>
      <c r="N42" s="188"/>
      <c r="O42" s="188"/>
      <c r="P42" s="273"/>
      <c r="Q42" s="274"/>
      <c r="R42" s="274"/>
      <c r="S42" s="159"/>
      <c r="T42" s="188"/>
      <c r="U42" s="274"/>
      <c r="V42" s="188"/>
      <c r="W42" s="188"/>
      <c r="X42" s="273"/>
      <c r="Y42" s="274"/>
      <c r="Z42" s="274"/>
      <c r="AA42" s="159"/>
      <c r="AB42" s="205">
        <f>COUNT(D42:AA42)</f>
        <v>0</v>
      </c>
      <c r="AC42" s="205"/>
      <c r="AD42" s="252" t="str">
        <f>IF(COUNTIF(D42:AA42,"(1)")=0," ",COUNTIF(D42:AA42,"(1)"))</f>
        <v xml:space="preserve"> </v>
      </c>
      <c r="AE42" s="252" t="str">
        <f>IF(COUNTIF(D42:AA42,"(2)")=0," ",COUNTIF(D42:AA42,"(2)"))</f>
        <v xml:space="preserve"> </v>
      </c>
      <c r="AF42" s="252" t="str">
        <f>IF(COUNTIF(D42:AA42,"(3)")=0," ",COUNTIF(D42:AA42,"(3)"))</f>
        <v xml:space="preserve"> </v>
      </c>
      <c r="AG42" s="275" t="str">
        <f>IF(SUM(AD42:AF42)=0," ",SUM(AD42:AF42))</f>
        <v xml:space="preserve"> </v>
      </c>
      <c r="AH42" s="162">
        <v>22</v>
      </c>
      <c r="AI42" s="162">
        <v>22</v>
      </c>
      <c r="AJ42" s="162">
        <v>22</v>
      </c>
      <c r="AK42" s="162">
        <v>22</v>
      </c>
      <c r="AL42" s="259"/>
    </row>
    <row r="43" spans="2:64" s="245" customFormat="1" ht="22.5" customHeight="1" x14ac:dyDescent="0.25">
      <c r="B43" s="267"/>
      <c r="C43" s="268" t="s">
        <v>64</v>
      </c>
      <c r="D43" s="269"/>
      <c r="E43" s="269"/>
      <c r="F43" s="269"/>
      <c r="G43" s="269"/>
      <c r="H43" s="269"/>
      <c r="I43" s="269"/>
      <c r="J43" s="269"/>
      <c r="K43" s="269"/>
      <c r="L43" s="269"/>
      <c r="M43" s="269"/>
      <c r="N43" s="269"/>
      <c r="O43" s="269"/>
      <c r="P43" s="269"/>
      <c r="Q43" s="269"/>
      <c r="R43" s="269"/>
      <c r="S43" s="269"/>
      <c r="T43" s="269"/>
      <c r="U43" s="269"/>
      <c r="V43" s="269"/>
      <c r="W43" s="269"/>
      <c r="X43" s="269"/>
      <c r="Y43" s="269"/>
      <c r="Z43" s="269"/>
      <c r="AA43" s="269"/>
      <c r="AB43" s="205"/>
      <c r="AC43" s="205"/>
      <c r="AD43" s="247"/>
      <c r="AE43" s="247"/>
      <c r="AF43" s="247"/>
      <c r="AG43" s="270"/>
      <c r="AL43" s="247"/>
    </row>
    <row r="44" spans="2:64" s="245" customFormat="1" x14ac:dyDescent="0.2">
      <c r="B44" s="271"/>
      <c r="C44" s="272"/>
      <c r="D44" s="273"/>
      <c r="E44" s="274"/>
      <c r="F44" s="274"/>
      <c r="G44" s="159"/>
      <c r="H44" s="188"/>
      <c r="I44" s="188"/>
      <c r="J44" s="188"/>
      <c r="K44" s="202"/>
      <c r="L44" s="185"/>
      <c r="M44" s="274"/>
      <c r="N44" s="188"/>
      <c r="O44" s="188"/>
      <c r="P44" s="273"/>
      <c r="Q44" s="274"/>
      <c r="R44" s="274"/>
      <c r="S44" s="159"/>
      <c r="T44" s="188"/>
      <c r="U44" s="274"/>
      <c r="V44" s="188"/>
      <c r="W44" s="188"/>
      <c r="X44" s="273"/>
      <c r="Y44" s="274"/>
      <c r="Z44" s="274"/>
      <c r="AA44" s="159"/>
      <c r="AB44" s="205">
        <f>COUNT(D44:AA44)</f>
        <v>0</v>
      </c>
      <c r="AC44" s="205"/>
      <c r="AD44" s="252"/>
      <c r="AE44" s="252"/>
      <c r="AF44" s="252"/>
      <c r="AG44" s="275"/>
      <c r="AH44" s="283"/>
      <c r="AI44" s="162"/>
      <c r="AJ44" s="162"/>
      <c r="AK44" s="162"/>
      <c r="AL44" s="259"/>
    </row>
    <row r="45" spans="2:64" s="245" customFormat="1" x14ac:dyDescent="0.2">
      <c r="B45" s="271">
        <v>1</v>
      </c>
      <c r="C45" s="272" t="s">
        <v>66</v>
      </c>
      <c r="D45" s="273"/>
      <c r="E45" s="274"/>
      <c r="F45" s="274"/>
      <c r="G45" s="159"/>
      <c r="H45" s="188"/>
      <c r="I45" s="188"/>
      <c r="J45" s="188"/>
      <c r="K45" s="159"/>
      <c r="L45" s="185"/>
      <c r="M45" s="274"/>
      <c r="N45" s="188"/>
      <c r="O45" s="496"/>
      <c r="P45" s="273"/>
      <c r="Q45" s="274"/>
      <c r="R45" s="274"/>
      <c r="S45" s="159"/>
      <c r="T45" s="188"/>
      <c r="U45" s="274"/>
      <c r="V45" s="188"/>
      <c r="W45" s="188"/>
      <c r="X45" s="273"/>
      <c r="Y45" s="274"/>
      <c r="Z45" s="274"/>
      <c r="AA45" s="159"/>
      <c r="AB45" s="205"/>
      <c r="AC45" s="205"/>
      <c r="AD45" s="252" t="str">
        <f>IF(COUNTIF(D45:AA45,"(1)")=0," ",COUNTIF(D45:AA45,"(1)"))</f>
        <v xml:space="preserve"> </v>
      </c>
      <c r="AE45" s="252" t="str">
        <f>IF(COUNTIF(D45:AA45,"(2)")=0," ",COUNTIF(D45:AA45,"(2)"))</f>
        <v xml:space="preserve"> </v>
      </c>
      <c r="AF45" s="252" t="str">
        <f>IF(COUNTIF(D45:AA45,"(3)")=0," ",COUNTIF(D45:AA45,"(3)"))</f>
        <v xml:space="preserve"> </v>
      </c>
      <c r="AG45" s="275" t="str">
        <f>IF(SUM(AD45:AF45)=0," ",SUM(AD45:AF45))</f>
        <v xml:space="preserve"> </v>
      </c>
      <c r="AH45" s="162">
        <v>22</v>
      </c>
      <c r="AI45" s="162">
        <v>22</v>
      </c>
      <c r="AJ45" s="162">
        <v>22</v>
      </c>
      <c r="AK45" s="490" t="str">
        <f>IF(BE45=0,Var!$B$8,IF(LARGE(D45:AA45,1)=40,Var!$B$4," "))</f>
        <v>---</v>
      </c>
      <c r="AL45" s="259"/>
    </row>
    <row r="46" spans="2:64" s="245" customFormat="1" x14ac:dyDescent="0.2">
      <c r="B46" s="271">
        <v>1</v>
      </c>
      <c r="C46" s="272" t="s">
        <v>67</v>
      </c>
      <c r="D46" s="284"/>
      <c r="E46" s="284"/>
      <c r="F46" s="284"/>
      <c r="G46" s="159"/>
      <c r="H46" s="188"/>
      <c r="I46" s="188"/>
      <c r="J46" s="188"/>
      <c r="K46" s="159"/>
      <c r="L46" s="273"/>
      <c r="M46" s="246"/>
      <c r="N46" s="246"/>
      <c r="O46" s="498"/>
      <c r="P46" s="273"/>
      <c r="Q46" s="274"/>
      <c r="R46" s="274"/>
      <c r="S46" s="159"/>
      <c r="T46" s="188"/>
      <c r="U46" s="274"/>
      <c r="V46" s="188"/>
      <c r="W46" s="188"/>
      <c r="X46" s="273"/>
      <c r="Y46" s="274"/>
      <c r="Z46" s="274"/>
      <c r="AA46" s="159"/>
      <c r="AB46" s="205"/>
      <c r="AD46" s="252" t="str">
        <f>IF(COUNTIF(D46:AA46,"(1)")=0," ",COUNTIF(D46:AA46,"(1)"))</f>
        <v xml:space="preserve"> </v>
      </c>
      <c r="AE46" s="252" t="str">
        <f>IF(COUNTIF(D46:AA46,"(2)")=0," ",COUNTIF(D46:AA46,"(2)"))</f>
        <v xml:space="preserve"> </v>
      </c>
      <c r="AF46" s="252" t="str">
        <f>IF(COUNTIF(D46:AA46,"(3)")=0," ",COUNTIF(D46:AA46,"(3)"))</f>
        <v xml:space="preserve"> </v>
      </c>
      <c r="AG46" s="275" t="str">
        <f>IF(SUM(AD46:AF46)=0," ",SUM(AD46:AF46))</f>
        <v xml:space="preserve"> </v>
      </c>
      <c r="AH46" s="162">
        <v>6</v>
      </c>
      <c r="AI46" s="162">
        <v>6</v>
      </c>
      <c r="AJ46" s="162">
        <v>6</v>
      </c>
      <c r="AK46" s="162">
        <v>6</v>
      </c>
      <c r="AL46" s="259"/>
    </row>
    <row r="47" spans="2:64" s="245" customFormat="1" x14ac:dyDescent="0.2">
      <c r="B47" s="271">
        <v>1</v>
      </c>
      <c r="C47" s="272" t="s">
        <v>89</v>
      </c>
      <c r="D47" s="284"/>
      <c r="E47" s="284"/>
      <c r="F47" s="284"/>
      <c r="G47" s="159"/>
      <c r="H47" s="188"/>
      <c r="I47" s="188"/>
      <c r="J47" s="188"/>
      <c r="K47" s="159"/>
      <c r="L47" s="273"/>
      <c r="M47" s="246"/>
      <c r="N47" s="246"/>
      <c r="O47" s="159"/>
      <c r="P47" s="273"/>
      <c r="Q47" s="274"/>
      <c r="R47" s="274"/>
      <c r="S47" s="159"/>
      <c r="T47" s="188"/>
      <c r="U47" s="274"/>
      <c r="V47" s="188"/>
      <c r="W47" s="188"/>
      <c r="X47" s="273"/>
      <c r="Y47" s="274"/>
      <c r="Z47" s="274"/>
      <c r="AA47" s="159"/>
      <c r="AB47" s="205"/>
      <c r="AC47" s="205"/>
      <c r="AD47" s="252" t="str">
        <f>IF(COUNTIF(D47:AA47,"(1)")=0," ",COUNTIF(D47:AA47,"(1)"))</f>
        <v xml:space="preserve"> </v>
      </c>
      <c r="AE47" s="252" t="str">
        <f>IF(COUNTIF(D47:AA47,"(2)")=0," ",COUNTIF(D47:AA47,"(2)"))</f>
        <v xml:space="preserve"> </v>
      </c>
      <c r="AF47" s="252" t="str">
        <f>IF(COUNTIF(D47:AA47,"(3)")=0," ",COUNTIF(D47:AA47,"(3)"))</f>
        <v xml:space="preserve"> </v>
      </c>
      <c r="AG47" s="275"/>
      <c r="AH47" s="162">
        <v>25</v>
      </c>
      <c r="AI47" s="162">
        <v>25</v>
      </c>
      <c r="AJ47" s="162">
        <v>25</v>
      </c>
      <c r="AK47" s="490" t="str">
        <f>IF(BE47=0,Var!$B$8,IF(LARGE(D47:AA47,1)=40,Var!$B$4," "))</f>
        <v>---</v>
      </c>
      <c r="AL47" s="259"/>
    </row>
    <row r="48" spans="2:64" s="245" customFormat="1" x14ac:dyDescent="0.2">
      <c r="B48" s="271">
        <v>1</v>
      </c>
      <c r="C48" s="272" t="s">
        <v>54</v>
      </c>
      <c r="D48" s="284"/>
      <c r="E48" s="284"/>
      <c r="F48" s="284"/>
      <c r="G48" s="159"/>
      <c r="H48" s="188"/>
      <c r="I48" s="188"/>
      <c r="J48" s="188"/>
      <c r="K48" s="159"/>
      <c r="L48" s="273"/>
      <c r="M48" s="246"/>
      <c r="N48" s="246"/>
      <c r="O48" s="159"/>
      <c r="P48" s="273"/>
      <c r="Q48" s="274"/>
      <c r="R48" s="274"/>
      <c r="S48" s="159"/>
      <c r="T48" s="188"/>
      <c r="U48" s="274"/>
      <c r="V48" s="188"/>
      <c r="W48" s="188"/>
      <c r="X48" s="273"/>
      <c r="Y48" s="274"/>
      <c r="Z48" s="274"/>
      <c r="AA48" s="159"/>
      <c r="AB48" s="205"/>
      <c r="AC48" s="205"/>
      <c r="AD48" s="252"/>
      <c r="AE48" s="252"/>
      <c r="AF48" s="252"/>
      <c r="AG48" s="275"/>
      <c r="AH48" s="162">
        <v>26</v>
      </c>
      <c r="AI48" s="162">
        <v>26</v>
      </c>
      <c r="AJ48" s="162"/>
      <c r="AK48" s="162"/>
      <c r="AL48" s="259"/>
    </row>
    <row r="49" spans="1:64" s="245" customFormat="1" x14ac:dyDescent="0.2">
      <c r="B49" s="271"/>
      <c r="C49" s="272" t="s">
        <v>69</v>
      </c>
      <c r="D49" s="273"/>
      <c r="E49" s="274"/>
      <c r="F49" s="274"/>
      <c r="G49" s="159"/>
      <c r="H49" s="188"/>
      <c r="I49" s="188"/>
      <c r="J49" s="188"/>
      <c r="K49" s="159"/>
      <c r="L49" s="273"/>
      <c r="M49" s="246"/>
      <c r="N49" s="246"/>
      <c r="O49" s="159"/>
      <c r="P49" s="273"/>
      <c r="Q49" s="274"/>
      <c r="R49" s="274"/>
      <c r="S49" s="159"/>
      <c r="T49" s="188"/>
      <c r="U49" s="274"/>
      <c r="V49" s="188"/>
      <c r="W49" s="188"/>
      <c r="X49" s="273"/>
      <c r="Y49" s="274"/>
      <c r="Z49" s="274"/>
      <c r="AA49" s="159"/>
      <c r="AB49" s="205">
        <f>COUNT(D49:AA49)</f>
        <v>0</v>
      </c>
      <c r="AC49" s="205"/>
      <c r="AD49" s="252" t="str">
        <f>IF(COUNTIF(D49:AA49,"(1)")=0," ",COUNTIF(D49:AA49,"(1)"))</f>
        <v xml:space="preserve"> </v>
      </c>
      <c r="AE49" s="252" t="str">
        <f>IF(COUNTIF(D49:AA49,"(2)")=0," ",COUNTIF(D49:AA49,"(2)"))</f>
        <v xml:space="preserve"> </v>
      </c>
      <c r="AF49" s="252" t="str">
        <f>IF(COUNTIF(D49:AA49,"(3)")=0," ",COUNTIF(D49:AA49,"(3)"))</f>
        <v xml:space="preserve"> </v>
      </c>
      <c r="AG49" s="275" t="str">
        <f>IF(SUM(AD49:AF49)=0," ",SUM(AD49:AF49))</f>
        <v xml:space="preserve"> </v>
      </c>
      <c r="AH49" s="162">
        <v>9</v>
      </c>
      <c r="AI49" s="162">
        <v>9</v>
      </c>
      <c r="AJ49" s="162">
        <v>9</v>
      </c>
      <c r="AK49" s="162">
        <v>9</v>
      </c>
      <c r="AL49" s="259"/>
    </row>
    <row r="50" spans="1:64" s="245" customFormat="1" x14ac:dyDescent="0.2">
      <c r="B50" s="271">
        <v>1</v>
      </c>
      <c r="C50" s="272" t="s">
        <v>70</v>
      </c>
      <c r="D50" s="273"/>
      <c r="E50" s="274"/>
      <c r="F50" s="274"/>
      <c r="G50" s="159"/>
      <c r="H50" s="188"/>
      <c r="I50" s="188"/>
      <c r="J50" s="188"/>
      <c r="K50" s="170"/>
      <c r="L50" s="185"/>
      <c r="M50" s="274"/>
      <c r="N50" s="188"/>
      <c r="O50" s="496"/>
      <c r="P50" s="273"/>
      <c r="Q50" s="274"/>
      <c r="R50" s="274"/>
      <c r="S50" s="159"/>
      <c r="T50" s="188"/>
      <c r="U50" s="274"/>
      <c r="V50" s="188"/>
      <c r="W50" s="188"/>
      <c r="X50" s="273"/>
      <c r="Y50" s="274"/>
      <c r="Z50" s="274"/>
      <c r="AA50" s="159"/>
      <c r="AB50" s="205"/>
      <c r="AC50" s="205"/>
      <c r="AD50" s="252" t="str">
        <f>IF(COUNTIF(D50:AA50,"(1)")=0," ",COUNTIF(D50:AA50,"(1)"))</f>
        <v xml:space="preserve"> </v>
      </c>
      <c r="AE50" s="252" t="str">
        <f>IF(COUNTIF(D50:AA50,"(2)")=0," ",COUNTIF(D50:AA50,"(2)"))</f>
        <v xml:space="preserve"> </v>
      </c>
      <c r="AF50" s="252" t="str">
        <f>IF(COUNTIF(D50:AA50,"(3)")=0," ",COUNTIF(D50:AA50,"(3)"))</f>
        <v xml:space="preserve"> </v>
      </c>
      <c r="AG50" s="275" t="str">
        <f>IF(SUM(AD50:AF50)=0," ",SUM(AD50:AF50))</f>
        <v xml:space="preserve"> </v>
      </c>
      <c r="AH50" s="162">
        <v>15</v>
      </c>
      <c r="AI50" s="162">
        <v>15</v>
      </c>
      <c r="AJ50" s="162">
        <v>15</v>
      </c>
      <c r="AK50" s="162">
        <v>15</v>
      </c>
      <c r="AL50" s="259"/>
    </row>
    <row r="51" spans="1:64" s="245" customFormat="1" x14ac:dyDescent="0.2">
      <c r="B51" s="285"/>
      <c r="C51" s="285"/>
      <c r="D51" s="286"/>
      <c r="E51" s="286"/>
      <c r="F51" s="286"/>
      <c r="G51" s="286"/>
      <c r="H51" s="286"/>
      <c r="I51" s="286"/>
      <c r="J51" s="286"/>
      <c r="K51" s="286"/>
      <c r="L51" s="286"/>
      <c r="M51" s="286"/>
      <c r="N51" s="286"/>
      <c r="O51" s="286"/>
      <c r="P51" s="286"/>
      <c r="Q51" s="286"/>
      <c r="R51" s="286"/>
      <c r="S51" s="286"/>
      <c r="T51" s="286"/>
      <c r="U51" s="286"/>
      <c r="V51" s="286"/>
      <c r="W51" s="286"/>
      <c r="X51" s="286"/>
      <c r="Y51" s="286"/>
      <c r="Z51" s="286"/>
      <c r="AA51" s="286"/>
      <c r="AD51" s="259"/>
      <c r="AE51" s="259"/>
      <c r="AF51" s="259"/>
      <c r="AG51" s="259"/>
      <c r="AH51" s="259"/>
      <c r="AI51" s="259"/>
      <c r="AJ51" s="259"/>
      <c r="AK51" s="259"/>
      <c r="AL51" s="259"/>
    </row>
    <row r="52" spans="1:64" s="245" customFormat="1" x14ac:dyDescent="0.2">
      <c r="C52" s="245" t="s">
        <v>71</v>
      </c>
      <c r="D52" s="607">
        <f>SUM(B9:B51)</f>
        <v>10</v>
      </c>
      <c r="E52" s="607"/>
      <c r="F52" s="284"/>
      <c r="G52" s="284"/>
      <c r="H52" s="284"/>
      <c r="I52" s="284"/>
      <c r="J52" s="284"/>
      <c r="K52" s="284"/>
      <c r="L52" s="284"/>
      <c r="M52" s="284"/>
      <c r="N52" s="284"/>
      <c r="O52" s="284"/>
      <c r="P52" s="284"/>
      <c r="Q52" s="284"/>
      <c r="R52" s="246"/>
      <c r="S52" s="246"/>
      <c r="T52" s="246"/>
      <c r="U52" s="246"/>
      <c r="V52" s="246"/>
      <c r="W52" s="246"/>
      <c r="X52" s="246"/>
      <c r="Y52" s="246"/>
      <c r="Z52" s="246"/>
      <c r="AA52" s="608">
        <f>SUM(AB9:AB50)</f>
        <v>0</v>
      </c>
      <c r="AB52" s="608"/>
      <c r="AD52" s="287">
        <f>SUM(AD9:AD50)</f>
        <v>0</v>
      </c>
      <c r="AE52" s="288">
        <f>SUM(AE9:AE50)</f>
        <v>0</v>
      </c>
      <c r="AF52" s="289">
        <f>SUM(AF8:AF50)</f>
        <v>1</v>
      </c>
      <c r="AG52" s="290">
        <f>SUM(AG8:AG50)</f>
        <v>1</v>
      </c>
      <c r="AI52" s="291"/>
      <c r="AJ52" s="291"/>
      <c r="AK52" s="291"/>
      <c r="AL52" s="291"/>
    </row>
    <row r="53" spans="1:64" x14ac:dyDescent="0.2">
      <c r="A53" s="245"/>
      <c r="B53" s="245"/>
      <c r="C53" s="245"/>
      <c r="D53" s="246"/>
      <c r="E53" s="246"/>
      <c r="F53" s="246"/>
      <c r="G53" s="246"/>
      <c r="H53" s="246"/>
      <c r="I53" s="246"/>
      <c r="J53" s="246"/>
      <c r="K53" s="246"/>
      <c r="L53" s="246"/>
      <c r="M53" s="246"/>
      <c r="N53" s="246"/>
      <c r="O53" s="246"/>
      <c r="P53" s="246"/>
      <c r="Q53" s="246"/>
      <c r="R53" s="246"/>
      <c r="S53" s="246"/>
      <c r="T53" s="246"/>
      <c r="U53" s="246"/>
      <c r="V53" s="246"/>
      <c r="W53" s="246"/>
      <c r="X53" s="246"/>
      <c r="Y53" s="246"/>
      <c r="Z53" s="246"/>
      <c r="AA53" s="246"/>
      <c r="AB53" s="245"/>
      <c r="AC53" s="245"/>
      <c r="AD53" s="245"/>
      <c r="AE53" s="245"/>
      <c r="AF53" s="245"/>
      <c r="AG53" s="245"/>
      <c r="AH53" s="247"/>
      <c r="AI53" s="247"/>
      <c r="AJ53" s="247"/>
      <c r="AK53" s="247"/>
      <c r="AL53" s="245"/>
      <c r="AM53" s="245"/>
      <c r="AN53" s="245"/>
      <c r="AO53" s="245"/>
      <c r="AP53" s="245"/>
      <c r="AQ53" s="245"/>
      <c r="AR53" s="245"/>
      <c r="AS53" s="245"/>
      <c r="AT53" s="245"/>
      <c r="AU53" s="245"/>
      <c r="AV53" s="245"/>
      <c r="AW53" s="245"/>
      <c r="AX53" s="245"/>
      <c r="AY53" s="245"/>
      <c r="AZ53" s="245"/>
      <c r="BA53" s="245"/>
      <c r="BB53" s="245"/>
      <c r="BC53" s="245"/>
      <c r="BD53" s="245"/>
      <c r="BE53" s="245"/>
      <c r="BF53" s="245"/>
      <c r="BG53" s="245"/>
      <c r="BH53" s="245"/>
      <c r="BI53" s="245"/>
      <c r="BJ53" s="245"/>
      <c r="BK53" s="245"/>
      <c r="BL53" s="245"/>
    </row>
    <row r="57" spans="1:64" x14ac:dyDescent="0.2">
      <c r="AE57" s="100"/>
      <c r="AF57" s="100"/>
      <c r="AG57" s="100"/>
    </row>
    <row r="134" ht="12.75" customHeight="1" x14ac:dyDescent="0.2"/>
    <row r="138" ht="12.75" customHeight="1" x14ac:dyDescent="0.2"/>
  </sheetData>
  <mergeCells count="34">
    <mergeCell ref="X6:AA6"/>
    <mergeCell ref="D52:E52"/>
    <mergeCell ref="AA52:AB52"/>
    <mergeCell ref="D6:G6"/>
    <mergeCell ref="H6:K6"/>
    <mergeCell ref="L6:O6"/>
    <mergeCell ref="P6:S6"/>
    <mergeCell ref="T6:W6"/>
    <mergeCell ref="X4:AA4"/>
    <mergeCell ref="AD4:AG4"/>
    <mergeCell ref="AH4:AK4"/>
    <mergeCell ref="D5:G5"/>
    <mergeCell ref="H5:K5"/>
    <mergeCell ref="L5:O5"/>
    <mergeCell ref="P5:S5"/>
    <mergeCell ref="T5:W5"/>
    <mergeCell ref="X5:AA5"/>
    <mergeCell ref="D4:G4"/>
    <mergeCell ref="H4:K4"/>
    <mergeCell ref="L4:O4"/>
    <mergeCell ref="P4:S4"/>
    <mergeCell ref="T4:W4"/>
    <mergeCell ref="X2:AA2"/>
    <mergeCell ref="D3:G3"/>
    <mergeCell ref="H3:K3"/>
    <mergeCell ref="L3:O3"/>
    <mergeCell ref="P3:S3"/>
    <mergeCell ref="T3:W3"/>
    <mergeCell ref="X3:AA3"/>
    <mergeCell ref="D2:G2"/>
    <mergeCell ref="H2:K2"/>
    <mergeCell ref="L2:O2"/>
    <mergeCell ref="P2:S2"/>
    <mergeCell ref="T2:W2"/>
  </mergeCells>
  <conditionalFormatting sqref="AH44">
    <cfRule type="cellIs" dxfId="49" priority="26" operator="lessThanOrEqual">
      <formula>0</formula>
    </cfRule>
  </conditionalFormatting>
  <conditionalFormatting sqref="AH9:AK9 AH11:AK11 AH13:AK13 AH15:AK16 AH18:AK18 AH20:AK20 AH41:AK42 AK44">
    <cfRule type="cellIs" dxfId="48" priority="25" operator="greaterThan">
      <formula>0</formula>
    </cfRule>
  </conditionalFormatting>
  <conditionalFormatting sqref="AH22:AK22">
    <cfRule type="cellIs" dxfId="45" priority="1" operator="greaterThan">
      <formula>0</formula>
    </cfRule>
  </conditionalFormatting>
  <conditionalFormatting sqref="AH24:AK24">
    <cfRule type="cellIs" dxfId="44" priority="24" operator="greaterThan">
      <formula>0</formula>
    </cfRule>
  </conditionalFormatting>
  <conditionalFormatting sqref="AH26:AK27">
    <cfRule type="cellIs" dxfId="41" priority="11" operator="greaterThan">
      <formula>0</formula>
    </cfRule>
  </conditionalFormatting>
  <conditionalFormatting sqref="AH29:AK29">
    <cfRule type="cellIs" dxfId="40" priority="18" operator="greaterThan">
      <formula>0</formula>
    </cfRule>
  </conditionalFormatting>
  <conditionalFormatting sqref="AH31:AK31">
    <cfRule type="cellIs" dxfId="38" priority="16" operator="greaterThan">
      <formula>0</formula>
    </cfRule>
  </conditionalFormatting>
  <conditionalFormatting sqref="AH33:AK34">
    <cfRule type="cellIs" dxfId="36" priority="22" operator="greaterThan">
      <formula>0</formula>
    </cfRule>
  </conditionalFormatting>
  <conditionalFormatting sqref="AH36:AK37">
    <cfRule type="cellIs" dxfId="34" priority="14" operator="greaterThan">
      <formula>0</formula>
    </cfRule>
  </conditionalFormatting>
  <conditionalFormatting sqref="AH39:AK39">
    <cfRule type="cellIs" dxfId="32" priority="20" operator="greaterThan">
      <formula>0</formula>
    </cfRule>
  </conditionalFormatting>
  <conditionalFormatting sqref="AH45:AK50">
    <cfRule type="cellIs" dxfId="29" priority="12" operator="greaterThan">
      <formula>0</formula>
    </cfRule>
  </conditionalFormatting>
  <conditionalFormatting sqref="AI44:AJ44">
    <cfRule type="cellIs" dxfId="28" priority="27" operator="greaterThanOrEqual">
      <formula>0</formula>
    </cfRule>
  </conditionalFormatting>
  <printOptions horizontalCentered="1"/>
  <pageMargins left="0.43333333333333302" right="0.51180555555555596" top="0.196527777777778" bottom="7.8472222222222193E-2" header="0.511811023622047" footer="0.511811023622047"/>
  <pageSetup paperSize="9"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cellIs" priority="30" operator="equal" id="{A057F31C-6347-4FEF-B34F-77C530A8B9A4}">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9" operator="equal" id="{C2DCFE22-1549-4BD4-B69D-9ADF62FA81C8}">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8" operator="equal" id="{36144D39-5885-4747-AB29-1A59DC7AA569}">
            <xm:f>(Var!$B$5)</xm:f>
            <x14:dxf>
              <font>
                <b/>
                <i val="0"/>
                <strike val="0"/>
                <u val="none"/>
                <sz val="8"/>
                <color rgb="FF000000"/>
              </font>
              <fill>
                <patternFill>
                  <bgColor rgb="FFFFFF00"/>
                </patternFill>
              </fill>
              <border diagonalUp="0" diagonalDown="0">
                <left/>
                <right style="thin">
                  <color auto="1"/>
                </right>
                <top/>
                <bottom/>
              </border>
            </x14:dxf>
          </x14:cfRule>
          <xm:sqref>G9:L9 N9:O9 G11:L11 N11:O11 G15:L16 N15:O16 G18:L18 N18:O18 G20:L20 N20:O20 S20:T20 V20:W20 AA20 G31:L31 N31:O31 L44:L45 N44:O45</xm:sqref>
        </x14:conditionalFormatting>
        <x14:conditionalFormatting xmlns:xm="http://schemas.microsoft.com/office/excel/2006/main">
          <x14:cfRule type="cellIs" priority="2" operator="equal" id="{1A515B86-1351-4905-91B9-B088662370B8}">
            <xm:f>(Var!$B$5)</xm:f>
            <x14:dxf>
              <font>
                <b/>
                <i val="0"/>
                <strike val="0"/>
                <u val="none"/>
                <sz val="8"/>
                <color rgb="FF000000"/>
              </font>
              <fill>
                <patternFill>
                  <bgColor rgb="FFFFFF00"/>
                </patternFill>
              </fill>
              <border diagonalUp="0" diagonalDown="0">
                <left/>
                <right style="thin">
                  <color auto="1"/>
                </right>
                <top/>
                <bottom/>
              </border>
            </x14:dxf>
          </x14:cfRule>
          <x14:cfRule type="cellIs" priority="3" operator="equal" id="{DB2EA3B0-4B47-4128-BB0C-5F9E571F38BE}">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 operator="equal" id="{A8ED7892-63A4-4975-AE10-462ADD745723}">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G22:L22 N22:O22</xm:sqref>
        </x14:conditionalFormatting>
        <x14:conditionalFormatting xmlns:xm="http://schemas.microsoft.com/office/excel/2006/main">
          <x14:cfRule type="cellIs" priority="32" operator="equal" id="{FE3790CA-4CBC-4C5B-8349-A8D88B255F74}">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1" operator="equal" id="{E800A0D2-5988-4A5C-8333-3B72938038DE}">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3" operator="equal" id="{62E033FD-A3C1-4AA1-B2AD-7FF3E326CF77}">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G24:L24 N24:O24</xm:sqref>
        </x14:conditionalFormatting>
        <x14:conditionalFormatting xmlns:xm="http://schemas.microsoft.com/office/excel/2006/main">
          <x14:cfRule type="cellIs" priority="34" operator="equal" id="{E1AF127A-37BE-41C0-B970-CB606B908B21}">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5" operator="equal" id="{C48D862E-4238-428B-988C-5130F56FDC28}">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36" operator="equal" id="{1656908A-511A-4543-9B30-6739E6F4F35E}">
            <xm:f>(Var!$B$7)</xm:f>
            <x14:dxf>
              <font>
                <b/>
                <i val="0"/>
                <strike val="0"/>
                <u val="none"/>
                <sz val="8"/>
                <color rgb="FF000000"/>
              </font>
              <fill>
                <patternFill>
                  <bgColor rgb="FFFFFF00"/>
                </patternFill>
              </fill>
              <border diagonalUp="0" diagonalDown="0">
                <left/>
                <right style="thin">
                  <color auto="1"/>
                </right>
                <top/>
                <bottom/>
              </border>
            </x14:dxf>
          </x14:cfRule>
          <xm:sqref>G26:L27 N26:O27</xm:sqref>
        </x14:conditionalFormatting>
        <x14:conditionalFormatting xmlns:xm="http://schemas.microsoft.com/office/excel/2006/main">
          <x14:cfRule type="cellIs" priority="37" operator="equal" id="{8A98F758-76F0-4E18-A6BE-93B091408D4B}">
            <xm:f>(Var!$B$5)</xm:f>
            <x14:dxf>
              <font>
                <b/>
                <i val="0"/>
                <strike val="0"/>
                <u val="none"/>
                <sz val="8"/>
                <color rgb="FF000000"/>
              </font>
              <fill>
                <patternFill>
                  <bgColor rgb="FFCCCCCC"/>
                </patternFill>
              </fill>
              <border diagonalUp="0" diagonalDown="0">
                <left/>
                <right style="thin">
                  <color auto="1"/>
                </right>
                <top/>
                <bottom/>
              </border>
            </x14:dxf>
          </x14:cfRule>
          <x14:cfRule type="cellIs" priority="38" operator="equal" id="{DBEE8790-107C-4CF0-B8E6-1DB9E4E922FE}">
            <xm:f>(Var!$B$6)</xm:f>
            <x14:dxf>
              <font>
                <b/>
                <i val="0"/>
                <strike val="0"/>
                <u val="none"/>
                <sz val="8"/>
                <color rgb="FFFFFFFF"/>
              </font>
              <fill>
                <patternFill>
                  <bgColor rgb="FF996666"/>
                </patternFill>
              </fill>
              <border diagonalUp="0" diagonalDown="0">
                <left/>
                <right style="thin">
                  <color auto="1"/>
                </right>
                <top/>
                <bottom/>
              </border>
            </x14:dxf>
          </x14:cfRule>
          <x14:cfRule type="cellIs" priority="39" operator="equal" id="{B0E33640-EAB9-4036-B595-6BA7CBB0BA36}">
            <xm:f>(Var!$B$7)</xm:f>
            <x14:dxf>
              <font>
                <b/>
                <i val="0"/>
                <strike val="0"/>
                <u val="none"/>
                <sz val="8"/>
                <color rgb="FF000000"/>
              </font>
              <fill>
                <patternFill>
                  <bgColor rgb="FFFFFF00"/>
                </patternFill>
              </fill>
              <border diagonalUp="0" diagonalDown="0">
                <left/>
                <right style="thin">
                  <color auto="1"/>
                </right>
                <top/>
                <bottom/>
              </border>
            </x14:dxf>
          </x14:cfRule>
          <xm:sqref>G29:L29 N29:O29</xm:sqref>
        </x14:conditionalFormatting>
        <x14:conditionalFormatting xmlns:xm="http://schemas.microsoft.com/office/excel/2006/main">
          <x14:cfRule type="cellIs" priority="40" operator="equal" id="{78F045BE-CB21-4C2B-933E-3AC8415B8DFE}">
            <xm:f>(Var!$B$5)</xm:f>
            <x14:dxf>
              <font>
                <b/>
                <i val="0"/>
                <strike val="0"/>
                <u val="none"/>
                <sz val="8"/>
                <color rgb="FF000000"/>
              </font>
              <fill>
                <patternFill>
                  <bgColor rgb="FFCCCCCC"/>
                </patternFill>
              </fill>
              <border diagonalUp="0" diagonalDown="0">
                <left/>
                <right style="thin">
                  <color auto="1"/>
                </right>
                <top/>
                <bottom/>
              </border>
            </x14:dxf>
          </x14:cfRule>
          <x14:cfRule type="cellIs" priority="41" operator="equal" id="{A6F7D580-75C0-4ADA-A280-EDC04B4F45D2}">
            <xm:f>(Var!$B$6)</xm:f>
            <x14:dxf>
              <font>
                <b/>
                <i val="0"/>
                <strike val="0"/>
                <u val="none"/>
                <sz val="8"/>
                <color rgb="FFFFFFFF"/>
              </font>
              <fill>
                <patternFill>
                  <bgColor rgb="FF996666"/>
                </patternFill>
              </fill>
              <border diagonalUp="0" diagonalDown="0">
                <left/>
                <right style="thin">
                  <color auto="1"/>
                </right>
                <top/>
                <bottom/>
              </border>
            </x14:dxf>
          </x14:cfRule>
          <x14:cfRule type="cellIs" priority="42" operator="equal" id="{17B5D477-DE50-4871-B986-402090D634E0}">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G33:L34 N33:O34</xm:sqref>
        </x14:conditionalFormatting>
        <x14:conditionalFormatting xmlns:xm="http://schemas.microsoft.com/office/excel/2006/main">
          <x14:cfRule type="cellIs" priority="43" operator="equal" id="{42001F8D-EA70-499A-8A49-F0EEDD1F5D1D}">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5" operator="equal" id="{EE2067B0-ADD4-4BE0-99D0-E64F78BB74F0}">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4" operator="equal" id="{AD806842-F363-42E0-999D-2143D7E059AA}">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m:sqref>G39:L39 N39:O39</xm:sqref>
        </x14:conditionalFormatting>
        <x14:conditionalFormatting xmlns:xm="http://schemas.microsoft.com/office/excel/2006/main">
          <x14:cfRule type="cellIs" priority="46" operator="equal" id="{22E6CA9F-86AB-4D93-A76E-A7E9E9518B7D}">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7" operator="equal" id="{351B439E-D1B2-4ADC-BD49-4CC17DD05EE0}">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48" operator="equal" id="{50FCDCC9-F03F-4F2A-AB26-1448C166993B}">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O41</xm:sqref>
        </x14:conditionalFormatting>
        <x14:conditionalFormatting xmlns:xm="http://schemas.microsoft.com/office/excel/2006/main">
          <x14:cfRule type="cellIs" priority="51" operator="equal" id="{81A25193-5CE2-48A8-8B36-EBC0A4504B88}">
            <xm:f>(Var!$B$7)</xm:f>
            <x14:dxf>
              <font>
                <b/>
                <i val="0"/>
                <strike val="0"/>
                <u val="none"/>
                <sz val="8"/>
                <color rgb="FFFFFFFF"/>
              </font>
              <fill>
                <patternFill>
                  <bgColor rgb="FF996666"/>
                </patternFill>
              </fill>
              <border diagonalUp="0" diagonalDown="0">
                <left/>
                <right style="thin">
                  <color auto="1"/>
                </right>
                <top/>
                <bottom/>
              </border>
            </x14:dxf>
          </x14:cfRule>
          <x14:cfRule type="cellIs" priority="49" operator="equal" id="{F98885D9-85BF-43B0-BD88-3F9FD62B649B}">
            <xm:f>(Var!$B$5)</xm:f>
            <x14:dxf>
              <font>
                <b/>
                <i val="0"/>
                <strike val="0"/>
                <u val="none"/>
                <sz val="8"/>
                <color rgb="FF000000"/>
              </font>
              <fill>
                <patternFill>
                  <bgColor rgb="FFFFFF00"/>
                </patternFill>
              </fill>
              <border diagonalUp="0" diagonalDown="0">
                <left/>
                <right style="thin">
                  <color auto="1"/>
                </right>
                <top/>
                <bottom/>
              </border>
            </x14:dxf>
          </x14:cfRule>
          <x14:cfRule type="cellIs" priority="50" operator="equal" id="{C559B6FE-4F97-4383-AE3E-10617D6257AB}">
            <xm:f>(Var!$B$6)</xm:f>
            <x14:dxf>
              <font>
                <b/>
                <i val="0"/>
                <strike val="0"/>
                <u val="none"/>
                <sz val="8"/>
                <color rgb="FF000000"/>
              </font>
              <fill>
                <patternFill>
                  <bgColor rgb="FFCCCCCC"/>
                </patternFill>
              </fill>
              <border diagonalUp="0" diagonalDown="0">
                <left/>
                <right style="thin">
                  <color auto="1"/>
                </right>
                <top/>
                <bottom/>
              </border>
            </x14:dxf>
          </x14:cfRule>
          <xm:sqref>O46:O49</xm:sqref>
        </x14:conditionalFormatting>
        <x14:conditionalFormatting xmlns:xm="http://schemas.microsoft.com/office/excel/2006/main">
          <x14:cfRule type="cellIs" priority="52" operator="equal" id="{B7BCDD48-D5CF-4EB4-A77D-20A05A5A1C1A}">
            <xm:f>(Var!$B$5)</xm:f>
            <x14:dxf>
              <font>
                <b/>
                <i val="0"/>
                <strike val="0"/>
                <u val="none"/>
                <sz val="8"/>
                <color rgb="FF000000"/>
              </font>
              <fill>
                <patternFill>
                  <bgColor rgb="FFFFFF00"/>
                </patternFill>
              </fill>
              <border diagonalUp="0" diagonalDown="0">
                <left/>
                <right style="thin">
                  <color auto="1"/>
                </right>
                <top/>
                <bottom/>
              </border>
            </x14:dxf>
          </x14:cfRule>
          <x14:cfRule type="cellIs" priority="53" operator="equal" id="{97611C28-D0D0-4C30-99F1-4B50B0D4BEFD}">
            <xm:f>(Var!$B$6)</xm:f>
            <x14:dxf>
              <font>
                <b/>
                <i val="0"/>
                <strike val="0"/>
                <u val="none"/>
                <sz val="8"/>
                <color rgb="FF000000"/>
              </font>
              <fill>
                <patternFill>
                  <bgColor rgb="FFCCCCCC"/>
                </patternFill>
              </fill>
              <border diagonalUp="0" diagonalDown="0">
                <left/>
                <right style="thin">
                  <color auto="1"/>
                </right>
                <top/>
                <bottom/>
              </border>
            </x14:dxf>
          </x14:cfRule>
          <x14:cfRule type="cellIs" priority="54" operator="equal" id="{F5DE40CF-497F-4EE6-9662-9A11A5BD396C}">
            <xm:f>(Var!$B$7)</xm:f>
            <x14:dxf>
              <font>
                <b/>
                <i val="0"/>
                <strike val="0"/>
                <u val="none"/>
                <sz val="8"/>
                <color rgb="FFFFFFFF"/>
              </font>
              <fill>
                <patternFill>
                  <bgColor rgb="FF996666"/>
                </patternFill>
              </fill>
              <border diagonalUp="0" diagonalDown="0">
                <left/>
                <right style="thin">
                  <color auto="1"/>
                </right>
                <top/>
                <bottom/>
              </border>
            </x14:dxf>
          </x14:cfRule>
          <xm:sqref>S9:T9 V9:W9 AA9 S11:T11 V11:W11 AA11 G13:L13 N13:O13 S13:T13 V13:W13 AA13 S15:T16 V15:W16 AA15:AA16 S18:T18 V18:W18 AA18 S31:T31 V31:W31 AA31 G36:K36 O36 S36:T37 V36:W37 AA36:AA37 G37:L37 N37:O37 G41:K41 G44:K49</xm:sqref>
        </x14:conditionalFormatting>
        <x14:conditionalFormatting xmlns:xm="http://schemas.microsoft.com/office/excel/2006/main">
          <x14:cfRule type="cellIs" priority="5" operator="equal" id="{4E61CB6D-1E58-48B9-BBFA-0B32B3EC2AA9}">
            <xm:f>(Var!$B$5)</xm:f>
            <x14:dxf>
              <font>
                <b/>
                <i val="0"/>
                <strike val="0"/>
                <u val="none"/>
                <sz val="8"/>
                <color rgb="FF000000"/>
              </font>
              <fill>
                <patternFill>
                  <bgColor rgb="FFFFFF00"/>
                </patternFill>
              </fill>
              <border diagonalUp="0" diagonalDown="0">
                <left/>
                <right style="thin">
                  <color auto="1"/>
                </right>
                <top/>
                <bottom/>
              </border>
            </x14:dxf>
          </x14:cfRule>
          <x14:cfRule type="cellIs" priority="6" operator="equal" id="{704057E2-287A-4D25-B896-208F0BBC0B0F}">
            <xm:f>(Var!$B$6)</xm:f>
            <x14:dxf>
              <font>
                <b/>
                <i val="0"/>
                <strike val="0"/>
                <u val="none"/>
                <sz val="8"/>
                <color rgb="FF000000"/>
              </font>
              <fill>
                <patternFill>
                  <bgColor rgb="FFCCCCCC"/>
                </patternFill>
              </fill>
              <border diagonalUp="0" diagonalDown="0">
                <left/>
                <right style="thin">
                  <color auto="1"/>
                </right>
                <top/>
                <bottom/>
              </border>
            </x14:dxf>
          </x14:cfRule>
          <x14:cfRule type="cellIs" priority="7" operator="equal" id="{283CBCB7-B181-4A98-B36A-65FED99D7469}">
            <xm:f>(Var!$B$7)</xm:f>
            <x14:dxf>
              <font>
                <b/>
                <i val="0"/>
                <strike val="0"/>
                <u val="none"/>
                <sz val="8"/>
                <color rgb="FFFFFFFF"/>
              </font>
              <fill>
                <patternFill>
                  <bgColor rgb="FF996666"/>
                </patternFill>
              </fill>
              <border diagonalUp="0" diagonalDown="0">
                <left/>
                <right style="thin">
                  <color auto="1"/>
                </right>
                <top/>
                <bottom/>
              </border>
            </x14:dxf>
          </x14:cfRule>
          <xm:sqref>S22:T22 V22:W22 AA22</xm:sqref>
        </x14:conditionalFormatting>
        <x14:conditionalFormatting xmlns:xm="http://schemas.microsoft.com/office/excel/2006/main">
          <x14:cfRule type="cellIs" priority="55" operator="equal" id="{1D1F156C-D0E7-454D-B540-D2A8A22DE864}">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7" operator="equal" id="{4034F47E-A752-4A80-A726-1AE914D4123F}">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6" operator="equal" id="{7E8455F2-C2EC-45EB-A820-B4582BF28637}">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m:sqref>S24:T24 V24:W24 AA24</xm:sqref>
        </x14:conditionalFormatting>
        <x14:conditionalFormatting xmlns:xm="http://schemas.microsoft.com/office/excel/2006/main">
          <x14:cfRule type="cellIs" priority="59" operator="equal" id="{342E3176-108F-4D62-BE7E-87813558694E}">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0" operator="equal" id="{EDA052F0-CB15-4CA2-B967-69D0E5CFE824}">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58" operator="equal" id="{DC3383F0-35CC-46C9-BB52-B6D627E4CC8F}">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m:sqref>S26:T27 V26:W27 AA26:AA27</xm:sqref>
        </x14:conditionalFormatting>
        <x14:conditionalFormatting xmlns:xm="http://schemas.microsoft.com/office/excel/2006/main">
          <x14:cfRule type="cellIs" priority="61" operator="equal" id="{1840E8BC-EA3B-4EF2-9CF0-E3412E94B412}">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2" operator="equal" id="{A772F5A5-C0B2-4991-838E-9082F0C3CAD6}">
            <xm:f>(Var!$B$6)</xm:f>
            <x14:dxf>
              <font>
                <b/>
                <i val="0"/>
                <strike val="0"/>
                <u val="none"/>
                <sz val="8"/>
                <color rgb="FF000000"/>
              </font>
              <fill>
                <patternFill>
                  <bgColor rgb="FFFFFF00"/>
                </patternFill>
              </fill>
              <border diagonalUp="0" diagonalDown="0">
                <left/>
                <right style="thin">
                  <color auto="1"/>
                </right>
                <top/>
                <bottom/>
              </border>
            </x14:dxf>
          </x14:cfRule>
          <x14:cfRule type="cellIs" priority="63" operator="equal" id="{B7B7EA26-8FCD-427C-8F10-16B21EFE2BDD}">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S29:T29 V29:W29 AA29</xm:sqref>
        </x14:conditionalFormatting>
        <x14:conditionalFormatting xmlns:xm="http://schemas.microsoft.com/office/excel/2006/main">
          <x14:cfRule type="cellIs" priority="64" operator="equal" id="{C3293090-BEA8-427B-B050-45E3BB3C1F34}">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5" operator="equal" id="{887E3F45-4931-498B-985F-FC2E7F1E4C2E}">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6" operator="equal" id="{90FB1872-7ACF-4998-B0E7-60D9BD7AD7C7}">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S33:T34 V33:W34 AA33:AA34</xm:sqref>
        </x14:conditionalFormatting>
        <x14:conditionalFormatting xmlns:xm="http://schemas.microsoft.com/office/excel/2006/main">
          <x14:cfRule type="cellIs" priority="67" operator="equal" id="{AC6ADD4A-3253-4561-9FA3-9298C2F7E615}">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8" operator="equal" id="{7A5F3611-70FC-4812-9B13-26714730E240}">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69" operator="equal" id="{BCD7F693-E0CB-408D-9FBA-2C6AFB2019AB}">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S39:T39 V39:W39 AA39</xm:sqref>
        </x14:conditionalFormatting>
        <x14:conditionalFormatting xmlns:xm="http://schemas.microsoft.com/office/excel/2006/main">
          <x14:cfRule type="cellIs" priority="71" operator="equal" id="{4692D350-D5BC-41B4-8A70-59CD2345E3F0}">
            <xm:f>(Var!$B$6)</xm:f>
            <x14:dxf>
              <font>
                <b/>
                <i val="0"/>
                <strike val="0"/>
                <u val="none"/>
                <sz val="8"/>
                <color rgb="FF000000"/>
              </font>
              <fill>
                <patternFill>
                  <bgColor rgb="FFCCCCCC"/>
                </patternFill>
              </fill>
              <border diagonalUp="0" diagonalDown="0">
                <left/>
                <right style="thin">
                  <color auto="1"/>
                </right>
                <top/>
                <bottom/>
              </border>
            </x14:dxf>
          </x14:cfRule>
          <x14:cfRule type="cellIs" priority="70" operator="equal" id="{C4D3E7D6-2DF5-4E48-A5B6-39B5E641B5A2}">
            <xm:f>(Var!$B$5)</xm:f>
            <x14:dxf>
              <font>
                <b/>
                <i val="0"/>
                <strike val="0"/>
                <u val="none"/>
                <sz val="8"/>
                <color rgb="FF000000"/>
              </font>
              <fill>
                <patternFill>
                  <bgColor rgb="FFFFFF00"/>
                </patternFill>
              </fill>
              <border diagonalUp="0" diagonalDown="0">
                <left/>
                <right style="thin">
                  <color auto="1"/>
                </right>
                <top/>
                <bottom/>
              </border>
            </x14:dxf>
          </x14:cfRule>
          <x14:cfRule type="cellIs" priority="72" operator="equal" id="{90A787B8-42CD-4026-815C-8A4FC07D9C23}">
            <xm:f>(Var!$B$7)</xm:f>
            <x14:dxf>
              <font>
                <b/>
                <i val="0"/>
                <strike val="0"/>
                <u val="none"/>
                <sz val="8"/>
                <color rgb="FFFFFFFF"/>
              </font>
              <fill>
                <patternFill>
                  <bgColor rgb="FF996666"/>
                </patternFill>
              </fill>
              <border diagonalUp="0" diagonalDown="0">
                <left/>
                <right style="thin">
                  <color auto="1"/>
                </right>
                <top/>
                <bottom/>
              </border>
            </x14:dxf>
          </x14:cfRule>
          <xm:sqref>S41:T42 V41:W42 AA41:AA42 G42:L42 N42:O42</xm:sqref>
        </x14:conditionalFormatting>
        <x14:conditionalFormatting xmlns:xm="http://schemas.microsoft.com/office/excel/2006/main">
          <x14:cfRule type="cellIs" priority="73" operator="equal" id="{DC25BFAF-6025-441E-97F5-F6B694D0B3CC}">
            <xm:f>(Var!$B$5)</xm:f>
            <x14:dxf>
              <font>
                <b/>
                <i val="0"/>
                <strike val="0"/>
                <u val="none"/>
                <sz val="8"/>
                <color rgb="FF000000"/>
              </font>
              <fill>
                <patternFill>
                  <bgColor rgb="FFFFFF00"/>
                </patternFill>
              </fill>
              <border diagonalUp="0" diagonalDown="0">
                <left/>
                <right style="thin">
                  <color auto="1"/>
                </right>
                <top/>
                <bottom/>
              </border>
            </x14:dxf>
          </x14:cfRule>
          <x14:cfRule type="cellIs" priority="74" operator="equal" id="{A8F11D67-7466-4F6C-954D-9F18DF859FAF}">
            <xm:f>(Var!$B$6)</xm:f>
            <x14:dxf>
              <font>
                <b/>
                <i val="0"/>
                <strike val="0"/>
                <u val="none"/>
                <sz val="8"/>
                <color rgb="FF000000"/>
              </font>
              <fill>
                <patternFill>
                  <bgColor rgb="FFCCCCCC"/>
                </patternFill>
              </fill>
              <border diagonalUp="0" diagonalDown="0">
                <left/>
                <right style="thin">
                  <color auto="1"/>
                </right>
                <top/>
                <bottom/>
              </border>
            </x14:dxf>
          </x14:cfRule>
          <x14:cfRule type="cellIs" priority="75" operator="equal" id="{AFC2E474-21AC-49E0-B899-3D6D32AE4340}">
            <xm:f>(Var!$B$7)</xm:f>
            <x14:dxf>
              <font>
                <b/>
                <i val="0"/>
                <strike val="0"/>
                <u val="none"/>
                <sz val="8"/>
                <color rgb="FFFFFFFF"/>
              </font>
              <fill>
                <patternFill>
                  <bgColor rgb="FF996666"/>
                </patternFill>
              </fill>
              <border diagonalUp="0" diagonalDown="0">
                <left/>
                <right style="thin">
                  <color auto="1"/>
                </right>
                <top/>
                <bottom/>
              </border>
            </x14:dxf>
          </x14:cfRule>
          <xm:sqref>S44:T50 V44:W50 AA44:AA50 G50:L50 N50:O50</xm:sqref>
        </x14:conditionalFormatting>
        <x14:conditionalFormatting xmlns:xm="http://schemas.microsoft.com/office/excel/2006/main">
          <x14:cfRule type="cellIs" priority="76" operator="equal" id="{60F3CAE9-7835-4C80-BAA2-FAA16266857F}">
            <xm:f>(Var!$B$8)</xm:f>
            <x14:dxf>
              <font>
                <b/>
                <i val="0"/>
                <strike val="0"/>
                <u val="none"/>
                <sz val="8"/>
                <color rgb="FF000000"/>
              </font>
              <fill>
                <patternFill>
                  <bgColor rgb="FFFFFF00"/>
                </patternFill>
              </fill>
              <border diagonalUp="0" diagonalDown="0">
                <left/>
                <right style="thin">
                  <color auto="1"/>
                </right>
                <top/>
                <bottom/>
              </border>
            </x14:dxf>
          </x14:cfRule>
          <xm:sqref>AH9:AK9 AH11:AK11 AH13:AK13 AH15:AK16 AH18:AK18 AH20:AK20 AH41:AK42</xm:sqref>
        </x14:conditionalFormatting>
        <x14:conditionalFormatting xmlns:xm="http://schemas.microsoft.com/office/excel/2006/main">
          <x14:cfRule type="cellIs" priority="8" operator="equal" id="{B23AEBF7-F183-4BAE-9080-5A71EBC6BF30}">
            <xm:f>(Var!$B$8)</xm:f>
            <x14:dxf>
              <font>
                <b/>
                <i val="0"/>
                <strike val="0"/>
                <u val="none"/>
                <sz val="8"/>
                <color rgb="FF000000"/>
              </font>
              <fill>
                <patternFill>
                  <bgColor rgb="FFFFFF00"/>
                </patternFill>
              </fill>
              <border diagonalUp="0" diagonalDown="0">
                <left/>
                <right style="thin">
                  <color auto="1"/>
                </right>
                <top/>
                <bottom/>
              </border>
            </x14:dxf>
          </x14:cfRule>
          <xm:sqref>AH22:AK22</xm:sqref>
        </x14:conditionalFormatting>
        <x14:conditionalFormatting xmlns:xm="http://schemas.microsoft.com/office/excel/2006/main">
          <x14:cfRule type="cellIs" priority="23" operator="equal" id="{F08695F9-762C-45FD-9917-FCC5CD10D56D}">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AH24:AK24</xm:sqref>
        </x14:conditionalFormatting>
        <x14:conditionalFormatting xmlns:xm="http://schemas.microsoft.com/office/excel/2006/main">
          <x14:cfRule type="cellIs" priority="10" operator="equal" id="{B58B9CD6-4BA0-4B8C-B0B8-EB9B229844D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AH26:AK27</xm:sqref>
        </x14:conditionalFormatting>
        <x14:conditionalFormatting xmlns:xm="http://schemas.microsoft.com/office/excel/2006/main">
          <x14:cfRule type="cellIs" priority="17" operator="equal" id="{5568E095-4F96-43CD-B99F-36F015594499}">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AH29:AK29</xm:sqref>
        </x14:conditionalFormatting>
        <x14:conditionalFormatting xmlns:xm="http://schemas.microsoft.com/office/excel/2006/main">
          <x14:cfRule type="cellIs" priority="15" operator="equal" id="{2A21876B-6186-4963-9765-B1F439BA51B8}">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AH31:AK31</xm:sqref>
        </x14:conditionalFormatting>
        <x14:conditionalFormatting xmlns:xm="http://schemas.microsoft.com/office/excel/2006/main">
          <x14:cfRule type="cellIs" priority="21" operator="equal" id="{F7813031-C4A7-4BA4-AF46-99693069278C}">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AH33:AK34</xm:sqref>
        </x14:conditionalFormatting>
        <x14:conditionalFormatting xmlns:xm="http://schemas.microsoft.com/office/excel/2006/main">
          <x14:cfRule type="cellIs" priority="13" operator="equal" id="{1C70A0E4-E3E4-4472-94B1-6BBD8BC6FACD}">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AH36:AK37</xm:sqref>
        </x14:conditionalFormatting>
        <x14:conditionalFormatting xmlns:xm="http://schemas.microsoft.com/office/excel/2006/main">
          <x14:cfRule type="cellIs" priority="19" operator="equal" id="{F8EAFE29-78D6-4D87-90FE-398870B98442}">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AH39:AK39</xm:sqref>
        </x14:conditionalFormatting>
        <x14:conditionalFormatting xmlns:xm="http://schemas.microsoft.com/office/excel/2006/main">
          <x14:cfRule type="cellIs" priority="77" operator="equal" id="{DDE14856-304E-44F8-BE19-67AA22B89EA5}">
            <xm:f>(Var!$B$8)</xm:f>
            <x14:dxf>
              <font>
                <b/>
                <i val="0"/>
                <strike val="0"/>
                <u val="none"/>
                <sz val="8"/>
                <color rgb="FF000000"/>
              </font>
              <fill>
                <patternFill>
                  <bgColor rgb="FFCCCCCC"/>
                </patternFill>
              </fill>
              <border diagonalUp="0" diagonalDown="0">
                <left/>
                <right style="thin">
                  <color auto="1"/>
                </right>
                <top/>
                <bottom/>
              </border>
            </x14:dxf>
          </x14:cfRule>
          <xm:sqref>AH44:AK50</xm:sqref>
        </x14:conditionalFormatting>
        <x14:conditionalFormatting xmlns:xm="http://schemas.microsoft.com/office/excel/2006/main">
          <x14:cfRule type="cellIs" priority="78" operator="equal" id="{B0AAF7C3-7635-40C0-B595-ACD0F7F08110}">
            <xm:f>(Var!$B$5)</xm:f>
            <x14:dxf>
              <font>
                <b/>
                <i val="0"/>
                <strike val="0"/>
                <u val="none"/>
                <sz val="8"/>
                <color rgb="FFFFFFFF"/>
              </font>
              <fill>
                <patternFill>
                  <bgColor rgb="FF996666"/>
                </patternFill>
              </fill>
              <border diagonalUp="0" diagonalDown="0">
                <left/>
                <right style="thin">
                  <color auto="1"/>
                </right>
                <top/>
                <bottom/>
              </border>
            </x14:dxf>
          </x14:cfRule>
          <x14:cfRule type="cellIs" priority="79" operator="equal" id="{A5D83122-5280-4D3A-A576-21475321A5C2}">
            <xm:f>(Var!$B$6)</xm:f>
            <x14:dxf>
              <font>
                <b/>
                <i val="0"/>
                <strike val="0"/>
                <u val="none"/>
                <sz val="8"/>
                <color rgb="FF000000"/>
              </font>
              <fill>
                <patternFill>
                  <bgColor rgb="FFFFFF00"/>
                </patternFill>
              </fill>
              <border diagonalUp="0" diagonalDown="0">
                <left/>
                <right style="thin">
                  <color auto="1"/>
                </right>
                <top/>
                <bottom/>
              </border>
            </x14:dxf>
          </x14:cfRule>
          <x14:cfRule type="cellIs" priority="80" operator="equal" id="{4BE65E60-BCD0-4AD5-A2B3-C0D5F13FA1CE}">
            <xm:f>(Var!$B$7)</xm:f>
            <x14:dxf>
              <font>
                <b/>
                <i val="0"/>
                <strike val="0"/>
                <u val="none"/>
                <sz val="8"/>
                <color rgb="FF000000"/>
              </font>
              <fill>
                <patternFill>
                  <bgColor rgb="FFCCCCCC"/>
                </patternFill>
              </fill>
              <border diagonalUp="0" diagonalDown="0">
                <left/>
                <right style="thin">
                  <color auto="1"/>
                </right>
                <top/>
                <bottom/>
              </border>
            </x14:dxf>
          </x14:cfRule>
          <xm:sqref>AR25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N72"/>
  <sheetViews>
    <sheetView tabSelected="1" topLeftCell="B1" zoomScaleNormal="100" workbookViewId="0">
      <pane ySplit="5" topLeftCell="A6" activePane="bottomLeft" state="frozen"/>
      <selection activeCell="B1" sqref="B1"/>
      <selection pane="bottomLeft" activeCell="J11" sqref="J11:J12"/>
    </sheetView>
  </sheetViews>
  <sheetFormatPr baseColWidth="10" defaultColWidth="11.42578125" defaultRowHeight="12.75" x14ac:dyDescent="0.2"/>
  <cols>
    <col min="1" max="1" width="2.5703125" style="14" customWidth="1"/>
    <col min="2" max="2" width="2.5703125" style="76" customWidth="1"/>
    <col min="3" max="3" width="28.140625" style="14" customWidth="1"/>
    <col min="4" max="7" width="5.140625" style="5" customWidth="1"/>
    <col min="8" max="27" width="5.140625" style="6" customWidth="1"/>
    <col min="28" max="28" width="3.140625" customWidth="1"/>
    <col min="29" max="29" width="4.5703125" style="218" customWidth="1"/>
    <col min="30" max="30" width="4.5703125" style="14" customWidth="1"/>
    <col min="31" max="31" width="3.140625" style="14" customWidth="1"/>
    <col min="32" max="33" width="3" style="14" customWidth="1"/>
    <col min="34" max="34" width="3.5703125" style="14" customWidth="1"/>
    <col min="35" max="40" width="5.5703125" style="14" customWidth="1"/>
    <col min="41" max="41" width="4.140625" style="14" customWidth="1"/>
    <col min="42" max="16384" width="11.42578125" style="14"/>
  </cols>
  <sheetData>
    <row r="1" spans="2:40" x14ac:dyDescent="0.2">
      <c r="B1" s="292"/>
      <c r="C1" s="293"/>
      <c r="D1" s="522" t="s">
        <v>390</v>
      </c>
      <c r="E1" s="522"/>
      <c r="F1" s="522"/>
      <c r="G1" s="522"/>
      <c r="H1" s="522"/>
      <c r="I1" s="522"/>
      <c r="J1" s="522"/>
      <c r="K1" s="522"/>
      <c r="L1" s="522"/>
      <c r="M1" s="522"/>
      <c r="N1" s="522"/>
      <c r="O1" s="522"/>
      <c r="P1" s="522"/>
      <c r="Q1" s="522"/>
      <c r="R1" s="522"/>
      <c r="S1" s="522"/>
      <c r="T1" s="522"/>
      <c r="U1" s="522"/>
      <c r="V1" s="522"/>
      <c r="W1" s="522"/>
      <c r="X1" s="522"/>
      <c r="Y1" s="522"/>
      <c r="Z1" s="522"/>
      <c r="AA1" s="522"/>
    </row>
    <row r="2" spans="2:40" x14ac:dyDescent="0.2">
      <c r="B2" s="294"/>
      <c r="C2" s="293"/>
      <c r="D2" s="523" t="s">
        <v>397</v>
      </c>
      <c r="E2" s="524"/>
      <c r="F2" s="524"/>
      <c r="G2" s="524"/>
      <c r="H2" s="524"/>
      <c r="I2" s="524"/>
      <c r="J2" s="524"/>
      <c r="K2" s="524"/>
      <c r="L2" s="524"/>
      <c r="M2" s="524"/>
      <c r="N2" s="524"/>
      <c r="O2" s="524"/>
      <c r="P2" s="524"/>
      <c r="Q2" s="524"/>
      <c r="R2" s="524"/>
      <c r="S2" s="524"/>
      <c r="T2" s="524"/>
      <c r="U2" s="524"/>
      <c r="V2" s="524"/>
      <c r="W2" s="524"/>
      <c r="X2" s="524"/>
      <c r="Y2" s="524"/>
      <c r="Z2" s="524"/>
      <c r="AA2" s="524"/>
      <c r="AC2" s="295"/>
    </row>
    <row r="3" spans="2:40" x14ac:dyDescent="0.2">
      <c r="B3" s="296"/>
      <c r="C3" s="293"/>
      <c r="D3" s="525" t="s">
        <v>391</v>
      </c>
      <c r="E3" s="525"/>
      <c r="F3" s="525"/>
      <c r="G3" s="525"/>
      <c r="H3" s="525"/>
      <c r="I3" s="525"/>
      <c r="J3" s="525"/>
      <c r="K3" s="525"/>
      <c r="L3" s="525"/>
      <c r="M3" s="525"/>
      <c r="N3" s="525"/>
      <c r="O3" s="525"/>
      <c r="P3" s="525"/>
      <c r="Q3" s="525"/>
      <c r="R3" s="525"/>
      <c r="S3" s="525"/>
      <c r="T3" s="525"/>
      <c r="U3" s="525"/>
      <c r="V3" s="525"/>
      <c r="W3" s="525"/>
      <c r="X3" s="525"/>
      <c r="Y3" s="525"/>
      <c r="Z3" s="525"/>
      <c r="AA3" s="525"/>
      <c r="AC3" s="295"/>
    </row>
    <row r="4" spans="2:40" x14ac:dyDescent="0.2">
      <c r="B4" s="296"/>
      <c r="C4" s="297"/>
      <c r="D4" s="525">
        <v>2026</v>
      </c>
      <c r="E4" s="525"/>
      <c r="F4" s="525"/>
      <c r="G4" s="525"/>
      <c r="H4" s="525"/>
      <c r="I4" s="525"/>
      <c r="J4" s="525"/>
      <c r="K4" s="525"/>
      <c r="L4" s="525"/>
      <c r="M4" s="525"/>
      <c r="N4" s="525"/>
      <c r="O4" s="525"/>
      <c r="P4" s="525"/>
      <c r="Q4" s="525"/>
      <c r="R4" s="525"/>
      <c r="S4" s="525"/>
      <c r="T4" s="525"/>
      <c r="U4" s="525"/>
      <c r="V4" s="525"/>
      <c r="W4" s="525"/>
      <c r="X4" s="525"/>
      <c r="Y4" s="525"/>
      <c r="Z4" s="525"/>
      <c r="AA4" s="525"/>
      <c r="AC4" s="99" t="s">
        <v>0</v>
      </c>
      <c r="AD4" s="99" t="s">
        <v>1</v>
      </c>
      <c r="AE4" s="527" t="s">
        <v>2</v>
      </c>
      <c r="AF4" s="527"/>
      <c r="AG4" s="527"/>
      <c r="AH4" s="527"/>
      <c r="AI4" s="528" t="s">
        <v>160</v>
      </c>
      <c r="AJ4" s="528"/>
      <c r="AK4" s="528"/>
      <c r="AL4" s="528"/>
      <c r="AM4" s="528"/>
      <c r="AN4" s="528"/>
    </row>
    <row r="5" spans="2:40" x14ac:dyDescent="0.2">
      <c r="B5" s="298"/>
      <c r="C5" s="299"/>
      <c r="D5" s="529"/>
      <c r="E5" s="529"/>
      <c r="F5" s="529"/>
      <c r="G5" s="529"/>
      <c r="H5" s="530"/>
      <c r="I5" s="530"/>
      <c r="J5" s="530"/>
      <c r="K5" s="530"/>
      <c r="L5" s="531"/>
      <c r="M5" s="531"/>
      <c r="N5" s="530"/>
      <c r="O5" s="530"/>
      <c r="P5" s="530"/>
      <c r="Q5" s="530"/>
      <c r="R5" s="530"/>
      <c r="S5" s="530"/>
      <c r="T5" s="532"/>
      <c r="U5" s="532"/>
      <c r="V5" s="530"/>
      <c r="W5" s="530"/>
      <c r="X5" s="530"/>
      <c r="Y5" s="530"/>
      <c r="Z5" s="530"/>
      <c r="AA5" s="530"/>
      <c r="AC5" s="99"/>
      <c r="AD5" s="99" t="s">
        <v>4</v>
      </c>
      <c r="AE5" s="229" t="s">
        <v>5</v>
      </c>
      <c r="AF5" s="300" t="s">
        <v>6</v>
      </c>
      <c r="AG5" s="301" t="s">
        <v>7</v>
      </c>
      <c r="AH5" s="232" t="s">
        <v>8</v>
      </c>
    </row>
    <row r="6" spans="2:40" ht="19.5" customHeight="1" x14ac:dyDescent="0.2">
      <c r="B6" s="32"/>
      <c r="C6" s="33" t="s">
        <v>393</v>
      </c>
      <c r="D6" s="302"/>
      <c r="E6" s="302"/>
      <c r="F6" s="213"/>
      <c r="G6" s="302"/>
      <c r="H6" s="34"/>
      <c r="I6" s="34"/>
      <c r="J6" s="34"/>
      <c r="K6" s="34"/>
      <c r="L6" s="34"/>
      <c r="M6" s="34"/>
      <c r="N6" s="34"/>
      <c r="O6" s="34"/>
      <c r="P6" s="34"/>
      <c r="Q6" s="34"/>
      <c r="R6" s="34"/>
      <c r="S6" s="34"/>
      <c r="T6" s="34"/>
      <c r="U6" s="34"/>
      <c r="V6" s="34"/>
      <c r="W6" s="34"/>
      <c r="X6" s="34"/>
      <c r="Y6" s="34"/>
      <c r="Z6" s="34"/>
      <c r="AA6" s="34"/>
      <c r="AD6" s="16"/>
      <c r="AE6" s="79"/>
      <c r="AF6" s="79"/>
      <c r="AG6" s="79"/>
      <c r="AH6" s="115"/>
      <c r="AI6" s="303">
        <v>160</v>
      </c>
      <c r="AJ6" s="303">
        <v>210</v>
      </c>
      <c r="AK6" s="303">
        <v>270</v>
      </c>
      <c r="AL6" s="303">
        <v>320</v>
      </c>
      <c r="AM6" s="76"/>
      <c r="AN6" s="76"/>
    </row>
    <row r="7" spans="2:40" x14ac:dyDescent="0.2">
      <c r="B7" s="304"/>
      <c r="C7" s="305"/>
      <c r="D7" s="60"/>
      <c r="E7" s="41"/>
      <c r="F7" s="60"/>
      <c r="G7" s="41"/>
      <c r="H7" s="60"/>
      <c r="I7" s="41"/>
      <c r="J7" s="60"/>
      <c r="K7" s="41"/>
      <c r="L7" s="60"/>
      <c r="M7" s="41"/>
      <c r="N7" s="60"/>
      <c r="O7" s="41"/>
      <c r="P7" s="60"/>
      <c r="Q7" s="41"/>
      <c r="R7" s="60"/>
      <c r="S7" s="41"/>
      <c r="T7" s="60"/>
      <c r="U7" s="41"/>
      <c r="V7" s="60"/>
      <c r="W7" s="41"/>
      <c r="X7" s="60"/>
      <c r="Y7" s="41"/>
      <c r="Z7" s="60"/>
      <c r="AA7" s="41"/>
      <c r="AC7" s="99">
        <f>COUNT(D7:AA7)</f>
        <v>0</v>
      </c>
      <c r="AD7" s="22" t="str">
        <f>IF(AC7&lt;3," ",(LARGE(D7:AA7,1)+LARGE(D7:AA7,2)+LARGE(D7:AA7,3))/3)</f>
        <v xml:space="preserve"> </v>
      </c>
      <c r="AE7" s="44" t="str">
        <f>IF(COUNTIF(D7:AA7,"(1)")=0," ",COUNTIF(D7:AA7,"(1)"))</f>
        <v xml:space="preserve"> </v>
      </c>
      <c r="AF7" s="44" t="str">
        <f>IF(COUNTIF(D7:AA7,"(2)")=0," ",COUNTIF(D7:AA7,"(2)"))</f>
        <v xml:space="preserve"> </v>
      </c>
      <c r="AG7" s="44" t="str">
        <f>IF(COUNTIF(D7:AA7,"(3)")=0," ",COUNTIF(D7:AA7,"(3)"))</f>
        <v xml:space="preserve"> </v>
      </c>
      <c r="AH7" s="45" t="str">
        <f>IF(SUM(AE7:AG7)=0," ",SUM(AE7:AG7))</f>
        <v xml:space="preserve"> </v>
      </c>
      <c r="AI7" s="46" t="str">
        <f>IF(AC7=0,Var!$B$8,IF(LARGE(D7:AA7,1)&gt;=160,Var!$B$4," "))</f>
        <v>---</v>
      </c>
      <c r="AJ7" s="46" t="str">
        <f>IF(AC7=0,Var!$B$8,IF(LARGE(D7:AA7,1)&gt;=210,Var!$B$4," "))</f>
        <v>---</v>
      </c>
      <c r="AK7" s="46" t="str">
        <f>IF(AC7=0,Var!$B$8,IF(LARGE(D7:AA7,1)&gt;=270,Var!$B$4," "))</f>
        <v>---</v>
      </c>
      <c r="AL7" s="46" t="str">
        <f>IF(AC7=0,Var!$B$8,IF(LARGE(D7:AA7,1)&gt;=320,Var!$B$4," "))</f>
        <v>---</v>
      </c>
      <c r="AM7" s="21"/>
      <c r="AN7" s="21"/>
    </row>
    <row r="8" spans="2:40" x14ac:dyDescent="0.2">
      <c r="B8" s="304"/>
      <c r="C8" s="305"/>
      <c r="D8" s="60"/>
      <c r="E8" s="41"/>
      <c r="F8" s="60"/>
      <c r="G8" s="41"/>
      <c r="H8" s="60"/>
      <c r="I8" s="41"/>
      <c r="J8" s="60"/>
      <c r="K8" s="41"/>
      <c r="L8" s="60"/>
      <c r="M8" s="41"/>
      <c r="N8" s="60"/>
      <c r="O8" s="41"/>
      <c r="P8" s="60"/>
      <c r="Q8" s="41"/>
      <c r="R8" s="60"/>
      <c r="S8" s="41"/>
      <c r="T8" s="60"/>
      <c r="U8" s="41"/>
      <c r="V8" s="60"/>
      <c r="W8" s="41"/>
      <c r="X8" s="60"/>
      <c r="Y8" s="41"/>
      <c r="Z8" s="60"/>
      <c r="AA8" s="41"/>
      <c r="AC8" s="99">
        <f>COUNT(D8:AA8)</f>
        <v>0</v>
      </c>
      <c r="AD8" s="22" t="str">
        <f>IF(AC8&lt;3," ",(LARGE(D8:AA8,1)+LARGE(D8:AA8,2)+LARGE(D8:AA8,3))/3)</f>
        <v xml:space="preserve"> </v>
      </c>
      <c r="AE8" s="44" t="str">
        <f>IF(COUNTIF(D8:AA8,"(1)")=0," ",COUNTIF(D8:AA8,"(1)"))</f>
        <v xml:space="preserve"> </v>
      </c>
      <c r="AF8" s="44" t="str">
        <f>IF(COUNTIF(D8:AA8,"(2)")=0," ",COUNTIF(D8:AA8,"(2)"))</f>
        <v xml:space="preserve"> </v>
      </c>
      <c r="AG8" s="44" t="str">
        <f>IF(COUNTIF(D8:AA8,"(3)")=0," ",COUNTIF(D8:AA8,"(3)"))</f>
        <v xml:space="preserve"> </v>
      </c>
      <c r="AH8" s="45" t="str">
        <f>IF(SUM(AE8:AG8)=0," ",SUM(AE8:AG8))</f>
        <v xml:space="preserve"> </v>
      </c>
      <c r="AI8" s="46" t="str">
        <f>IF(AC8=0,Var!$B$8,IF(LARGE(D8:AA8,1)&gt;=160,Var!$B$4," "))</f>
        <v>---</v>
      </c>
      <c r="AJ8" s="46" t="str">
        <f>IF(AC8=0,Var!$B$8,IF(LARGE(D8:AA8,1)&gt;=210,Var!$B$4," "))</f>
        <v>---</v>
      </c>
      <c r="AK8" s="46" t="str">
        <f>IF(AC8=0,Var!$B$8,IF(LARGE(D8:AA8,1)&gt;=270,Var!$B$4," "))</f>
        <v>---</v>
      </c>
      <c r="AL8" s="46" t="str">
        <f>IF(AC8=0,Var!$B$8,IF(LARGE(D8:AA8,1)&gt;=320,Var!$B$4," "))</f>
        <v>---</v>
      </c>
      <c r="AM8" s="21"/>
      <c r="AN8" s="21"/>
    </row>
    <row r="9" spans="2:40" ht="19.5" customHeight="1" x14ac:dyDescent="0.2">
      <c r="B9" s="32"/>
      <c r="C9" s="33" t="s">
        <v>392</v>
      </c>
      <c r="D9" s="302"/>
      <c r="E9" s="302"/>
      <c r="F9" s="213"/>
      <c r="G9" s="302"/>
      <c r="H9" s="34"/>
      <c r="I9" s="34"/>
      <c r="J9" s="34"/>
      <c r="K9" s="34"/>
      <c r="L9" s="34"/>
      <c r="M9" s="34"/>
      <c r="N9" s="34"/>
      <c r="O9" s="34"/>
      <c r="P9" s="34"/>
      <c r="Q9" s="34"/>
      <c r="R9" s="34"/>
      <c r="S9" s="34"/>
      <c r="T9" s="34"/>
      <c r="U9" s="34"/>
      <c r="V9" s="34"/>
      <c r="W9" s="34"/>
      <c r="X9" s="34"/>
      <c r="Y9" s="34"/>
      <c r="Z9" s="34"/>
      <c r="AA9" s="34"/>
      <c r="AH9" s="115"/>
      <c r="AI9" s="79"/>
      <c r="AJ9" s="79"/>
      <c r="AK9" s="79"/>
      <c r="AL9" s="79"/>
      <c r="AM9" s="76"/>
      <c r="AN9" s="76"/>
    </row>
    <row r="10" spans="2:40" x14ac:dyDescent="0.2">
      <c r="B10" s="304"/>
      <c r="C10" s="305"/>
      <c r="D10" s="60"/>
      <c r="E10" s="41"/>
      <c r="F10" s="60"/>
      <c r="G10" s="41"/>
      <c r="H10" s="60"/>
      <c r="I10" s="41"/>
      <c r="J10" s="60"/>
      <c r="K10" s="41"/>
      <c r="L10" s="60"/>
      <c r="M10" s="41"/>
      <c r="N10" s="60"/>
      <c r="O10" s="41"/>
      <c r="P10" s="60"/>
      <c r="Q10" s="41"/>
      <c r="R10" s="60"/>
      <c r="S10" s="41"/>
      <c r="T10" s="60"/>
      <c r="U10" s="41"/>
      <c r="V10" s="60"/>
      <c r="W10" s="41"/>
      <c r="X10" s="60"/>
      <c r="Y10" s="41"/>
      <c r="Z10" s="60"/>
      <c r="AA10" s="41"/>
      <c r="AC10" s="99">
        <f>COUNT(D10:AA10)</f>
        <v>0</v>
      </c>
      <c r="AD10" s="22" t="str">
        <f>IF(AC10&lt;3," ",(LARGE(D10:AA10,1)+LARGE(D10:AA10,2)+LARGE(D10:AA10,3))/3)</f>
        <v xml:space="preserve"> </v>
      </c>
      <c r="AE10" s="44" t="str">
        <f>IF(COUNTIF(D10:AA10,"(1)")=0," ",COUNTIF(D10:AA10,"(1)"))</f>
        <v xml:space="preserve"> </v>
      </c>
      <c r="AF10" s="44" t="str">
        <f>IF(COUNTIF(D10:AA10,"(2)")=0," ",COUNTIF(D10:AA10,"(2)"))</f>
        <v xml:space="preserve"> </v>
      </c>
      <c r="AG10" s="44" t="str">
        <f>IF(COUNTIF(D10:AA10,"(3)")=0," ",COUNTIF(D10:AA10,"(3)"))</f>
        <v xml:space="preserve"> </v>
      </c>
      <c r="AH10" s="45" t="str">
        <f>IF(SUM(AE10:AG10)=0," ",SUM(AE10:AG10))</f>
        <v xml:space="preserve"> </v>
      </c>
      <c r="AI10" s="46">
        <v>2</v>
      </c>
      <c r="AJ10" s="46">
        <v>2</v>
      </c>
      <c r="AK10" s="46">
        <v>3</v>
      </c>
      <c r="AL10" s="46" t="str">
        <f>IF(AC10=0,Var!$B$8,IF(LARGE(D10:AA10,1)&gt;=320,Var!$B$4," "))</f>
        <v>---</v>
      </c>
      <c r="AM10" s="21"/>
      <c r="AN10" s="21"/>
    </row>
    <row r="11" spans="2:40" x14ac:dyDescent="0.2">
      <c r="B11" s="304"/>
      <c r="C11" s="305"/>
      <c r="D11" s="60"/>
      <c r="E11" s="41"/>
      <c r="F11" s="60"/>
      <c r="G11" s="41"/>
      <c r="H11" s="60"/>
      <c r="I11" s="41"/>
      <c r="J11" s="60"/>
      <c r="K11" s="41"/>
      <c r="L11" s="60"/>
      <c r="M11" s="41"/>
      <c r="N11" s="60"/>
      <c r="O11" s="41"/>
      <c r="P11" s="60"/>
      <c r="Q11" s="41"/>
      <c r="R11" s="60"/>
      <c r="S11" s="41"/>
      <c r="T11" s="60"/>
      <c r="U11" s="41"/>
      <c r="V11" s="60"/>
      <c r="W11" s="41"/>
      <c r="X11" s="60"/>
      <c r="Y11" s="41"/>
      <c r="Z11" s="60"/>
      <c r="AA11" s="41"/>
      <c r="AC11" s="99">
        <f>COUNT(D11:AA11)</f>
        <v>0</v>
      </c>
      <c r="AD11" s="22" t="str">
        <f>IF(AC11&lt;3," ",(LARGE(D11:AA11,1)+LARGE(D11:AA11,2)+LARGE(D11:AA11,3))/3)</f>
        <v xml:space="preserve"> </v>
      </c>
      <c r="AE11" s="44" t="str">
        <f>IF(COUNTIF(D11:AA11,"(1)")=0," ",COUNTIF(D11:AA11,"(1)"))</f>
        <v xml:space="preserve"> </v>
      </c>
      <c r="AF11" s="44" t="str">
        <f>IF(COUNTIF(D11:AA11,"(2)")=0," ",COUNTIF(D11:AA11,"(2)"))</f>
        <v xml:space="preserve"> </v>
      </c>
      <c r="AG11" s="44" t="str">
        <f>IF(COUNTIF(D11:AA11,"(3)")=0," ",COUNTIF(D11:AA11,"(3)"))</f>
        <v xml:space="preserve"> </v>
      </c>
      <c r="AH11" s="45" t="str">
        <f>IF(SUM(AE11:AG11)=0," ",SUM(AE11:AG11))</f>
        <v xml:space="preserve"> </v>
      </c>
      <c r="AI11" s="46" t="str">
        <f>IF(AC11=0,Var!$B$8,IF(LARGE(D11:AA11,1)&gt;=160,Var!$B$4," "))</f>
        <v>---</v>
      </c>
      <c r="AJ11" s="46" t="str">
        <f>IF(AC11=0,Var!$B$8,IF(LARGE(D11:AA11,1)&gt;=210,Var!$B$4," "))</f>
        <v>---</v>
      </c>
      <c r="AK11" s="46" t="str">
        <f>IF(AC11=0,Var!$B$8,IF(LARGE(D11:AA11,1)&gt;=270,Var!$B$4," "))</f>
        <v>---</v>
      </c>
      <c r="AL11" s="46" t="str">
        <f>IF(AC11=0,Var!$B$8,IF(LARGE(D11:AA11,1)&gt;=320,Var!$B$4," "))</f>
        <v>---</v>
      </c>
      <c r="AM11" s="21"/>
      <c r="AN11" s="21"/>
    </row>
    <row r="12" spans="2:40" ht="19.5" customHeight="1" x14ac:dyDescent="0.2">
      <c r="B12" s="32"/>
      <c r="C12" s="33" t="s">
        <v>148</v>
      </c>
      <c r="D12" s="302"/>
      <c r="E12" s="302"/>
      <c r="F12" s="213"/>
      <c r="G12" s="302"/>
      <c r="H12" s="34"/>
      <c r="I12" s="34"/>
      <c r="J12" s="34"/>
      <c r="K12" s="34"/>
      <c r="L12" s="34"/>
      <c r="M12" s="34"/>
      <c r="N12" s="34"/>
      <c r="O12" s="34"/>
      <c r="P12" s="34"/>
      <c r="Q12" s="34"/>
      <c r="R12" s="34"/>
      <c r="S12" s="34"/>
      <c r="T12" s="34"/>
      <c r="U12" s="34"/>
      <c r="V12" s="34"/>
      <c r="W12" s="34"/>
      <c r="X12" s="34"/>
      <c r="Y12" s="34"/>
      <c r="Z12" s="34"/>
      <c r="AA12" s="34"/>
      <c r="AH12" s="115"/>
      <c r="AI12" s="79"/>
      <c r="AJ12" s="79"/>
      <c r="AK12" s="79"/>
      <c r="AL12" s="79"/>
      <c r="AM12" s="76"/>
      <c r="AN12" s="76"/>
    </row>
    <row r="13" spans="2:40" x14ac:dyDescent="0.2">
      <c r="B13" s="304"/>
      <c r="C13" s="305"/>
      <c r="D13" s="60"/>
      <c r="E13" s="41"/>
      <c r="F13" s="60"/>
      <c r="G13" s="41"/>
      <c r="H13" s="60"/>
      <c r="I13" s="41"/>
      <c r="J13" s="60"/>
      <c r="K13" s="41"/>
      <c r="L13" s="60"/>
      <c r="M13" s="41"/>
      <c r="N13" s="60"/>
      <c r="O13" s="41"/>
      <c r="P13" s="60"/>
      <c r="Q13" s="41"/>
      <c r="R13" s="60"/>
      <c r="S13" s="41"/>
      <c r="T13" s="60"/>
      <c r="U13" s="41"/>
      <c r="V13" s="60"/>
      <c r="W13" s="41"/>
      <c r="X13" s="60"/>
      <c r="Y13" s="41"/>
      <c r="Z13" s="60"/>
      <c r="AA13" s="41"/>
      <c r="AC13" s="99">
        <f>COUNT(D13:AA13)</f>
        <v>0</v>
      </c>
      <c r="AD13" s="22" t="str">
        <f>IF(AC13&lt;3," ",(LARGE(D13:AA13,1)+LARGE(D13:AA13,2)+LARGE(D13:AA13,3))/3)</f>
        <v xml:space="preserve"> </v>
      </c>
      <c r="AE13" s="44" t="str">
        <f>IF(COUNTIF(D13:AA13,"(1)")=0," ",COUNTIF(D13:AA13,"(1)"))</f>
        <v xml:space="preserve"> </v>
      </c>
      <c r="AF13" s="44" t="str">
        <f>IF(COUNTIF(D13:AA13,"(2)")=0," ",COUNTIF(D13:AA13,"(2)"))</f>
        <v xml:space="preserve"> </v>
      </c>
      <c r="AG13" s="44" t="str">
        <f>IF(COUNTIF(D13:AA13,"(3)")=0," ",COUNTIF(D13:AA13,"(3)"))</f>
        <v xml:space="preserve"> </v>
      </c>
      <c r="AH13" s="45" t="str">
        <f>IF(SUM(AE13:AG13)=0," ",SUM(AE13:AG13))</f>
        <v xml:space="preserve"> </v>
      </c>
      <c r="AI13" s="46" t="str">
        <f>IF(AC13=0,Var!$B$8,IF(LARGE(D13:AA13,1)&gt;=160,Var!$B$4," "))</f>
        <v>---</v>
      </c>
      <c r="AJ13" s="46" t="str">
        <f>IF(AC13=0,Var!$B$8,IF(LARGE(D13:AA13,1)&gt;=210,Var!$B$4," "))</f>
        <v>---</v>
      </c>
      <c r="AK13" s="46" t="str">
        <f>IF(AC13=0,Var!$B$8,IF(LARGE(D13:AA13,1)&gt;=270,Var!$B$4," "))</f>
        <v>---</v>
      </c>
      <c r="AL13" s="46" t="str">
        <f>IF(AC13=0,Var!$B$8,IF(LARGE(D13:AA13,1)&gt;=320,Var!$B$4," "))</f>
        <v>---</v>
      </c>
      <c r="AM13" s="21"/>
      <c r="AN13" s="21"/>
    </row>
    <row r="14" spans="2:40" x14ac:dyDescent="0.2">
      <c r="B14" s="304"/>
      <c r="C14" s="305"/>
      <c r="D14" s="60"/>
      <c r="E14" s="41"/>
      <c r="F14" s="60"/>
      <c r="G14" s="41"/>
      <c r="H14" s="60"/>
      <c r="I14" s="41"/>
      <c r="J14" s="60"/>
      <c r="K14" s="41"/>
      <c r="L14" s="60"/>
      <c r="M14" s="41"/>
      <c r="N14" s="60"/>
      <c r="O14" s="41"/>
      <c r="P14" s="60"/>
      <c r="Q14" s="41"/>
      <c r="R14" s="60"/>
      <c r="S14" s="41"/>
      <c r="T14" s="60"/>
      <c r="U14" s="41"/>
      <c r="V14" s="60"/>
      <c r="W14" s="41"/>
      <c r="X14" s="60"/>
      <c r="Y14" s="41"/>
      <c r="Z14" s="60"/>
      <c r="AA14" s="41"/>
      <c r="AC14" s="99">
        <f>COUNT(D14:AA14)</f>
        <v>0</v>
      </c>
      <c r="AD14" s="22" t="str">
        <f>IF(AC14&lt;3," ",(LARGE(D14:AA14,1)+LARGE(D14:AA14,2)+LARGE(D14:AA14,3))/3)</f>
        <v xml:space="preserve"> </v>
      </c>
      <c r="AE14" s="44" t="str">
        <f>IF(COUNTIF(D14:AA14,"(1)")=0," ",COUNTIF(D14:AA14,"(1)"))</f>
        <v xml:space="preserve"> </v>
      </c>
      <c r="AF14" s="44" t="str">
        <f>IF(COUNTIF(D14:AA14,"(2)")=0," ",COUNTIF(D14:AA14,"(2)"))</f>
        <v xml:space="preserve"> </v>
      </c>
      <c r="AG14" s="44" t="str">
        <f>IF(COUNTIF(D14:AA14,"(3)")=0," ",COUNTIF(D14:AA14,"(3)"))</f>
        <v xml:space="preserve"> </v>
      </c>
      <c r="AH14" s="45" t="str">
        <f>IF(SUM(AE14:AG14)=0," ",SUM(AE14:AG14))</f>
        <v xml:space="preserve"> </v>
      </c>
      <c r="AI14" s="46" t="str">
        <f>IF(AC14=0,Var!$B$8,IF(LARGE(D14:AA14,1)&gt;=160,Var!$B$4," "))</f>
        <v>---</v>
      </c>
      <c r="AJ14" s="46" t="str">
        <f>IF(AC14=0,Var!$B$8,IF(LARGE(D14:AA14,1)&gt;=210,Var!$B$4," "))</f>
        <v>---</v>
      </c>
      <c r="AK14" s="46" t="str">
        <f>IF(AC14=0,Var!$B$8,IF(LARGE(D14:AA14,1)&gt;=270,Var!$B$4," "))</f>
        <v>---</v>
      </c>
      <c r="AL14" s="46" t="str">
        <f>IF(AC14=0,Var!$B$8,IF(LARGE(D14:AA14,1)&gt;=320,Var!$B$4," "))</f>
        <v>---</v>
      </c>
      <c r="AM14" s="21"/>
      <c r="AN14" s="21"/>
    </row>
    <row r="15" spans="2:40" ht="9.75" customHeight="1" x14ac:dyDescent="0.2">
      <c r="B15" s="306"/>
      <c r="C15" s="306"/>
      <c r="D15" s="307"/>
      <c r="E15" s="307"/>
      <c r="F15" s="307"/>
      <c r="G15" s="307"/>
      <c r="H15" s="57"/>
      <c r="I15" s="57"/>
      <c r="J15" s="57"/>
      <c r="K15" s="57"/>
      <c r="L15" s="57"/>
      <c r="M15" s="57"/>
      <c r="N15" s="57"/>
      <c r="O15" s="57"/>
      <c r="P15" s="57"/>
      <c r="Q15" s="57"/>
      <c r="R15" s="57"/>
      <c r="S15" s="57"/>
      <c r="T15" s="57"/>
      <c r="U15" s="57"/>
      <c r="V15" s="57"/>
      <c r="W15" s="57"/>
      <c r="X15" s="57"/>
      <c r="Y15" s="57"/>
      <c r="Z15" s="57"/>
      <c r="AA15" s="57"/>
      <c r="AC15" s="99">
        <f>COUNT(D15:AA15)</f>
        <v>0</v>
      </c>
      <c r="AH15" s="31"/>
      <c r="AI15" s="308"/>
      <c r="AJ15" s="308"/>
      <c r="AK15" s="308"/>
      <c r="AL15" s="308"/>
      <c r="AM15" s="308"/>
      <c r="AN15" s="308"/>
    </row>
    <row r="16" spans="2:40" ht="19.5" customHeight="1" x14ac:dyDescent="0.2">
      <c r="B16" s="79"/>
      <c r="C16" s="80" t="s">
        <v>161</v>
      </c>
      <c r="D16" s="309"/>
      <c r="E16" s="309"/>
      <c r="F16" s="310"/>
      <c r="G16" s="309"/>
      <c r="H16" s="66"/>
      <c r="I16" s="66"/>
      <c r="J16" s="66"/>
      <c r="K16" s="66"/>
      <c r="L16" s="66"/>
      <c r="M16" s="66"/>
      <c r="N16" s="66"/>
      <c r="O16" s="66"/>
      <c r="P16" s="66"/>
      <c r="Q16" s="66"/>
      <c r="R16" s="66"/>
      <c r="S16" s="66"/>
      <c r="T16" s="66"/>
      <c r="U16" s="66"/>
      <c r="V16" s="66"/>
      <c r="W16" s="66"/>
      <c r="X16" s="66"/>
      <c r="Y16" s="66"/>
      <c r="Z16" s="66"/>
      <c r="AA16" s="66"/>
      <c r="AH16" s="115"/>
      <c r="AI16" s="303">
        <v>200</v>
      </c>
      <c r="AJ16" s="303">
        <v>240</v>
      </c>
      <c r="AK16" s="303">
        <v>260</v>
      </c>
      <c r="AL16" s="303">
        <v>300</v>
      </c>
      <c r="AM16" s="303">
        <v>340</v>
      </c>
      <c r="AN16" s="303">
        <v>380</v>
      </c>
    </row>
    <row r="17" spans="2:40" x14ac:dyDescent="0.2">
      <c r="B17" s="304"/>
      <c r="C17" s="305" t="s">
        <v>26</v>
      </c>
      <c r="D17" s="60"/>
      <c r="E17" s="41"/>
      <c r="F17" s="60"/>
      <c r="G17" s="41"/>
      <c r="H17" s="60"/>
      <c r="I17" s="41"/>
      <c r="J17" s="60"/>
      <c r="K17" s="41"/>
      <c r="L17" s="60"/>
      <c r="M17" s="41"/>
      <c r="N17" s="60"/>
      <c r="O17" s="41"/>
      <c r="P17" s="60"/>
      <c r="Q17" s="41"/>
      <c r="R17" s="60"/>
      <c r="S17" s="41"/>
      <c r="T17" s="60"/>
      <c r="U17" s="41"/>
      <c r="V17" s="60"/>
      <c r="W17" s="41"/>
      <c r="X17" s="60"/>
      <c r="Y17" s="41"/>
      <c r="Z17" s="60"/>
      <c r="AA17" s="41"/>
      <c r="AC17" s="99">
        <f>COUNT(D17:AA17)</f>
        <v>0</v>
      </c>
      <c r="AD17" s="22" t="str">
        <f>IF(AC17&lt;3," ",(LARGE(D17:AA17,1)+LARGE(D17:AA17,2)+LARGE(D17:AA17,3))/3)</f>
        <v xml:space="preserve"> </v>
      </c>
      <c r="AE17" s="44" t="str">
        <f>IF(COUNTIF(D17:AA17,"(1)")=0," ",COUNTIF(D17:AA17,"(1)"))</f>
        <v xml:space="preserve"> </v>
      </c>
      <c r="AF17" s="44" t="str">
        <f>IF(COUNTIF(D17:AA17,"(2)")=0," ",COUNTIF(D17:AA17,"(2)"))</f>
        <v xml:space="preserve"> </v>
      </c>
      <c r="AG17" s="44" t="str">
        <f>IF(COUNTIF(D17:AA17,"(3)")=0," ",COUNTIF(D17:AA17,"(3)"))</f>
        <v xml:space="preserve"> </v>
      </c>
      <c r="AH17" s="45" t="str">
        <f>IF(SUM(AE17:AG17)=0," ",SUM(AE17:AG17))</f>
        <v xml:space="preserve"> </v>
      </c>
      <c r="AI17" s="46">
        <v>25</v>
      </c>
      <c r="AJ17" s="46">
        <v>25</v>
      </c>
      <c r="AK17" s="46" t="str">
        <f>IF(AC17=0,Var!$B$8,IF(LARGE(D17:AA17,1)&gt;=260,Var!$B$4," "))</f>
        <v>---</v>
      </c>
      <c r="AL17" s="46" t="str">
        <f>IF(AC17=0,Var!$B$8,IF(LARGE(D17:AA17,1)&gt;=300,Var!$B$4," "))</f>
        <v>---</v>
      </c>
      <c r="AM17" s="46" t="str">
        <f>IF(AC17=0,Var!$B$8,IF(LARGE(D17:AA17,1)&gt;=340,Var!$B$4," "))</f>
        <v>---</v>
      </c>
      <c r="AN17" s="46" t="str">
        <f>IF(AC17=0,Var!$B$8,IF(LARGE(D17:AA17,1)&gt;=380,Var!$B$4," "))</f>
        <v>---</v>
      </c>
    </row>
    <row r="18" spans="2:40" x14ac:dyDescent="0.2">
      <c r="B18" s="304"/>
      <c r="C18" s="305"/>
      <c r="D18" s="60"/>
      <c r="E18" s="41"/>
      <c r="F18" s="60"/>
      <c r="G18" s="41"/>
      <c r="H18" s="60"/>
      <c r="I18" s="41"/>
      <c r="J18" s="60"/>
      <c r="K18" s="41"/>
      <c r="L18" s="60"/>
      <c r="M18" s="41"/>
      <c r="N18" s="60"/>
      <c r="O18" s="41"/>
      <c r="P18" s="60"/>
      <c r="Q18" s="41"/>
      <c r="R18" s="60"/>
      <c r="S18" s="41"/>
      <c r="T18" s="60"/>
      <c r="U18" s="41"/>
      <c r="V18" s="60"/>
      <c r="W18" s="41"/>
      <c r="X18" s="60"/>
      <c r="Y18" s="41"/>
      <c r="Z18" s="60"/>
      <c r="AA18" s="41"/>
      <c r="AC18" s="99">
        <f>COUNT(D18:AA18)</f>
        <v>0</v>
      </c>
      <c r="AD18" s="22" t="str">
        <f>IF(AC18&lt;3," ",(LARGE(D18:AA18,1)+LARGE(D18:AA18,2)+LARGE(D18:AA18,3))/3)</f>
        <v xml:space="preserve"> </v>
      </c>
      <c r="AE18" s="44" t="str">
        <f>IF(COUNTIF(D18:AA18,"(1)")=0," ",COUNTIF(D18:AA18,"(1)"))</f>
        <v xml:space="preserve"> </v>
      </c>
      <c r="AF18" s="44" t="str">
        <f>IF(COUNTIF(D18:AA18,"(2)")=0," ",COUNTIF(D18:AA18,"(2)"))</f>
        <v xml:space="preserve"> </v>
      </c>
      <c r="AG18" s="44" t="str">
        <f>IF(COUNTIF(D18:AA18,"(3)")=0," ",COUNTIF(D18:AA18,"(3)"))</f>
        <v xml:space="preserve"> </v>
      </c>
      <c r="AH18" s="45" t="str">
        <f>IF(SUM(AE18:AG18)=0," ",SUM(AE18:AG18))</f>
        <v xml:space="preserve"> </v>
      </c>
      <c r="AI18" s="46" t="str">
        <f>IF(AC18=0,Var!$B$8,IF(LARGE(D18:AA18,1)&gt;=200,Var!$B$4," "))</f>
        <v>---</v>
      </c>
      <c r="AJ18" s="46" t="str">
        <f>IF(AC18=0,Var!$B$8,IF(LARGE(D18:AA18,1)&gt;=200,Var!$B$4," "))</f>
        <v>---</v>
      </c>
      <c r="AK18" s="46" t="str">
        <f>IF(AC18=0,Var!$B$8,IF(LARGE(D18:AA18,1)&gt;=260,Var!$B$4," "))</f>
        <v>---</v>
      </c>
      <c r="AL18" s="46" t="str">
        <f>IF(AC18=0,Var!$B$8,IF(LARGE(D18:AA18,1)&gt;=300,Var!$B$4," "))</f>
        <v>---</v>
      </c>
      <c r="AM18" s="46" t="str">
        <f>IF(AC18=0,Var!$B$8,IF(LARGE(D18:AA18,1)&gt;=340,Var!$B$4," "))</f>
        <v>---</v>
      </c>
      <c r="AN18" s="46" t="str">
        <f>IF(AC18=0,Var!$B$8,IF(LARGE(D18:AA18,1)&gt;=380,Var!$B$4," "))</f>
        <v>---</v>
      </c>
    </row>
    <row r="19" spans="2:40" ht="19.5" customHeight="1" x14ac:dyDescent="0.2">
      <c r="B19" s="32"/>
      <c r="C19" s="33" t="s">
        <v>394</v>
      </c>
      <c r="D19" s="302"/>
      <c r="E19" s="302"/>
      <c r="F19" s="213"/>
      <c r="G19" s="302"/>
      <c r="H19" s="34"/>
      <c r="I19" s="34"/>
      <c r="J19" s="34"/>
      <c r="K19" s="34"/>
      <c r="L19" s="34"/>
      <c r="M19" s="34"/>
      <c r="N19" s="34"/>
      <c r="O19" s="34"/>
      <c r="P19" s="34"/>
      <c r="Q19" s="34"/>
      <c r="R19" s="34"/>
      <c r="S19" s="34"/>
      <c r="T19" s="34"/>
      <c r="U19" s="34"/>
      <c r="V19" s="34"/>
      <c r="W19" s="34"/>
      <c r="X19" s="34"/>
      <c r="Y19" s="34"/>
      <c r="Z19" s="34"/>
      <c r="AA19" s="34"/>
      <c r="AH19" s="109"/>
      <c r="AI19" s="76"/>
      <c r="AJ19" s="76"/>
      <c r="AK19" s="76"/>
      <c r="AL19" s="76"/>
      <c r="AM19" s="76"/>
      <c r="AN19" s="76"/>
    </row>
    <row r="20" spans="2:40" x14ac:dyDescent="0.2">
      <c r="B20" s="304">
        <v>1</v>
      </c>
      <c r="C20" s="305" t="s">
        <v>19</v>
      </c>
      <c r="D20" s="60">
        <v>186</v>
      </c>
      <c r="E20" s="521" t="s">
        <v>12</v>
      </c>
      <c r="F20" s="60"/>
      <c r="G20" s="41"/>
      <c r="H20" s="60"/>
      <c r="I20" s="41"/>
      <c r="J20" s="60"/>
      <c r="K20" s="41"/>
      <c r="L20" s="60"/>
      <c r="M20" s="41"/>
      <c r="N20" s="60"/>
      <c r="O20" s="41"/>
      <c r="P20" s="60"/>
      <c r="Q20" s="41"/>
      <c r="R20" s="60"/>
      <c r="S20" s="41"/>
      <c r="T20" s="60"/>
      <c r="U20" s="41"/>
      <c r="V20" s="60"/>
      <c r="W20" s="41"/>
      <c r="X20" s="60"/>
      <c r="Y20" s="41"/>
      <c r="Z20" s="60"/>
      <c r="AA20" s="41"/>
      <c r="AC20" s="99">
        <f>COUNT(D20:AA20)</f>
        <v>1</v>
      </c>
      <c r="AD20" s="22" t="str">
        <f>IF(AC20&lt;3," ",(LARGE(D20:AA20,1)+LARGE(D20:AA20,2)+LARGE(D20:AA20,3))/3)</f>
        <v xml:space="preserve"> </v>
      </c>
      <c r="AE20" s="44" t="str">
        <f>IF(COUNTIF(D20:AA20,"(1)")=0," ",COUNTIF(D20:AA20,"(1)"))</f>
        <v xml:space="preserve"> </v>
      </c>
      <c r="AF20" s="44">
        <f>IF(COUNTIF(D20:AA20,"(2)")=0," ",COUNTIF(D20:AA20,"(2)"))</f>
        <v>1</v>
      </c>
      <c r="AG20" s="44" t="str">
        <f>IF(COUNTIF(D20:AA20,"(3)")=0," ",COUNTIF(D20:AA20,"(3)"))</f>
        <v xml:space="preserve"> </v>
      </c>
      <c r="AH20" s="45">
        <f>IF(SUM(AE20:AG20)=0," ",SUM(AE20:AG20))</f>
        <v>1</v>
      </c>
      <c r="AI20" s="46" t="str">
        <f>IF(AC20=0,Var!$B$8,IF(LARGE(D20:AA20,1)&gt;=200,Var!$B$4," "))</f>
        <v xml:space="preserve"> </v>
      </c>
      <c r="AJ20" s="46" t="str">
        <f>IF(AC20=0,Var!$B$8,IF(LARGE(D20:AA20,1)&gt;=200,Var!$B$4," "))</f>
        <v xml:space="preserve"> </v>
      </c>
      <c r="AK20" s="46" t="str">
        <f>IF(AC20=0,Var!$B$8,IF(LARGE(D20:AA20,1)&gt;=260,Var!$B$4," "))</f>
        <v xml:space="preserve"> </v>
      </c>
      <c r="AL20" s="46" t="str">
        <f>IF(AC20=0,Var!$B$8,IF(LARGE(D20:AA20,1)&gt;=300,Var!$B$4," "))</f>
        <v xml:space="preserve"> </v>
      </c>
      <c r="AM20" s="46" t="str">
        <f>IF(AC20=0,Var!$B$8,IF(LARGE(D20:AA20,1)&gt;=340,Var!$B$4," "))</f>
        <v xml:space="preserve"> </v>
      </c>
      <c r="AN20" s="46" t="str">
        <f>IF(AC20=0,Var!$B$8,IF(LARGE(D20:AA20,1)&gt;=380,Var!$B$4," "))</f>
        <v xml:space="preserve"> </v>
      </c>
    </row>
    <row r="21" spans="2:40" x14ac:dyDescent="0.2">
      <c r="B21" s="304"/>
      <c r="C21" s="305"/>
      <c r="D21" s="60"/>
      <c r="E21" s="41"/>
      <c r="F21" s="60"/>
      <c r="G21" s="41"/>
      <c r="H21" s="60"/>
      <c r="I21" s="41"/>
      <c r="J21" s="60"/>
      <c r="K21" s="41"/>
      <c r="L21" s="60"/>
      <c r="M21" s="41"/>
      <c r="N21" s="60"/>
      <c r="O21" s="41"/>
      <c r="P21" s="60"/>
      <c r="Q21" s="41"/>
      <c r="R21" s="60"/>
      <c r="S21" s="41"/>
      <c r="T21" s="60"/>
      <c r="U21" s="41"/>
      <c r="V21" s="60"/>
      <c r="W21" s="41"/>
      <c r="X21" s="60"/>
      <c r="Y21" s="41"/>
      <c r="Z21" s="60"/>
      <c r="AA21" s="41"/>
      <c r="AC21" s="99">
        <f>COUNT(D21:AA21)</f>
        <v>0</v>
      </c>
      <c r="AD21" s="22" t="str">
        <f>IF(AC21&lt;3," ",(LARGE(D21:AA21,1)+LARGE(D21:AA21,2)+LARGE(D21:AA21,3))/3)</f>
        <v xml:space="preserve"> </v>
      </c>
      <c r="AE21" s="44" t="str">
        <f>IF(COUNTIF(D21:AA21,"(1)")=0," ",COUNTIF(D21:AA21,"(1)"))</f>
        <v xml:space="preserve"> </v>
      </c>
      <c r="AF21" s="44" t="str">
        <f>IF(COUNTIF(D21:AA21,"(2)")=0," ",COUNTIF(D21:AA21,"(2)"))</f>
        <v xml:space="preserve"> </v>
      </c>
      <c r="AG21" s="44" t="str">
        <f>IF(COUNTIF(D21:AA21,"(3)")=0," ",COUNTIF(D21:AA21,"(3)"))</f>
        <v xml:space="preserve"> </v>
      </c>
      <c r="AH21" s="45" t="str">
        <f>IF(SUM(AE21:AG21)=0," ",SUM(AE21:AG21))</f>
        <v xml:space="preserve"> </v>
      </c>
      <c r="AI21" s="46" t="str">
        <f>IF(AC21=0,Var!$B$8,IF(LARGE(D21:AA21,1)&gt;=200,Var!$B$4," "))</f>
        <v>---</v>
      </c>
      <c r="AJ21" s="46" t="str">
        <f>IF(AC21=0,Var!$B$8,IF(LARGE(D21:AA21,1)&gt;=200,Var!$B$4," "))</f>
        <v>---</v>
      </c>
      <c r="AK21" s="46" t="str">
        <f>IF(AC21=0,Var!$B$8,IF(LARGE(D21:AA21,1)&gt;=260,Var!$B$4," "))</f>
        <v>---</v>
      </c>
      <c r="AL21" s="46" t="str">
        <f>IF(AC21=0,Var!$B$8,IF(LARGE(D21:AA21,1)&gt;=300,Var!$B$4," "))</f>
        <v>---</v>
      </c>
      <c r="AM21" s="46" t="str">
        <f>IF(AC21=0,Var!$B$8,IF(LARGE(D21:AA21,1)&gt;=340,Var!$B$4," "))</f>
        <v>---</v>
      </c>
      <c r="AN21" s="46" t="str">
        <f>IF(AC21=0,Var!$B$8,IF(LARGE(D21:AA21,1)&gt;=380,Var!$B$4," "))</f>
        <v>---</v>
      </c>
    </row>
    <row r="22" spans="2:40" ht="19.5" customHeight="1" x14ac:dyDescent="0.2">
      <c r="B22" s="32"/>
      <c r="C22" s="33" t="s">
        <v>395</v>
      </c>
      <c r="D22" s="302"/>
      <c r="E22" s="302"/>
      <c r="F22" s="213"/>
      <c r="G22" s="302"/>
      <c r="H22" s="34"/>
      <c r="I22" s="34"/>
      <c r="J22" s="34"/>
      <c r="K22" s="34"/>
      <c r="L22" s="34"/>
      <c r="M22" s="34"/>
      <c r="N22" s="34"/>
      <c r="O22" s="34"/>
      <c r="P22" s="34"/>
      <c r="Q22" s="34"/>
      <c r="R22" s="34"/>
      <c r="S22" s="34"/>
      <c r="T22" s="34"/>
      <c r="U22" s="34"/>
      <c r="V22" s="34"/>
      <c r="W22" s="34"/>
      <c r="X22" s="34"/>
      <c r="Y22" s="34"/>
      <c r="Z22" s="34"/>
      <c r="AA22" s="34"/>
      <c r="AI22" s="79"/>
      <c r="AJ22" s="79"/>
      <c r="AK22" s="79"/>
      <c r="AL22" s="79"/>
      <c r="AM22" s="79"/>
      <c r="AN22" s="79"/>
    </row>
    <row r="23" spans="2:40" x14ac:dyDescent="0.2">
      <c r="B23" s="304">
        <v>1</v>
      </c>
      <c r="C23" s="305" t="s">
        <v>51</v>
      </c>
      <c r="D23" s="60">
        <v>229</v>
      </c>
      <c r="E23" s="520" t="s">
        <v>35</v>
      </c>
      <c r="F23" s="60"/>
      <c r="G23" s="41"/>
      <c r="H23" s="60"/>
      <c r="I23" s="41"/>
      <c r="J23" s="60"/>
      <c r="K23" s="41"/>
      <c r="L23" s="60"/>
      <c r="M23" s="41"/>
      <c r="N23" s="60"/>
      <c r="O23" s="41"/>
      <c r="P23" s="60"/>
      <c r="Q23" s="41"/>
      <c r="R23" s="60"/>
      <c r="S23" s="41"/>
      <c r="T23" s="60"/>
      <c r="U23" s="41"/>
      <c r="V23" s="60"/>
      <c r="W23" s="41"/>
      <c r="X23" s="60"/>
      <c r="Y23" s="41"/>
      <c r="Z23" s="60"/>
      <c r="AA23" s="41"/>
      <c r="AC23" s="99">
        <f>COUNT(D23:AA23)</f>
        <v>1</v>
      </c>
      <c r="AD23" s="22" t="str">
        <f>IF(AC23&lt;3," ",(LARGE(D23:AA23,1)+LARGE(D23:AA23,2)+LARGE(D23:AA23,3))/3)</f>
        <v xml:space="preserve"> </v>
      </c>
      <c r="AE23" s="44" t="str">
        <f>IF(COUNTIF(D23:AA23,"(1)")=0," ",COUNTIF(D23:AA23,"(1)"))</f>
        <v xml:space="preserve"> </v>
      </c>
      <c r="AF23" s="44" t="str">
        <f>IF(COUNTIF(D23:AA23,"(2)")=0," ",COUNTIF(D23:AA23,"(2)"))</f>
        <v xml:space="preserve"> </v>
      </c>
      <c r="AG23" s="44" t="str">
        <f>IF(COUNTIF(D23:AA23,"(3)")=0," ",COUNTIF(D23:AA23,"(3)"))</f>
        <v xml:space="preserve"> </v>
      </c>
      <c r="AH23" s="45" t="str">
        <f>IF(SUM(AE23:AG23)=0," ",SUM(AE23:AG23))</f>
        <v xml:space="preserve"> </v>
      </c>
      <c r="AI23" s="46">
        <f>IF(AC23=0,Var!$B$8,IF(LARGE(D23:AA23,1)&gt;=200,Var!$B$4," "))</f>
        <v>27</v>
      </c>
      <c r="AJ23" s="46">
        <f>IF(AC23=0,Var!$B$8,IF(LARGE(D23:AA23,1)&gt;=200,Var!$B$4," "))</f>
        <v>27</v>
      </c>
      <c r="AK23" s="46" t="str">
        <f>IF(AC23=0,Var!$B$8,IF(LARGE(D23:AA23,1)&gt;=260,Var!$B$4," "))</f>
        <v xml:space="preserve"> </v>
      </c>
      <c r="AL23" s="46" t="str">
        <f>IF(AC23=0,Var!$B$8,IF(LARGE(D23:AA23,1)&gt;=300,Var!$B$4," "))</f>
        <v xml:space="preserve"> </v>
      </c>
      <c r="AM23" s="46" t="str">
        <f>IF(AC23=0,Var!$B$8,IF(LARGE(D23:AA23,1)&gt;=340,Var!$B$4," "))</f>
        <v xml:space="preserve"> </v>
      </c>
      <c r="AN23" s="46" t="str">
        <f>IF(AC23=0,Var!$B$8,IF(LARGE(D23:AA23,1)&gt;=380,Var!$B$4," "))</f>
        <v xml:space="preserve"> </v>
      </c>
    </row>
    <row r="24" spans="2:40" x14ac:dyDescent="0.2">
      <c r="B24" s="304"/>
      <c r="C24" s="305"/>
      <c r="D24" s="60"/>
      <c r="E24" s="41"/>
      <c r="F24" s="60"/>
      <c r="G24" s="41"/>
      <c r="H24" s="60"/>
      <c r="I24" s="41"/>
      <c r="J24" s="60"/>
      <c r="K24" s="41"/>
      <c r="L24" s="60"/>
      <c r="M24" s="41"/>
      <c r="N24" s="60"/>
      <c r="O24" s="41"/>
      <c r="P24" s="60"/>
      <c r="Q24" s="41"/>
      <c r="R24" s="60"/>
      <c r="S24" s="41"/>
      <c r="T24" s="60"/>
      <c r="U24" s="41"/>
      <c r="V24" s="60"/>
      <c r="W24" s="41"/>
      <c r="X24" s="60"/>
      <c r="Y24" s="41"/>
      <c r="Z24" s="60"/>
      <c r="AA24" s="41"/>
      <c r="AC24" s="99">
        <f>COUNT(D24:AA24)</f>
        <v>0</v>
      </c>
      <c r="AD24" s="22" t="str">
        <f>IF(AC24&lt;3," ",(LARGE(D24:AA24,1)+LARGE(D24:AA24,2)+LARGE(D24:AA24,3))/3)</f>
        <v xml:space="preserve"> </v>
      </c>
      <c r="AE24" s="44" t="str">
        <f>IF(COUNTIF(D24:AA24,"(1)")=0," ",COUNTIF(D24:AA24,"(1)"))</f>
        <v xml:space="preserve"> </v>
      </c>
      <c r="AF24" s="44" t="str">
        <f>IF(COUNTIF(D24:AA24,"(2)")=0," ",COUNTIF(D24:AA24,"(2)"))</f>
        <v xml:space="preserve"> </v>
      </c>
      <c r="AG24" s="44" t="str">
        <f>IF(COUNTIF(D24:AA24,"(3)")=0," ",COUNTIF(D24:AA24,"(3)"))</f>
        <v xml:space="preserve"> </v>
      </c>
      <c r="AH24" s="45" t="str">
        <f>IF(SUM(AE24:AG24)=0," ",SUM(AE24:AG24))</f>
        <v xml:space="preserve"> </v>
      </c>
      <c r="AI24" s="46" t="str">
        <f>IF(AC24=0,Var!$B$8,IF(LARGE(D24:AA24,1)&gt;=200,Var!$B$4," "))</f>
        <v>---</v>
      </c>
      <c r="AJ24" s="46" t="str">
        <f>IF(AC24=0,Var!$B$8,IF(LARGE(D24:AA24,1)&gt;=200,Var!$B$4," "))</f>
        <v>---</v>
      </c>
      <c r="AK24" s="46" t="str">
        <f>IF(AC24=0,Var!$B$8,IF(LARGE(D24:AA24,1)&gt;=260,Var!$B$4," "))</f>
        <v>---</v>
      </c>
      <c r="AL24" s="46" t="str">
        <f>IF(AC24=0,Var!$B$8,IF(LARGE(D24:AA24,1)&gt;=300,Var!$B$4," "))</f>
        <v>---</v>
      </c>
      <c r="AM24" s="46" t="str">
        <f>IF(AC24=0,Var!$B$8,IF(LARGE(D24:AA24,1)&gt;=340,Var!$B$4," "))</f>
        <v>---</v>
      </c>
      <c r="AN24" s="46" t="str">
        <f>IF(AC24=0,Var!$B$8,IF(LARGE(D24:AA24,1)&gt;=380,Var!$B$4," "))</f>
        <v>---</v>
      </c>
    </row>
    <row r="25" spans="2:40" ht="9.75" customHeight="1" x14ac:dyDescent="0.2">
      <c r="B25" s="306"/>
      <c r="C25" s="306"/>
      <c r="D25" s="307"/>
      <c r="E25" s="307"/>
      <c r="F25" s="307"/>
      <c r="G25" s="307"/>
      <c r="H25" s="57"/>
      <c r="I25" s="57"/>
      <c r="J25" s="57"/>
      <c r="K25" s="57"/>
      <c r="L25" s="57"/>
      <c r="M25" s="57"/>
      <c r="N25" s="57"/>
      <c r="O25" s="57"/>
      <c r="P25" s="57"/>
      <c r="Q25" s="57"/>
      <c r="R25" s="57"/>
      <c r="S25" s="57"/>
      <c r="T25" s="57"/>
      <c r="U25" s="57"/>
      <c r="V25" s="57"/>
      <c r="W25" s="57"/>
      <c r="X25" s="57"/>
      <c r="Y25" s="57"/>
      <c r="Z25" s="57"/>
      <c r="AA25" s="57"/>
      <c r="AI25" s="21"/>
      <c r="AJ25" s="21"/>
      <c r="AK25" s="21"/>
      <c r="AL25" s="21"/>
      <c r="AM25" s="21"/>
      <c r="AN25" s="21"/>
    </row>
    <row r="26" spans="2:40" ht="19.5" customHeight="1" x14ac:dyDescent="0.2">
      <c r="B26" s="79"/>
      <c r="C26" s="80" t="s">
        <v>104</v>
      </c>
      <c r="D26" s="309"/>
      <c r="E26" s="309"/>
      <c r="F26" s="310"/>
      <c r="G26" s="309"/>
      <c r="H26" s="66"/>
      <c r="I26" s="66"/>
      <c r="J26" s="66"/>
      <c r="K26" s="66"/>
      <c r="L26" s="66"/>
      <c r="M26" s="66"/>
      <c r="N26" s="66"/>
      <c r="O26" s="66"/>
      <c r="P26" s="66"/>
      <c r="Q26" s="66"/>
      <c r="R26" s="66"/>
      <c r="S26" s="66"/>
      <c r="T26" s="66"/>
      <c r="U26" s="66"/>
      <c r="V26" s="66"/>
      <c r="W26" s="66"/>
      <c r="X26" s="66"/>
      <c r="Y26" s="66"/>
      <c r="Z26" s="66"/>
      <c r="AA26" s="66"/>
      <c r="AI26" s="303">
        <v>220</v>
      </c>
      <c r="AJ26" s="303">
        <v>260</v>
      </c>
      <c r="AK26" s="303">
        <v>280</v>
      </c>
      <c r="AL26" s="303">
        <v>320</v>
      </c>
      <c r="AM26" s="303">
        <v>360</v>
      </c>
      <c r="AN26" s="303">
        <v>400</v>
      </c>
    </row>
    <row r="27" spans="2:40" x14ac:dyDescent="0.2">
      <c r="B27" s="304"/>
      <c r="C27" s="305"/>
      <c r="D27" s="60"/>
      <c r="E27" s="41"/>
      <c r="F27" s="60"/>
      <c r="G27" s="41"/>
      <c r="H27" s="60"/>
      <c r="I27" s="41"/>
      <c r="J27" s="60"/>
      <c r="K27" s="41"/>
      <c r="L27" s="60"/>
      <c r="M27" s="41"/>
      <c r="N27" s="60"/>
      <c r="O27" s="41"/>
      <c r="P27" s="60"/>
      <c r="Q27" s="41"/>
      <c r="R27" s="60"/>
      <c r="S27" s="41"/>
      <c r="T27" s="60"/>
      <c r="U27" s="41"/>
      <c r="V27" s="60"/>
      <c r="W27" s="41"/>
      <c r="X27" s="60"/>
      <c r="Y27" s="41"/>
      <c r="Z27" s="60"/>
      <c r="AA27" s="41"/>
      <c r="AC27" s="99">
        <f>COUNT(D27:AA27)</f>
        <v>0</v>
      </c>
      <c r="AD27" s="22" t="str">
        <f>IF(AC27&lt;3," ",(LARGE(D27:AA27,1)+LARGE(D27:AA27,2)+LARGE(D27:AA27,3))/3)</f>
        <v xml:space="preserve"> </v>
      </c>
      <c r="AE27" s="44" t="str">
        <f>IF(COUNTIF(D27:AA27,"(1)")=0," ",COUNTIF(D27:AA27,"(1)"))</f>
        <v xml:space="preserve"> </v>
      </c>
      <c r="AF27" s="44" t="str">
        <f>IF(COUNTIF(D27:AA27,"(2)")=0," ",COUNTIF(D27:AA27,"(2)"))</f>
        <v xml:space="preserve"> </v>
      </c>
      <c r="AG27" s="44" t="str">
        <f>IF(COUNTIF(D27:AA27,"(3)")=0," ",COUNTIF(D27:AA27,"(3)"))</f>
        <v xml:space="preserve"> </v>
      </c>
      <c r="AH27" s="45" t="str">
        <f>IF(SUM(AE27:AG27)=0," ",SUM(AE27:AG27))</f>
        <v xml:space="preserve"> </v>
      </c>
      <c r="AI27" s="46" t="str">
        <f>IF(AC27=0,Var!$B$8,IF(LARGE(D27:AA27,1)&gt;=220,Var!$B$4," "))</f>
        <v>---</v>
      </c>
      <c r="AJ27" s="46" t="str">
        <f>IF(AC27=0,Var!$B$8,IF(LARGE(D27:AA27,1)&gt;=260,Var!$B$4," "))</f>
        <v>---</v>
      </c>
      <c r="AK27" s="46" t="str">
        <f>IF(AC27=0,Var!$B$8,IF(LARGE(D27:AA27,1)&gt;=280,Var!$B$4," "))</f>
        <v>---</v>
      </c>
      <c r="AL27" s="46" t="str">
        <f>IF(AC27=0,Var!$B$8,IF(LARGE(D27:AA27,1)&gt;=320,Var!$B$4," "))</f>
        <v>---</v>
      </c>
      <c r="AM27" s="46" t="str">
        <f>IF(AC27=0,Var!$B$8,IF(LARGE(D27:AA27,1)&gt;=360,Var!$B$4," "))</f>
        <v>---</v>
      </c>
      <c r="AN27" s="46" t="str">
        <f>IF(AC27=0,Var!$B$8,IF(LARGE(D27:AA27,1)&gt;=400,Var!$B$4," "))</f>
        <v>---</v>
      </c>
    </row>
    <row r="28" spans="2:40" x14ac:dyDescent="0.2">
      <c r="B28" s="304"/>
      <c r="C28" s="305"/>
      <c r="D28" s="60"/>
      <c r="E28" s="41"/>
      <c r="F28" s="60"/>
      <c r="G28" s="41"/>
      <c r="H28" s="60"/>
      <c r="I28" s="41"/>
      <c r="J28" s="60"/>
      <c r="K28" s="41"/>
      <c r="L28" s="60"/>
      <c r="M28" s="41"/>
      <c r="N28" s="60"/>
      <c r="O28" s="41"/>
      <c r="P28" s="60"/>
      <c r="Q28" s="41"/>
      <c r="R28" s="60"/>
      <c r="S28" s="41"/>
      <c r="T28" s="60"/>
      <c r="U28" s="41"/>
      <c r="V28" s="60"/>
      <c r="W28" s="41"/>
      <c r="X28" s="60"/>
      <c r="Y28" s="41"/>
      <c r="Z28" s="60"/>
      <c r="AA28" s="41"/>
      <c r="AC28" s="99">
        <f>COUNT(D28:AA28)</f>
        <v>0</v>
      </c>
      <c r="AD28" s="22" t="str">
        <f>IF(AC28&lt;3," ",(LARGE(D28:AA28,1)+LARGE(D28:AA28,2)+LARGE(D28:AA28,3))/3)</f>
        <v xml:space="preserve"> </v>
      </c>
      <c r="AE28" s="44" t="str">
        <f>IF(COUNTIF(D28:AA28,"(1)")=0," ",COUNTIF(D28:AA28,"(1)"))</f>
        <v xml:space="preserve"> </v>
      </c>
      <c r="AF28" s="44" t="str">
        <f>IF(COUNTIF(D28:AA28,"(2)")=0," ",COUNTIF(D28:AA28,"(2)"))</f>
        <v xml:space="preserve"> </v>
      </c>
      <c r="AG28" s="44" t="str">
        <f>IF(COUNTIF(D28:AA28,"(3)")=0," ",COUNTIF(D28:AA28,"(3)"))</f>
        <v xml:space="preserve"> </v>
      </c>
      <c r="AH28" s="45" t="str">
        <f>IF(SUM(AE28:AG28)=0," ",SUM(AE28:AG28))</f>
        <v xml:space="preserve"> </v>
      </c>
      <c r="AI28" s="46" t="str">
        <f>IF(AC28=0,Var!$B$8,IF(LARGE(D28:AA28,1)&gt;=220,Var!$B$4," "))</f>
        <v>---</v>
      </c>
      <c r="AJ28" s="46" t="str">
        <f>IF(AC28=0,Var!$B$8,IF(LARGE(D28:AA28,1)&gt;=260,Var!$B$4," "))</f>
        <v>---</v>
      </c>
      <c r="AK28" s="46" t="str">
        <f>IF(AC28=0,Var!$B$8,IF(LARGE(D28:AA28,1)&gt;=280,Var!$B$4," "))</f>
        <v>---</v>
      </c>
      <c r="AL28" s="46" t="str">
        <f>IF(AC28=0,Var!$B$8,IF(LARGE(D28:AA28,1)&gt;=320,Var!$B$4," "))</f>
        <v>---</v>
      </c>
      <c r="AM28" s="46" t="str">
        <f>IF(AC28=0,Var!$B$8,IF(LARGE(D28:AA28,1)&gt;=360,Var!$B$4," "))</f>
        <v>---</v>
      </c>
      <c r="AN28" s="46" t="str">
        <f>IF(AC28=0,Var!$B$8,IF(LARGE(D28:AA28,1)&gt;=400,Var!$B$4," "))</f>
        <v>---</v>
      </c>
    </row>
    <row r="29" spans="2:40" ht="19.5" customHeight="1" x14ac:dyDescent="0.2">
      <c r="B29" s="32"/>
      <c r="C29" s="33" t="s">
        <v>106</v>
      </c>
      <c r="D29" s="302"/>
      <c r="E29" s="302"/>
      <c r="F29" s="213"/>
      <c r="G29" s="302"/>
      <c r="H29" s="34"/>
      <c r="I29" s="34"/>
      <c r="J29" s="34"/>
      <c r="K29" s="34"/>
      <c r="L29" s="34"/>
      <c r="M29" s="34"/>
      <c r="N29" s="34"/>
      <c r="O29" s="34"/>
      <c r="P29" s="34"/>
      <c r="Q29" s="34"/>
      <c r="R29" s="34"/>
      <c r="S29" s="34"/>
      <c r="T29" s="34"/>
      <c r="U29" s="34"/>
      <c r="V29" s="34"/>
      <c r="W29" s="34"/>
      <c r="X29" s="34"/>
      <c r="Y29" s="34"/>
      <c r="Z29" s="34"/>
      <c r="AA29" s="34"/>
      <c r="AI29" s="79"/>
      <c r="AJ29" s="79"/>
      <c r="AK29" s="79"/>
      <c r="AL29" s="79"/>
      <c r="AM29" s="79"/>
      <c r="AN29" s="79"/>
    </row>
    <row r="30" spans="2:40" x14ac:dyDescent="0.2">
      <c r="B30" s="304"/>
      <c r="C30" s="305"/>
      <c r="D30" s="60"/>
      <c r="E30" s="41"/>
      <c r="F30" s="60"/>
      <c r="G30" s="41"/>
      <c r="H30" s="60"/>
      <c r="I30" s="41"/>
      <c r="J30" s="60"/>
      <c r="K30" s="41"/>
      <c r="L30" s="60"/>
      <c r="M30" s="41"/>
      <c r="N30" s="60"/>
      <c r="O30" s="41"/>
      <c r="P30" s="60"/>
      <c r="Q30" s="41"/>
      <c r="R30" s="60"/>
      <c r="S30" s="41"/>
      <c r="T30" s="60"/>
      <c r="U30" s="41"/>
      <c r="V30" s="60"/>
      <c r="W30" s="41"/>
      <c r="X30" s="60"/>
      <c r="Y30" s="41"/>
      <c r="Z30" s="60"/>
      <c r="AA30" s="41"/>
      <c r="AC30" s="99">
        <f>COUNT(D30:AA30)</f>
        <v>0</v>
      </c>
      <c r="AD30" s="22" t="str">
        <f>IF(AC30&lt;3," ",(LARGE(D30:AA30,1)+LARGE(D30:AA30,2)+LARGE(D30:AA30,3))/3)</f>
        <v xml:space="preserve"> </v>
      </c>
      <c r="AE30" s="44" t="str">
        <f>IF(COUNTIF(D30:AA30,"(1)")=0," ",COUNTIF(D30:AA30,"(1)"))</f>
        <v xml:space="preserve"> </v>
      </c>
      <c r="AF30" s="44" t="str">
        <f>IF(COUNTIF(D30:AA30,"(2)")=0," ",COUNTIF(D30:AA30,"(2)"))</f>
        <v xml:space="preserve"> </v>
      </c>
      <c r="AG30" s="44" t="str">
        <f>IF(COUNTIF(D30:AA30,"(3)")=0," ",COUNTIF(D30:AA30,"(3)"))</f>
        <v xml:space="preserve"> </v>
      </c>
      <c r="AH30" s="45" t="str">
        <f>IF(SUM(AE30:AG30)=0," ",SUM(AE30:AG30))</f>
        <v xml:space="preserve"> </v>
      </c>
      <c r="AI30" s="46" t="str">
        <f>IF(AC30=0,Var!$B$8,IF(LARGE(D30:AA30,1)&gt;=220,Var!$B$4," "))</f>
        <v>---</v>
      </c>
      <c r="AJ30" s="46" t="str">
        <f>IF(AC30=0,Var!$B$8,IF(LARGE(D30:AA30,1)&gt;=260,Var!$B$4," "))</f>
        <v>---</v>
      </c>
      <c r="AK30" s="46" t="str">
        <f>IF(AC30=0,Var!$B$8,IF(LARGE(D30:AA30,1)&gt;=280,Var!$B$4," "))</f>
        <v>---</v>
      </c>
      <c r="AL30" s="46" t="str">
        <f>IF(AC30=0,Var!$B$8,IF(LARGE(D30:AA30,1)&gt;=320,Var!$B$4," "))</f>
        <v>---</v>
      </c>
      <c r="AM30" s="46" t="str">
        <f>IF(AC30=0,Var!$B$8,IF(LARGE(D30:AA30,1)&gt;=360,Var!$B$4," "))</f>
        <v>---</v>
      </c>
      <c r="AN30" s="46" t="str">
        <f>IF(AC30=0,Var!$B$8,IF(LARGE(D30:AA30,1)&gt;=400,Var!$B$4," "))</f>
        <v>---</v>
      </c>
    </row>
    <row r="31" spans="2:40" ht="19.5" customHeight="1" x14ac:dyDescent="0.2">
      <c r="B31" s="32"/>
      <c r="C31" s="33" t="s">
        <v>86</v>
      </c>
      <c r="D31" s="302"/>
      <c r="E31" s="302"/>
      <c r="F31" s="213"/>
      <c r="G31" s="302"/>
      <c r="H31" s="34"/>
      <c r="I31" s="34"/>
      <c r="J31" s="34"/>
      <c r="K31" s="34"/>
      <c r="L31" s="34"/>
      <c r="M31" s="34"/>
      <c r="N31" s="34"/>
      <c r="O31" s="34"/>
      <c r="P31" s="34"/>
      <c r="Q31" s="34"/>
      <c r="R31" s="34"/>
      <c r="S31" s="34"/>
      <c r="T31" s="34"/>
      <c r="U31" s="34"/>
      <c r="V31" s="34"/>
      <c r="W31" s="34"/>
      <c r="X31" s="34"/>
      <c r="Y31" s="34"/>
      <c r="Z31" s="34"/>
      <c r="AA31" s="34"/>
      <c r="AI31" s="109"/>
      <c r="AJ31" s="109"/>
      <c r="AK31" s="109"/>
      <c r="AL31" s="109"/>
      <c r="AM31" s="109"/>
      <c r="AN31" s="76"/>
    </row>
    <row r="32" spans="2:40" x14ac:dyDescent="0.2">
      <c r="B32" s="304">
        <v>1</v>
      </c>
      <c r="C32" s="305" t="s">
        <v>62</v>
      </c>
      <c r="D32" s="60">
        <v>356</v>
      </c>
      <c r="E32" s="520" t="s">
        <v>37</v>
      </c>
      <c r="F32" s="60"/>
      <c r="G32" s="41"/>
      <c r="H32" s="60"/>
      <c r="I32" s="41"/>
      <c r="J32" s="60"/>
      <c r="K32" s="41"/>
      <c r="L32" s="60"/>
      <c r="M32" s="41"/>
      <c r="N32" s="60"/>
      <c r="O32" s="41"/>
      <c r="P32" s="60"/>
      <c r="Q32" s="41"/>
      <c r="R32" s="60"/>
      <c r="S32" s="41"/>
      <c r="T32" s="60"/>
      <c r="U32" s="41"/>
      <c r="V32" s="60"/>
      <c r="W32" s="41"/>
      <c r="X32" s="60"/>
      <c r="Y32" s="41"/>
      <c r="Z32" s="60"/>
      <c r="AA32" s="41"/>
      <c r="AC32" s="99">
        <f>COUNT(D32:AA32)</f>
        <v>1</v>
      </c>
      <c r="AD32" s="22" t="str">
        <f>IF(AC32&lt;3," ",(LARGE(D32:AA32,1)+LARGE(D32:AA32,2)+LARGE(D32:AA32,3))/3)</f>
        <v xml:space="preserve"> </v>
      </c>
      <c r="AE32" s="44" t="str">
        <f>IF(COUNTIF(D32:AA32,"(1)")=0," ",COUNTIF(D32:AA32,"(1)"))</f>
        <v xml:space="preserve"> </v>
      </c>
      <c r="AF32" s="44" t="str">
        <f>IF(COUNTIF(D32:AA32,"(2)")=0," ",COUNTIF(D32:AA32,"(2)"))</f>
        <v xml:space="preserve"> </v>
      </c>
      <c r="AG32" s="44" t="str">
        <f>IF(COUNTIF(D32:AA32,"(3)")=0," ",COUNTIF(D32:AA32,"(3)"))</f>
        <v xml:space="preserve"> </v>
      </c>
      <c r="AH32" s="45" t="str">
        <f>IF(SUM(AE32:AG32)=0," ",SUM(AE32:AG32))</f>
        <v xml:space="preserve"> </v>
      </c>
      <c r="AI32" s="46">
        <v>25</v>
      </c>
      <c r="AJ32" s="46">
        <v>25</v>
      </c>
      <c r="AK32" s="46">
        <v>25</v>
      </c>
      <c r="AL32" s="46">
        <v>25</v>
      </c>
      <c r="AM32" s="46" t="str">
        <f>IF(AC32=0,Var!$B$8,IF(LARGE(D32:AA32,1)&gt;=360,Var!$B$4," "))</f>
        <v xml:space="preserve"> </v>
      </c>
      <c r="AN32" s="46" t="str">
        <f>IF(AC32=0,Var!$B$8,IF(LARGE(D32:AA32,1)&gt;=400,Var!$B$4," "))</f>
        <v xml:space="preserve"> </v>
      </c>
    </row>
    <row r="33" spans="2:40" x14ac:dyDescent="0.2">
      <c r="B33" s="304"/>
      <c r="C33" s="305"/>
      <c r="D33" s="60"/>
      <c r="E33" s="41"/>
      <c r="F33" s="60"/>
      <c r="G33" s="41"/>
      <c r="H33" s="60"/>
      <c r="I33" s="41"/>
      <c r="J33" s="60"/>
      <c r="K33" s="41"/>
      <c r="L33" s="60"/>
      <c r="M33" s="41"/>
      <c r="N33" s="60"/>
      <c r="O33" s="41"/>
      <c r="P33" s="60"/>
      <c r="Q33" s="41"/>
      <c r="R33" s="60"/>
      <c r="S33" s="41"/>
      <c r="T33" s="60"/>
      <c r="U33" s="41"/>
      <c r="V33" s="60"/>
      <c r="W33" s="41"/>
      <c r="X33" s="60"/>
      <c r="Y33" s="41"/>
      <c r="Z33" s="60"/>
      <c r="AA33" s="41"/>
      <c r="AC33" s="99">
        <f>COUNT(D33:AA33)</f>
        <v>0</v>
      </c>
      <c r="AD33" s="22" t="str">
        <f>IF(AC33&lt;3," ",(LARGE(D33:AA33,1)+LARGE(D33:AA33,2)+LARGE(D33:AA33,3))/3)</f>
        <v xml:space="preserve"> </v>
      </c>
      <c r="AE33" s="44" t="str">
        <f>IF(COUNTIF(D33:AA33,"(1)")=0," ",COUNTIF(D33:AA33,"(1)"))</f>
        <v xml:space="preserve"> </v>
      </c>
      <c r="AF33" s="44" t="str">
        <f>IF(COUNTIF(D33:AA33,"(2)")=0," ",COUNTIF(D33:AA33,"(2)"))</f>
        <v xml:space="preserve"> </v>
      </c>
      <c r="AG33" s="44" t="str">
        <f>IF(COUNTIF(D33:AA33,"(3)")=0," ",COUNTIF(D33:AA33,"(3)"))</f>
        <v xml:space="preserve"> </v>
      </c>
      <c r="AH33" s="45" t="str">
        <f>IF(SUM(AE33:AG33)=0," ",SUM(AE33:AG33))</f>
        <v xml:space="preserve"> </v>
      </c>
      <c r="AI33" s="46" t="str">
        <f>IF(AC33=0,Var!$B$8,IF(LARGE(D33:AA33,1)&gt;=220,Var!$B$4," "))</f>
        <v>---</v>
      </c>
      <c r="AJ33" s="46" t="str">
        <f>IF(AC33=0,Var!$B$8,IF(LARGE(D33:AA33,1)&gt;=260,Var!$B$4," "))</f>
        <v>---</v>
      </c>
      <c r="AK33" s="46" t="str">
        <f>IF(AC33=0,Var!$B$8,IF(LARGE(D33:AA33,1)&gt;=280,Var!$B$4," "))</f>
        <v>---</v>
      </c>
      <c r="AL33" s="46" t="str">
        <f>IF(AC33=0,Var!$B$8,IF(LARGE(D33:AA33,1)&gt;=320,Var!$B$4," "))</f>
        <v>---</v>
      </c>
      <c r="AM33" s="46" t="str">
        <f>IF(AC33=0,Var!$B$8,IF(LARGE(D33:AA33,1)&gt;=360,Var!$B$4," "))</f>
        <v>---</v>
      </c>
      <c r="AN33" s="46" t="str">
        <f>IF(AC33=0,Var!$B$8,IF(LARGE(D33:AA33,1)&gt;=400,Var!$B$4," "))</f>
        <v>---</v>
      </c>
    </row>
    <row r="34" spans="2:40" ht="9.75" customHeight="1" x14ac:dyDescent="0.2">
      <c r="B34" s="306"/>
      <c r="C34" s="306"/>
      <c r="D34" s="307"/>
      <c r="E34" s="307"/>
      <c r="F34" s="307"/>
      <c r="G34" s="307"/>
      <c r="H34" s="57"/>
      <c r="I34" s="57"/>
      <c r="J34" s="57"/>
      <c r="K34" s="57"/>
      <c r="L34" s="57"/>
      <c r="M34" s="57"/>
      <c r="N34" s="57"/>
      <c r="O34" s="57"/>
      <c r="P34" s="57"/>
      <c r="Q34" s="57"/>
      <c r="R34" s="57"/>
      <c r="S34" s="57"/>
      <c r="T34" s="57"/>
      <c r="U34" s="57"/>
      <c r="V34" s="57"/>
      <c r="W34" s="57"/>
      <c r="X34" s="57"/>
      <c r="Y34" s="57"/>
      <c r="Z34" s="57"/>
      <c r="AA34" s="57"/>
      <c r="AI34" s="21"/>
      <c r="AJ34" s="21"/>
      <c r="AK34" s="31"/>
      <c r="AL34" s="31"/>
      <c r="AM34" s="21"/>
      <c r="AN34" s="21"/>
    </row>
    <row r="35" spans="2:40" ht="19.5" customHeight="1" x14ac:dyDescent="0.2">
      <c r="B35" s="79"/>
      <c r="C35" s="80" t="s">
        <v>162</v>
      </c>
      <c r="D35" s="309"/>
      <c r="E35" s="309"/>
      <c r="F35" s="310"/>
      <c r="G35" s="309"/>
      <c r="H35" s="66"/>
      <c r="I35" s="66"/>
      <c r="J35" s="66"/>
      <c r="K35" s="66"/>
      <c r="L35" s="66"/>
      <c r="M35" s="66"/>
      <c r="N35" s="66"/>
      <c r="O35" s="66"/>
      <c r="P35" s="66"/>
      <c r="Q35" s="66"/>
      <c r="R35" s="66"/>
      <c r="S35" s="66"/>
      <c r="T35" s="66"/>
      <c r="U35" s="66"/>
      <c r="V35" s="66"/>
      <c r="W35" s="66"/>
      <c r="X35" s="66"/>
      <c r="Y35" s="66"/>
      <c r="Z35" s="66"/>
      <c r="AA35" s="66"/>
      <c r="AI35" s="303">
        <v>180</v>
      </c>
      <c r="AJ35" s="303">
        <v>220</v>
      </c>
      <c r="AK35" s="303">
        <v>240</v>
      </c>
      <c r="AL35" s="303">
        <v>280</v>
      </c>
      <c r="AM35" s="303">
        <v>320</v>
      </c>
      <c r="AN35" s="303">
        <v>360</v>
      </c>
    </row>
    <row r="36" spans="2:40" x14ac:dyDescent="0.2">
      <c r="B36" s="304"/>
      <c r="C36" s="305"/>
      <c r="D36" s="60"/>
      <c r="E36" s="41"/>
      <c r="F36" s="60"/>
      <c r="G36" s="41"/>
      <c r="H36" s="60"/>
      <c r="I36" s="41"/>
      <c r="J36" s="60"/>
      <c r="K36" s="41"/>
      <c r="L36" s="60"/>
      <c r="M36" s="41"/>
      <c r="N36" s="60"/>
      <c r="O36" s="41"/>
      <c r="P36" s="60"/>
      <c r="Q36" s="41"/>
      <c r="R36" s="60"/>
      <c r="S36" s="41"/>
      <c r="T36" s="60"/>
      <c r="U36" s="41"/>
      <c r="V36" s="60"/>
      <c r="W36" s="41"/>
      <c r="X36" s="60"/>
      <c r="Y36" s="41"/>
      <c r="Z36" s="60"/>
      <c r="AA36" s="41"/>
      <c r="AC36" s="99">
        <f>COUNT(D36:AA36)</f>
        <v>0</v>
      </c>
      <c r="AD36" s="22" t="str">
        <f>IF(AC36&lt;3," ",(LARGE(D36:AA36,1)+LARGE(D36:AA36,2)+LARGE(D36:AA36,3))/3)</f>
        <v xml:space="preserve"> </v>
      </c>
      <c r="AE36" s="44" t="str">
        <f>IF(COUNTIF(D36:AA36,"(1)")=0," ",COUNTIF(D36:AA36,"(1)"))</f>
        <v xml:space="preserve"> </v>
      </c>
      <c r="AF36" s="44" t="str">
        <f>IF(COUNTIF(D36:AA36,"(2)")=0," ",COUNTIF(D36:AA36,"(2)"))</f>
        <v xml:space="preserve"> </v>
      </c>
      <c r="AG36" s="44" t="str">
        <f>IF(COUNTIF(D36:AA36,"(3)")=0," ",COUNTIF(D36:AA36,"(3)"))</f>
        <v xml:space="preserve"> </v>
      </c>
      <c r="AH36" s="45" t="str">
        <f>IF(SUM(AE36:AG36)=0," ",SUM(AE36:AG36))</f>
        <v xml:space="preserve"> </v>
      </c>
      <c r="AI36" s="46" t="str">
        <f>IF(AC36=0,Var!$B$8,IF(LARGE(A36:X36,1)&gt;=180,Var!$B$4," "))</f>
        <v>---</v>
      </c>
      <c r="AJ36" s="46" t="str">
        <f>IF(AC36=0,Var!$B$8,IF(LARGE(B36:Y36,1)&gt;=220,Var!$B$4," "))</f>
        <v>---</v>
      </c>
      <c r="AK36" s="46" t="str">
        <f>IF(AC36=0,Var!$B$8,IF(LARGE(C36:Z36,1)&gt;=240,Var!$B$4," "))</f>
        <v>---</v>
      </c>
      <c r="AL36" s="46" t="str">
        <f>IF(AC36=0,Var!$B$8,IF(LARGE(D36:AA36,1)&gt;=280,Var!$B$4," "))</f>
        <v>---</v>
      </c>
      <c r="AM36" s="46" t="str">
        <f>IF(AC36=0,Var!$B$8,IF(LARGE(D36:AA36,1)&gt;=320,Var!$B$4," "))</f>
        <v>---</v>
      </c>
      <c r="AN36" s="46" t="str">
        <f>IF(AC36=0,Var!$B$8,IF(LARGE(D36:AA36,1)&gt;=360,Var!$B$4," "))</f>
        <v>---</v>
      </c>
    </row>
    <row r="37" spans="2:40" ht="19.5" customHeight="1" x14ac:dyDescent="0.2">
      <c r="B37" s="32"/>
      <c r="C37" s="33" t="s">
        <v>163</v>
      </c>
      <c r="D37" s="302"/>
      <c r="E37" s="302"/>
      <c r="F37" s="213"/>
      <c r="G37" s="302"/>
      <c r="H37" s="34"/>
      <c r="I37" s="34"/>
      <c r="J37" s="34"/>
      <c r="K37" s="34"/>
      <c r="L37" s="34"/>
      <c r="M37" s="34"/>
      <c r="N37" s="34"/>
      <c r="O37" s="34"/>
      <c r="P37" s="34"/>
      <c r="Q37" s="34"/>
      <c r="R37" s="34"/>
      <c r="S37" s="34"/>
      <c r="T37" s="34"/>
      <c r="U37" s="34"/>
      <c r="V37" s="34"/>
      <c r="W37" s="34"/>
      <c r="X37" s="34"/>
      <c r="Y37" s="34"/>
      <c r="Z37" s="34"/>
      <c r="AA37" s="34"/>
      <c r="AI37" s="79"/>
      <c r="AJ37" s="79"/>
      <c r="AK37" s="79"/>
      <c r="AL37" s="79"/>
      <c r="AM37" s="79"/>
      <c r="AN37" s="79"/>
    </row>
    <row r="38" spans="2:40" x14ac:dyDescent="0.2">
      <c r="B38" s="304"/>
      <c r="C38" s="305" t="s">
        <v>65</v>
      </c>
      <c r="D38" s="60"/>
      <c r="E38" s="41"/>
      <c r="F38" s="60"/>
      <c r="G38" s="41"/>
      <c r="H38" s="60"/>
      <c r="I38" s="41"/>
      <c r="J38" s="60"/>
      <c r="K38" s="41"/>
      <c r="L38" s="60"/>
      <c r="M38" s="41"/>
      <c r="N38" s="60"/>
      <c r="O38" s="41"/>
      <c r="P38" s="60"/>
      <c r="Q38" s="41"/>
      <c r="R38" s="60"/>
      <c r="S38" s="41"/>
      <c r="T38" s="60"/>
      <c r="U38" s="41"/>
      <c r="V38" s="60"/>
      <c r="W38" s="41"/>
      <c r="X38" s="60"/>
      <c r="Y38" s="41"/>
      <c r="Z38" s="60"/>
      <c r="AA38" s="41"/>
      <c r="AC38" s="99">
        <f>COUNT(D38:AA38)</f>
        <v>0</v>
      </c>
      <c r="AD38" s="22" t="str">
        <f>IF(AC38&lt;3," ",(LARGE(D38:AA38,1)+LARGE(D38:AA38,2)+LARGE(D38:AA38,3))/3)</f>
        <v xml:space="preserve"> </v>
      </c>
      <c r="AE38" s="44" t="str">
        <f>IF(COUNTIF(D38:AA38,"(1)")=0," ",COUNTIF(D38:AA38,"(1)"))</f>
        <v xml:space="preserve"> </v>
      </c>
      <c r="AF38" s="44" t="str">
        <f>IF(COUNTIF(D38:AA38,"(2)")=0," ",COUNTIF(D38:AA38,"(2)"))</f>
        <v xml:space="preserve"> </v>
      </c>
      <c r="AG38" s="44" t="str">
        <f>IF(COUNTIF(D38:AA38,"(3)")=0," ",COUNTIF(D38:AA38,"(3)"))</f>
        <v xml:space="preserve"> </v>
      </c>
      <c r="AH38" s="45" t="str">
        <f>IF(SUM(AE38:AG38)=0," ",SUM(AE38:AG38))</f>
        <v xml:space="preserve"> </v>
      </c>
      <c r="AI38" s="46">
        <v>4</v>
      </c>
      <c r="AJ38" s="46">
        <v>4</v>
      </c>
      <c r="AK38" s="46">
        <v>4</v>
      </c>
      <c r="AL38" s="46">
        <v>12</v>
      </c>
      <c r="AM38" s="46" t="str">
        <f>IF(AC38=0,Var!$B$8,IF(LARGE(D38:AA38,1)&gt;=320,Var!$B$4," "))</f>
        <v>---</v>
      </c>
      <c r="AN38" s="46" t="str">
        <f>IF(AC38=0,Var!$B$8,IF(LARGE(D38:AA38,1)&gt;=360,Var!$B$4," "))</f>
        <v>---</v>
      </c>
    </row>
    <row r="39" spans="2:40" x14ac:dyDescent="0.2">
      <c r="B39" s="304"/>
      <c r="C39" s="305" t="s">
        <v>41</v>
      </c>
      <c r="D39" s="60"/>
      <c r="E39" s="41"/>
      <c r="F39" s="60"/>
      <c r="G39" s="41"/>
      <c r="H39" s="60"/>
      <c r="I39" s="41"/>
      <c r="J39" s="60"/>
      <c r="K39" s="41"/>
      <c r="L39" s="60"/>
      <c r="M39" s="41"/>
      <c r="N39" s="60"/>
      <c r="O39" s="41"/>
      <c r="P39" s="60"/>
      <c r="Q39" s="41"/>
      <c r="R39" s="60"/>
      <c r="S39" s="41"/>
      <c r="T39" s="60"/>
      <c r="U39" s="41"/>
      <c r="V39" s="60"/>
      <c r="W39" s="41"/>
      <c r="X39" s="60"/>
      <c r="Y39" s="41"/>
      <c r="Z39" s="60"/>
      <c r="AA39" s="41"/>
      <c r="AC39" s="99">
        <f>COUNT(D39:AA39)</f>
        <v>0</v>
      </c>
      <c r="AD39" s="22" t="str">
        <f>IF(AC39&lt;3," ",(LARGE(D39:AA39,1)+LARGE(D39:AA39,2)+LARGE(D39:AA39,3))/3)</f>
        <v xml:space="preserve"> </v>
      </c>
      <c r="AE39" s="44" t="str">
        <f>IF(COUNTIF(D39:AA39,"(1)")=0," ",COUNTIF(D39:AA39,"(1)"))</f>
        <v xml:space="preserve"> </v>
      </c>
      <c r="AF39" s="44" t="str">
        <f>IF(COUNTIF(D39:AA39,"(2)")=0," ",COUNTIF(D39:AA39,"(2)"))</f>
        <v xml:space="preserve"> </v>
      </c>
      <c r="AG39" s="44" t="str">
        <f>IF(COUNTIF(D39:AA39,"(3)")=0," ",COUNTIF(D39:AA39,"(3)"))</f>
        <v xml:space="preserve"> </v>
      </c>
      <c r="AH39" s="45" t="str">
        <f>IF(SUM(AE39:AG39)=0," ",SUM(AE39:AG39))</f>
        <v xml:space="preserve"> </v>
      </c>
      <c r="AI39" s="499">
        <v>23</v>
      </c>
      <c r="AJ39" s="499">
        <v>23</v>
      </c>
      <c r="AK39" s="499" t="str">
        <f>IF(AC39=0,Var!$B$8,IF(LARGE(C39:Z39,1)&gt;=240,Var!$B$4," "))</f>
        <v>---</v>
      </c>
      <c r="AL39" s="499" t="str">
        <f>IF(AC39=0,Var!$B$8,IF(LARGE(D39:AA39,1)&gt;=280,Var!$B$4," "))</f>
        <v>---</v>
      </c>
      <c r="AM39" s="499" t="str">
        <f>IF(AC39=0,Var!$B$8,IF(LARGE(D39:AA39,1)&gt;=320,Var!$B$4," "))</f>
        <v>---</v>
      </c>
      <c r="AN39" s="499" t="str">
        <f>IF(AC39=0,Var!$B$8,IF(LARGE(D39:AA39,1)&gt;=360,Var!$B$4," "))</f>
        <v>---</v>
      </c>
    </row>
    <row r="40" spans="2:40" ht="9.75" customHeight="1" x14ac:dyDescent="0.2">
      <c r="B40" s="306"/>
      <c r="C40" s="306"/>
      <c r="D40" s="307"/>
      <c r="E40" s="307"/>
      <c r="F40" s="307"/>
      <c r="G40" s="307"/>
      <c r="H40" s="57"/>
      <c r="I40" s="57"/>
      <c r="J40" s="57"/>
      <c r="K40" s="57"/>
      <c r="L40" s="57"/>
      <c r="M40" s="57"/>
      <c r="N40" s="57"/>
      <c r="O40" s="57"/>
      <c r="P40" s="57"/>
      <c r="Q40" s="57"/>
      <c r="R40" s="57"/>
      <c r="S40" s="57"/>
      <c r="T40" s="57"/>
      <c r="U40" s="57"/>
      <c r="V40" s="57"/>
      <c r="W40" s="57"/>
      <c r="X40" s="57"/>
      <c r="Y40" s="57"/>
      <c r="Z40" s="57"/>
      <c r="AA40" s="57"/>
      <c r="AI40" s="21"/>
      <c r="AJ40" s="21"/>
      <c r="AK40" s="21"/>
      <c r="AL40" s="21"/>
      <c r="AM40" s="21"/>
      <c r="AN40" s="21"/>
    </row>
    <row r="41" spans="2:40" ht="19.5" customHeight="1" x14ac:dyDescent="0.2">
      <c r="B41" s="79"/>
      <c r="C41" s="80" t="s">
        <v>100</v>
      </c>
      <c r="D41" s="309"/>
      <c r="E41" s="309"/>
      <c r="F41" s="310"/>
      <c r="G41" s="309"/>
      <c r="H41" s="66"/>
      <c r="I41" s="66"/>
      <c r="J41" s="66"/>
      <c r="K41" s="66"/>
      <c r="L41" s="66"/>
      <c r="M41" s="66"/>
      <c r="N41" s="66"/>
      <c r="O41" s="66"/>
      <c r="P41" s="66"/>
      <c r="Q41" s="66"/>
      <c r="R41" s="66"/>
      <c r="S41" s="66"/>
      <c r="T41" s="66"/>
      <c r="U41" s="66"/>
      <c r="V41" s="66"/>
      <c r="W41" s="66"/>
      <c r="X41" s="66"/>
      <c r="Y41" s="66"/>
      <c r="Z41" s="66"/>
      <c r="AA41" s="66"/>
      <c r="AI41" s="303">
        <v>200</v>
      </c>
      <c r="AJ41" s="303">
        <v>240</v>
      </c>
      <c r="AK41" s="303">
        <v>260</v>
      </c>
      <c r="AL41" s="303">
        <v>300</v>
      </c>
      <c r="AM41" s="303">
        <v>340</v>
      </c>
      <c r="AN41" s="303">
        <v>380</v>
      </c>
    </row>
    <row r="42" spans="2:40" x14ac:dyDescent="0.2">
      <c r="B42" s="304"/>
      <c r="C42" s="305" t="s">
        <v>47</v>
      </c>
      <c r="D42" s="60"/>
      <c r="E42" s="41"/>
      <c r="F42" s="60"/>
      <c r="G42" s="41"/>
      <c r="H42" s="60"/>
      <c r="I42" s="41"/>
      <c r="J42" s="60"/>
      <c r="K42" s="41"/>
      <c r="L42" s="60"/>
      <c r="M42" s="41"/>
      <c r="N42" s="60"/>
      <c r="O42" s="41"/>
      <c r="P42" s="60"/>
      <c r="Q42" s="41"/>
      <c r="R42" s="60"/>
      <c r="S42" s="41"/>
      <c r="T42" s="60"/>
      <c r="U42" s="41"/>
      <c r="V42" s="60"/>
      <c r="W42" s="41"/>
      <c r="X42" s="60"/>
      <c r="Y42" s="41"/>
      <c r="Z42" s="60"/>
      <c r="AA42" s="41"/>
      <c r="AC42" s="99">
        <f>COUNT(D42:AA42)</f>
        <v>0</v>
      </c>
      <c r="AD42" s="22" t="str">
        <f>IF(AC42&lt;3," ",(LARGE(D42:AA42,1)+LARGE(D42:AA42,2)+LARGE(D42:AA42,3))/3)</f>
        <v xml:space="preserve"> </v>
      </c>
      <c r="AE42" s="44" t="str">
        <f>IF(COUNTIF(D42:AA42,"(1)")=0," ",COUNTIF(D42:AA42,"(1)"))</f>
        <v xml:space="preserve"> </v>
      </c>
      <c r="AF42" s="44" t="str">
        <f>IF(COUNTIF(D42:AA42,"(2)")=0," ",COUNTIF(D42:AA42,"(2)"))</f>
        <v xml:space="preserve"> </v>
      </c>
      <c r="AG42" s="44" t="str">
        <f>IF(COUNTIF(D42:AA42,"(3)")=0," ",COUNTIF(D42:AA42,"(3)"))</f>
        <v xml:space="preserve"> </v>
      </c>
      <c r="AH42" s="45" t="str">
        <f>IF(SUM(AE42:AG42)=0," ",SUM(AE42:AG42))</f>
        <v xml:space="preserve"> </v>
      </c>
      <c r="AI42" s="46">
        <v>6</v>
      </c>
      <c r="AJ42" s="46">
        <v>6</v>
      </c>
      <c r="AK42" s="46" t="str">
        <f>IF(AC42=0,Var!$B$8,IF(LARGE(D42:AA42,1)&gt;=260,Var!$B$4," "))</f>
        <v>---</v>
      </c>
      <c r="AL42" s="46" t="str">
        <f>IF(AC42=0,Var!$B$8,IF(LARGE(D42:AA42,1)&gt;=300,Var!$B$4," "))</f>
        <v>---</v>
      </c>
      <c r="AM42" s="46" t="str">
        <f>IF(AC42=0,Var!$B$8,IF(LARGE(D42:AA42,1)&gt;=340,Var!$B$4," "))</f>
        <v>---</v>
      </c>
      <c r="AN42" s="46" t="str">
        <f>IF(AC42=0,Var!$B$8,IF(LARGE(D42:AA42,1)&gt;=380,Var!$B$4," "))</f>
        <v>---</v>
      </c>
    </row>
    <row r="43" spans="2:40" ht="19.5" customHeight="1" x14ac:dyDescent="0.2">
      <c r="B43" s="32"/>
      <c r="C43" s="33" t="s">
        <v>164</v>
      </c>
      <c r="D43" s="302"/>
      <c r="E43" s="302"/>
      <c r="F43" s="213"/>
      <c r="G43" s="302"/>
      <c r="H43" s="34"/>
      <c r="I43" s="34"/>
      <c r="J43" s="34"/>
      <c r="K43" s="34"/>
      <c r="L43" s="34"/>
      <c r="M43" s="34"/>
      <c r="N43" s="34"/>
      <c r="O43" s="34"/>
      <c r="P43" s="34"/>
      <c r="Q43" s="34"/>
      <c r="R43" s="34"/>
      <c r="S43" s="34"/>
      <c r="T43" s="34"/>
      <c r="U43" s="34"/>
      <c r="V43" s="34"/>
      <c r="W43" s="34"/>
      <c r="X43" s="34"/>
      <c r="Y43" s="34"/>
      <c r="Z43" s="34"/>
      <c r="AA43" s="34"/>
      <c r="AI43" s="79"/>
      <c r="AJ43" s="79"/>
      <c r="AK43" s="79"/>
      <c r="AL43" s="79"/>
      <c r="AM43" s="79"/>
      <c r="AN43" s="79"/>
    </row>
    <row r="44" spans="2:40" x14ac:dyDescent="0.2">
      <c r="B44" s="304"/>
      <c r="C44" s="305"/>
      <c r="D44" s="60"/>
      <c r="E44" s="41"/>
      <c r="F44" s="60"/>
      <c r="G44" s="311"/>
      <c r="H44" s="60"/>
      <c r="I44" s="41"/>
      <c r="J44" s="60"/>
      <c r="K44" s="41"/>
      <c r="L44" s="60"/>
      <c r="M44" s="41"/>
      <c r="N44" s="60"/>
      <c r="O44" s="41"/>
      <c r="P44" s="60"/>
      <c r="Q44" s="41"/>
      <c r="R44" s="60"/>
      <c r="S44" s="41"/>
      <c r="T44" s="60"/>
      <c r="U44" s="41"/>
      <c r="V44" s="60"/>
      <c r="W44" s="41"/>
      <c r="X44" s="60"/>
      <c r="Y44" s="41"/>
      <c r="Z44" s="60"/>
      <c r="AA44" s="41"/>
      <c r="AC44" s="99">
        <f>COUNT(D44:AA44)</f>
        <v>0</v>
      </c>
      <c r="AD44" s="22" t="str">
        <f>IF(AC44&lt;3," ",(LARGE(D44:AA44,1)+LARGE(D44:AA44,2)+LARGE(D44:AA44,3))/3)</f>
        <v xml:space="preserve"> </v>
      </c>
      <c r="AE44" s="44" t="str">
        <f>IF(COUNTIF(D44:AA44,"(1)")=0," ",COUNTIF(D44:AA44,"(1)"))</f>
        <v xml:space="preserve"> </v>
      </c>
      <c r="AF44" s="44" t="str">
        <f>IF(COUNTIF(D44:AA44,"(2)")=0," ",COUNTIF(D44:AA44,"(2)"))</f>
        <v xml:space="preserve"> </v>
      </c>
      <c r="AG44" s="44" t="str">
        <f>IF(COUNTIF(D44:AA44,"(3)")=0," ",COUNTIF(D44:AA44,"(3)"))</f>
        <v xml:space="preserve"> </v>
      </c>
      <c r="AH44" s="45" t="str">
        <f>IF(SUM(AE44:AG44)=0," ",SUM(AE44:AG44))</f>
        <v xml:space="preserve"> </v>
      </c>
      <c r="AI44" s="46" t="str">
        <f>IF(AA44=0,Var!$B$8,IF(LARGE(B44:Y44,1)&gt;=200,Var!$B$4," "))</f>
        <v>---</v>
      </c>
      <c r="AJ44" s="46" t="str">
        <f>IF(AB44=0,Var!$B$8,IF(LARGE(C44:Z44,1)&gt;=240,Var!$B$4," "))</f>
        <v>---</v>
      </c>
      <c r="AK44" s="46" t="str">
        <f>IF(AC44=0,Var!$B$8,IF(LARGE(D44:AA44,1)&gt;=260,Var!$B$4," "))</f>
        <v>---</v>
      </c>
      <c r="AL44" s="46" t="str">
        <f>IF(AC44=0,Var!$B$8,IF(LARGE(D44:AA44,1)&gt;=300,Var!$B$4," "))</f>
        <v>---</v>
      </c>
      <c r="AM44" s="46" t="str">
        <f>IF(AC44=0,Var!$B$8,IF(LARGE(D44:AA44,1)&gt;=340,Var!$B$4," "))</f>
        <v>---</v>
      </c>
      <c r="AN44" s="46" t="str">
        <f>IF(AC44=0,Var!$B$8,IF(LARGE(D44:AA44,1)&gt;=380,Var!$B$4," "))</f>
        <v>---</v>
      </c>
    </row>
    <row r="45" spans="2:40" ht="19.5" customHeight="1" x14ac:dyDescent="0.2">
      <c r="B45" s="32"/>
      <c r="C45" s="33" t="s">
        <v>165</v>
      </c>
      <c r="D45" s="302"/>
      <c r="E45" s="302"/>
      <c r="F45" s="213"/>
      <c r="G45" s="302"/>
      <c r="H45" s="34"/>
      <c r="I45" s="34"/>
      <c r="J45" s="34"/>
      <c r="K45" s="34"/>
      <c r="L45" s="34"/>
      <c r="M45" s="34"/>
      <c r="N45" s="34"/>
      <c r="O45" s="34"/>
      <c r="P45" s="34"/>
      <c r="Q45" s="34"/>
      <c r="R45" s="34"/>
      <c r="S45" s="34"/>
      <c r="T45" s="34"/>
      <c r="U45" s="34"/>
      <c r="V45" s="34"/>
      <c r="W45" s="34"/>
      <c r="X45" s="34"/>
      <c r="Y45" s="34"/>
      <c r="Z45" s="34"/>
      <c r="AA45" s="34"/>
      <c r="AI45" s="76"/>
      <c r="AJ45" s="76"/>
      <c r="AK45" s="76"/>
      <c r="AL45" s="76"/>
      <c r="AM45" s="76"/>
      <c r="AN45" s="76"/>
    </row>
    <row r="46" spans="2:40" x14ac:dyDescent="0.2">
      <c r="B46" s="304"/>
      <c r="C46" s="305" t="s">
        <v>65</v>
      </c>
      <c r="D46" s="60"/>
      <c r="E46" s="41"/>
      <c r="F46" s="60"/>
      <c r="G46" s="41"/>
      <c r="H46" s="60"/>
      <c r="I46" s="41"/>
      <c r="J46" s="60"/>
      <c r="K46" s="41"/>
      <c r="L46" s="60"/>
      <c r="M46" s="41"/>
      <c r="N46" s="60"/>
      <c r="O46" s="41"/>
      <c r="P46" s="60"/>
      <c r="Q46" s="41"/>
      <c r="R46" s="60"/>
      <c r="S46" s="41"/>
      <c r="T46" s="60"/>
      <c r="U46" s="41"/>
      <c r="V46" s="60"/>
      <c r="W46" s="41"/>
      <c r="X46" s="60"/>
      <c r="Y46" s="41"/>
      <c r="Z46" s="60"/>
      <c r="AA46" s="41"/>
      <c r="AC46" s="99">
        <f>COUNT(D46:AA46)</f>
        <v>0</v>
      </c>
      <c r="AD46" s="22" t="str">
        <f>IF(AC46&lt;3," ",(LARGE(D46:AA46,1)+LARGE(D46:AA46,2)+LARGE(D46:AA46,3))/3)</f>
        <v xml:space="preserve"> </v>
      </c>
      <c r="AE46" s="44" t="str">
        <f>IF(COUNTIF(D46:AA46,"(1)")=0," ",COUNTIF(D46:AA46,"(1)"))</f>
        <v xml:space="preserve"> </v>
      </c>
      <c r="AF46" s="44" t="str">
        <f>IF(COUNTIF(D46:AA46,"(2)")=0," ",COUNTIF(D46:AA46,"(2)"))</f>
        <v xml:space="preserve"> </v>
      </c>
      <c r="AG46" s="44" t="str">
        <f>IF(COUNTIF(D46:AA46,"(3)")=0," ",COUNTIF(D46:AA46,"(3)"))</f>
        <v xml:space="preserve"> </v>
      </c>
      <c r="AH46" s="45" t="str">
        <f>IF(SUM(AE46:AG46)=0," ",SUM(AE46:AG46))</f>
        <v xml:space="preserve"> </v>
      </c>
      <c r="AI46" s="46">
        <v>4</v>
      </c>
      <c r="AJ46" s="46">
        <v>4</v>
      </c>
      <c r="AK46" s="46">
        <v>4</v>
      </c>
      <c r="AL46" s="46" t="str">
        <f>IF(AC46=0,Var!$B$8,IF(LARGE(D46:AA46,1)&gt;=300,Var!$B$4," "))</f>
        <v>---</v>
      </c>
      <c r="AM46" s="46" t="str">
        <f>IF(AC46=0,Var!$B$8,IF(LARGE(D46:AA46,1)&gt;=340,Var!$B$4," "))</f>
        <v>---</v>
      </c>
      <c r="AN46" s="46" t="str">
        <f>IF(AC46=0,Var!$B$8,IF(LARGE(D46:AA46,1)&gt;=380,Var!$B$4," "))</f>
        <v>---</v>
      </c>
    </row>
    <row r="47" spans="2:40" x14ac:dyDescent="0.2">
      <c r="B47" s="312"/>
      <c r="C47" s="313"/>
      <c r="D47" s="63"/>
      <c r="E47" s="48"/>
      <c r="F47" s="63"/>
      <c r="G47" s="48"/>
      <c r="H47" s="63"/>
      <c r="I47" s="48"/>
      <c r="J47" s="63"/>
      <c r="K47" s="48"/>
      <c r="L47" s="63"/>
      <c r="M47" s="48"/>
      <c r="N47" s="63"/>
      <c r="O47" s="48"/>
      <c r="P47" s="63"/>
      <c r="Q47" s="48"/>
      <c r="R47" s="63"/>
      <c r="S47" s="48"/>
      <c r="T47" s="63"/>
      <c r="U47" s="48"/>
      <c r="V47" s="63"/>
      <c r="W47" s="48"/>
      <c r="X47" s="63"/>
      <c r="Y47" s="48"/>
      <c r="Z47" s="63"/>
      <c r="AA47" s="48"/>
      <c r="AC47" s="99">
        <f>COUNT(D47:AA47)</f>
        <v>0</v>
      </c>
      <c r="AD47" s="22" t="str">
        <f>IF(AC47&lt;3," ",(LARGE(D47:AA47,1)+LARGE(D47:AA47,2)+LARGE(D47:AA47,3))/3)</f>
        <v xml:space="preserve"> </v>
      </c>
      <c r="AE47" s="44" t="str">
        <f>IF(COUNTIF(D47:AA47,"(1)")=0," ",COUNTIF(D47:AA47,"(1)"))</f>
        <v xml:space="preserve"> </v>
      </c>
      <c r="AF47" s="44" t="str">
        <f>IF(COUNTIF(D47:AA47,"(2)")=0," ",COUNTIF(D47:AA47,"(2)"))</f>
        <v xml:space="preserve"> </v>
      </c>
      <c r="AG47" s="44" t="str">
        <f>IF(COUNTIF(D47:AA47,"(3)")=0," ",COUNTIF(D47:AA47,"(3)"))</f>
        <v xml:space="preserve"> </v>
      </c>
      <c r="AH47" s="45" t="str">
        <f>IF(SUM(AE47:AG47)=0," ",SUM(AE47:AG47))</f>
        <v xml:space="preserve"> </v>
      </c>
      <c r="AI47" s="46" t="str">
        <f>IF(AC47=0,Var!$B$8,IF(LARGE(D47:AA47,1)&gt;=200,Var!$B$4," "))</f>
        <v>---</v>
      </c>
      <c r="AJ47" s="46" t="str">
        <f>IF(AC47=0,Var!$B$8,IF(LARGE(D47:AA47,1)&gt;=240,Var!$B$4," "))</f>
        <v>---</v>
      </c>
      <c r="AK47" s="46" t="str">
        <f>IF(AC47=0,Var!$B$8,IF(LARGE(D47:AA47,1)&gt;=260,Var!$B$4," "))</f>
        <v>---</v>
      </c>
      <c r="AL47" s="46" t="str">
        <f>IF(AC47=0,Var!$B$8,IF(LARGE(D47:AA47,1)&gt;=300,Var!$B$4," "))</f>
        <v>---</v>
      </c>
      <c r="AM47" s="46" t="str">
        <f>IF(AC47=0,Var!$B$8,IF(LARGE(D47:AA47,1)&gt;=340,Var!$B$4," "))</f>
        <v>---</v>
      </c>
      <c r="AN47" s="46" t="str">
        <f>IF(AC47=0,Var!$B$8,IF(LARGE(D47:AA47,1)&gt;=380,Var!$B$4," "))</f>
        <v>---</v>
      </c>
    </row>
    <row r="48" spans="2:40" ht="19.5" customHeight="1" x14ac:dyDescent="0.2">
      <c r="B48" s="79"/>
      <c r="C48" s="80" t="s">
        <v>166</v>
      </c>
      <c r="D48" s="309"/>
      <c r="E48" s="309"/>
      <c r="F48" s="310"/>
      <c r="G48" s="309"/>
      <c r="H48" s="66"/>
      <c r="I48" s="66"/>
      <c r="J48" s="66"/>
      <c r="K48" s="66"/>
      <c r="L48" s="66"/>
      <c r="M48" s="66"/>
      <c r="N48" s="66"/>
      <c r="O48" s="66"/>
      <c r="P48" s="66"/>
      <c r="Q48" s="66"/>
      <c r="R48" s="66"/>
      <c r="S48" s="66"/>
      <c r="T48" s="66"/>
      <c r="U48" s="66"/>
      <c r="V48" s="66"/>
      <c r="W48" s="66"/>
      <c r="X48" s="66"/>
      <c r="Y48" s="66"/>
      <c r="Z48" s="66"/>
      <c r="AA48" s="66"/>
      <c r="AI48" s="314">
        <v>220</v>
      </c>
      <c r="AJ48" s="314">
        <v>260</v>
      </c>
      <c r="AK48" s="314">
        <v>280</v>
      </c>
      <c r="AL48" s="314">
        <v>320</v>
      </c>
      <c r="AM48" s="314">
        <v>360</v>
      </c>
      <c r="AN48" s="314">
        <v>400</v>
      </c>
    </row>
    <row r="49" spans="2:40" x14ac:dyDescent="0.2">
      <c r="B49" s="304">
        <v>1</v>
      </c>
      <c r="C49" s="305" t="s">
        <v>59</v>
      </c>
      <c r="D49" s="60">
        <v>302</v>
      </c>
      <c r="E49" s="520" t="s">
        <v>21</v>
      </c>
      <c r="F49" s="60"/>
      <c r="G49" s="41"/>
      <c r="H49" s="60"/>
      <c r="I49" s="41"/>
      <c r="J49" s="60"/>
      <c r="K49" s="41"/>
      <c r="L49" s="60"/>
      <c r="M49" s="41"/>
      <c r="N49" s="60"/>
      <c r="O49" s="41"/>
      <c r="P49" s="60"/>
      <c r="Q49" s="41"/>
      <c r="R49" s="60"/>
      <c r="S49" s="41"/>
      <c r="T49" s="60"/>
      <c r="U49" s="41"/>
      <c r="V49" s="60"/>
      <c r="W49" s="41"/>
      <c r="X49" s="60"/>
      <c r="Y49" s="41"/>
      <c r="Z49" s="60"/>
      <c r="AA49" s="41"/>
      <c r="AC49" s="99">
        <f>COUNT(D49:AA49)</f>
        <v>1</v>
      </c>
      <c r="AD49" s="22" t="str">
        <f>IF(AC49&lt;3," ",(LARGE(D49:AA49,1)+LARGE(D49:AA49,2)+LARGE(D49:AA49,3))/3)</f>
        <v xml:space="preserve"> </v>
      </c>
      <c r="AE49" s="44" t="str">
        <f>IF(COUNTIF(D49:AA49,"(1)")=0," ",COUNTIF(D49:AA49,"(1)"))</f>
        <v xml:space="preserve"> </v>
      </c>
      <c r="AF49" s="44" t="str">
        <f>IF(COUNTIF(D49:AA49,"(2)")=0," ",COUNTIF(D49:AA49,"(2)"))</f>
        <v xml:space="preserve"> </v>
      </c>
      <c r="AG49" s="44" t="str">
        <f>IF(COUNTIF(D49:AA49,"(3)")=0," ",COUNTIF(D49:AA49,"(3)"))</f>
        <v xml:space="preserve"> </v>
      </c>
      <c r="AH49" s="45" t="str">
        <f>IF(SUM(AE49:AG49)=0," ",SUM(AE49:AG49))</f>
        <v xml:space="preserve"> </v>
      </c>
      <c r="AI49" s="46">
        <v>26</v>
      </c>
      <c r="AJ49" s="46">
        <v>26</v>
      </c>
      <c r="AK49" s="46">
        <v>26</v>
      </c>
      <c r="AL49" s="46" t="str">
        <f>IF(AC49=0,Var!$B$8,IF(LARGE(D49:AA49,1)&gt;=320,Var!$B$4," "))</f>
        <v xml:space="preserve"> </v>
      </c>
      <c r="AM49" s="46" t="str">
        <f>IF(AC49=0,Var!$B$8,IF(LARGE(D49:AA49,1)&gt;=360,Var!$B$4," "))</f>
        <v xml:space="preserve"> </v>
      </c>
      <c r="AN49" s="46" t="str">
        <f>IF(AC49=0,Var!$B$8,IF(LARGE(D49:AA49,1)&gt;=400,Var!$B$4," "))</f>
        <v xml:space="preserve"> </v>
      </c>
    </row>
    <row r="50" spans="2:40" x14ac:dyDescent="0.2">
      <c r="B50" s="312"/>
      <c r="C50" s="313"/>
      <c r="D50" s="63"/>
      <c r="E50" s="48"/>
      <c r="F50" s="63"/>
      <c r="G50" s="48"/>
      <c r="H50" s="63"/>
      <c r="I50" s="48"/>
      <c r="J50" s="63"/>
      <c r="K50" s="48"/>
      <c r="L50" s="63"/>
      <c r="M50" s="48"/>
      <c r="N50" s="63"/>
      <c r="O50" s="48"/>
      <c r="P50" s="63"/>
      <c r="Q50" s="48"/>
      <c r="R50" s="63"/>
      <c r="S50" s="48"/>
      <c r="T50" s="63"/>
      <c r="U50" s="48"/>
      <c r="V50" s="63"/>
      <c r="W50" s="48"/>
      <c r="X50" s="63"/>
      <c r="Y50" s="48"/>
      <c r="Z50" s="63"/>
      <c r="AA50" s="48"/>
      <c r="AC50" s="99">
        <f>COUNT(D50:AA50)</f>
        <v>0</v>
      </c>
      <c r="AD50" s="22" t="str">
        <f>IF(AC50&lt;3," ",(LARGE(D50:AA50,1)+LARGE(D50:AA50,2)+LARGE(D50:AA50,3))/3)</f>
        <v xml:space="preserve"> </v>
      </c>
      <c r="AE50" s="44" t="str">
        <f>IF(COUNTIF(D50:AA50,"(1)")=0," ",COUNTIF(D50:AA50,"(1)"))</f>
        <v xml:space="preserve"> </v>
      </c>
      <c r="AF50" s="44" t="str">
        <f>IF(COUNTIF(D50:AA50,"(2)")=0," ",COUNTIF(D50:AA50,"(2)"))</f>
        <v xml:space="preserve"> </v>
      </c>
      <c r="AG50" s="44" t="str">
        <f>IF(COUNTIF(D50:AA50,"(3)")=0," ",COUNTIF(D50:AA50,"(3)"))</f>
        <v xml:space="preserve"> </v>
      </c>
      <c r="AH50" s="45" t="str">
        <f>IF(SUM(AE50:AG50)=0," ",SUM(AE50:AG50))</f>
        <v xml:space="preserve"> </v>
      </c>
      <c r="AI50" s="46" t="str">
        <f>IF(AC50=0,Var!$B$8,IF(LARGE(D50:AA50,1)&gt;=220,Var!$B$4," "))</f>
        <v>---</v>
      </c>
      <c r="AJ50" s="46" t="str">
        <f>IF(AC50=0,Var!$B$8,IF(LARGE(D50:AA50,1)&gt;=260,Var!$B$4," "))</f>
        <v>---</v>
      </c>
      <c r="AK50" s="46" t="str">
        <f>IF(AC50=0,Var!$B$8,IF(LARGE(D50:AA50,1)&gt;=280,Var!$B$4," "))</f>
        <v>---</v>
      </c>
      <c r="AL50" s="46" t="str">
        <f>IF(AC50=0,Var!$B$8,IF(LARGE(D50:AA50,1)&gt;=320,Var!$B$4," "))</f>
        <v>---</v>
      </c>
      <c r="AM50" s="46" t="str">
        <f>IF(AC50=0,Var!$B$8,IF(LARGE(D50:AA50,1)&gt;=360,Var!$B$4," "))</f>
        <v>---</v>
      </c>
      <c r="AN50" s="46" t="str">
        <f>IF(AC50=0,Var!$B$8,IF(LARGE(D50:AA50,1)&gt;=400,Var!$B$4," "))</f>
        <v>---</v>
      </c>
    </row>
    <row r="51" spans="2:40" ht="19.5" customHeight="1" x14ac:dyDescent="0.2">
      <c r="B51" s="79"/>
      <c r="C51" s="80" t="s">
        <v>88</v>
      </c>
      <c r="D51" s="309"/>
      <c r="E51" s="309"/>
      <c r="F51" s="310"/>
      <c r="G51" s="309"/>
      <c r="H51" s="66"/>
      <c r="I51" s="66"/>
      <c r="J51" s="66"/>
      <c r="K51" s="66"/>
      <c r="L51" s="66"/>
      <c r="M51" s="66"/>
      <c r="N51" s="66"/>
      <c r="O51" s="66"/>
      <c r="P51" s="66"/>
      <c r="Q51" s="66"/>
      <c r="R51" s="66"/>
      <c r="S51" s="66"/>
      <c r="T51" s="66"/>
      <c r="U51" s="66"/>
      <c r="V51" s="66"/>
      <c r="W51" s="66"/>
      <c r="X51" s="66"/>
      <c r="Y51" s="66"/>
      <c r="Z51" s="66"/>
      <c r="AA51" s="66"/>
      <c r="AI51" s="314">
        <v>220</v>
      </c>
      <c r="AJ51" s="314">
        <v>260</v>
      </c>
      <c r="AK51" s="314">
        <v>280</v>
      </c>
      <c r="AL51" s="314">
        <v>320</v>
      </c>
      <c r="AM51" s="314">
        <v>360</v>
      </c>
      <c r="AN51" s="314">
        <v>400</v>
      </c>
    </row>
    <row r="52" spans="2:40" x14ac:dyDescent="0.2">
      <c r="B52" s="304"/>
      <c r="C52" s="305" t="s">
        <v>65</v>
      </c>
      <c r="D52" s="60"/>
      <c r="E52" s="41"/>
      <c r="F52" s="60"/>
      <c r="G52" s="41"/>
      <c r="H52" s="60"/>
      <c r="I52" s="41"/>
      <c r="J52" s="60"/>
      <c r="K52" s="41"/>
      <c r="L52" s="60"/>
      <c r="M52" s="41"/>
      <c r="N52" s="60"/>
      <c r="O52" s="41"/>
      <c r="P52" s="60"/>
      <c r="Q52" s="41"/>
      <c r="R52" s="60"/>
      <c r="S52" s="41"/>
      <c r="T52" s="60"/>
      <c r="U52" s="41"/>
      <c r="V52" s="60"/>
      <c r="W52" s="41"/>
      <c r="X52" s="60"/>
      <c r="Y52" s="41"/>
      <c r="Z52" s="60"/>
      <c r="AA52" s="41"/>
      <c r="AC52" s="99">
        <f>COUNT(D52:AA52)</f>
        <v>0</v>
      </c>
      <c r="AD52" s="22" t="str">
        <f>IF(AC52&lt;3," ",(LARGE(D52:AA52,1)+LARGE(D52:AA52,2)+LARGE(D52:AA52,3))/3)</f>
        <v xml:space="preserve"> </v>
      </c>
      <c r="AE52" s="44" t="str">
        <f>IF(COUNTIF(D52:AA52,"(1)")=0," ",COUNTIF(D52:AA52,"(1)"))</f>
        <v xml:space="preserve"> </v>
      </c>
      <c r="AF52" s="44" t="str">
        <f>IF(COUNTIF(D52:AA52,"(2)")=0," ",COUNTIF(D52:AA52,"(2)"))</f>
        <v xml:space="preserve"> </v>
      </c>
      <c r="AG52" s="44" t="str">
        <f>IF(COUNTIF(D52:AA52,"(3)")=0," ",COUNTIF(D52:AA52,"(3)"))</f>
        <v xml:space="preserve"> </v>
      </c>
      <c r="AH52" s="45" t="str">
        <f>IF(SUM(AE52:AG52)=0," ",SUM(AE52:AG52))</f>
        <v xml:space="preserve"> </v>
      </c>
      <c r="AI52" s="46">
        <v>4</v>
      </c>
      <c r="AJ52" s="46">
        <v>4</v>
      </c>
      <c r="AK52" s="46">
        <v>4</v>
      </c>
      <c r="AL52" s="46">
        <v>12</v>
      </c>
      <c r="AM52" s="46" t="str">
        <f>IF(AC52=0,Var!$B$8,IF(LARGE(D52:AA52,1)&gt;=320,Var!$B$4," "))</f>
        <v>---</v>
      </c>
      <c r="AN52" s="46" t="str">
        <f>IF(AC52=0,Var!$B$8,IF(LARGE(D52:AA52,1)&gt;=360,Var!$B$4," "))</f>
        <v>---</v>
      </c>
    </row>
    <row r="53" spans="2:40" x14ac:dyDescent="0.2">
      <c r="B53" s="304">
        <v>1</v>
      </c>
      <c r="C53" s="305" t="s">
        <v>89</v>
      </c>
      <c r="D53" s="60">
        <v>267</v>
      </c>
      <c r="E53" s="520" t="s">
        <v>396</v>
      </c>
      <c r="F53" s="60"/>
      <c r="G53" s="41"/>
      <c r="H53" s="60"/>
      <c r="I53" s="41"/>
      <c r="J53" s="60"/>
      <c r="K53" s="41"/>
      <c r="L53" s="60"/>
      <c r="M53" s="41"/>
      <c r="N53" s="60"/>
      <c r="O53" s="41"/>
      <c r="P53" s="60"/>
      <c r="Q53" s="41"/>
      <c r="R53" s="60"/>
      <c r="S53" s="41"/>
      <c r="T53" s="60"/>
      <c r="U53" s="41"/>
      <c r="V53" s="60"/>
      <c r="W53" s="41"/>
      <c r="X53" s="60"/>
      <c r="Y53" s="41"/>
      <c r="Z53" s="60"/>
      <c r="AA53" s="41"/>
      <c r="AC53" s="99">
        <f>COUNT(D53:AA53)</f>
        <v>1</v>
      </c>
      <c r="AD53" s="22" t="str">
        <f>IF(AC53&lt;3," ",(LARGE(D53:AA53,1)+LARGE(D53:AA53,2)+LARGE(D53:AA53,3))/3)</f>
        <v xml:space="preserve"> </v>
      </c>
      <c r="AE53" s="44" t="str">
        <f>IF(COUNTIF(D53:AA53,"(1)")=0," ",COUNTIF(D53:AA53,"(1)"))</f>
        <v xml:space="preserve"> </v>
      </c>
      <c r="AF53" s="44" t="str">
        <f>IF(COUNTIF(D53:AA53,"(2)")=0," ",COUNTIF(D53:AA53,"(2)"))</f>
        <v xml:space="preserve"> </v>
      </c>
      <c r="AG53" s="44" t="str">
        <f>IF(COUNTIF(D53:AA53,"(3)")=0," ",COUNTIF(D53:AA53,"(3)"))</f>
        <v xml:space="preserve"> </v>
      </c>
      <c r="AH53" s="45" t="str">
        <f>IF(SUM(AE53:AG53)=0," ",SUM(AE53:AG53))</f>
        <v xml:space="preserve"> </v>
      </c>
      <c r="AI53" s="46">
        <v>26</v>
      </c>
      <c r="AJ53" s="46">
        <v>26</v>
      </c>
      <c r="AK53" s="46">
        <v>26</v>
      </c>
      <c r="AL53" s="46" t="str">
        <f>IF(AC53=0,Var!$B$8,IF(LARGE(D53:AA53,1)&gt;=320,Var!$B$4," "))</f>
        <v xml:space="preserve"> </v>
      </c>
      <c r="AM53" s="46" t="str">
        <f>IF(AC53=0,Var!$B$8,IF(LARGE(D53:AA53,1)&gt;=360,Var!$B$4," "))</f>
        <v xml:space="preserve"> </v>
      </c>
      <c r="AN53" s="46" t="str">
        <f>IF(AC53=0,Var!$B$8,IF(LARGE(D53:AA53,1)&gt;=400,Var!$B$4," "))</f>
        <v xml:space="preserve"> </v>
      </c>
    </row>
    <row r="54" spans="2:40" x14ac:dyDescent="0.2">
      <c r="B54" s="304"/>
      <c r="C54" s="305"/>
      <c r="D54" s="60"/>
      <c r="E54" s="41"/>
      <c r="F54" s="60"/>
      <c r="G54" s="41"/>
      <c r="H54" s="60"/>
      <c r="I54" s="41"/>
      <c r="J54" s="60"/>
      <c r="K54" s="41"/>
      <c r="L54" s="60"/>
      <c r="M54" s="41"/>
      <c r="N54" s="60"/>
      <c r="O54" s="41"/>
      <c r="P54" s="60"/>
      <c r="Q54" s="41"/>
      <c r="R54" s="60"/>
      <c r="S54" s="41"/>
      <c r="T54" s="60"/>
      <c r="U54" s="41"/>
      <c r="V54" s="60"/>
      <c r="W54" s="41"/>
      <c r="X54" s="60"/>
      <c r="Y54" s="41"/>
      <c r="Z54" s="60"/>
      <c r="AA54" s="41"/>
      <c r="AC54" s="99">
        <f>COUNT(D54:AA54)</f>
        <v>0</v>
      </c>
      <c r="AD54" s="22" t="str">
        <f>IF(AC54&lt;3," ",(LARGE(D54:AA54,1)+LARGE(D54:AA54,2)+LARGE(D54:AA54,3))/3)</f>
        <v xml:space="preserve"> </v>
      </c>
      <c r="AE54" s="44" t="str">
        <f>IF(COUNTIF(D54:AA54,"(1)")=0," ",COUNTIF(D54:AA54,"(1)"))</f>
        <v xml:space="preserve"> </v>
      </c>
      <c r="AF54" s="44" t="str">
        <f>IF(COUNTIF(D54:AA54,"(2)")=0," ",COUNTIF(D54:AA54,"(2)"))</f>
        <v xml:space="preserve"> </v>
      </c>
      <c r="AG54" s="44" t="str">
        <f>IF(COUNTIF(D54:AA54,"(3)")=0," ",COUNTIF(D54:AA54,"(3)"))</f>
        <v xml:space="preserve"> </v>
      </c>
      <c r="AH54" s="45" t="str">
        <f>IF(SUM(AE54:AG54)=0," ",SUM(AE54:AG54))</f>
        <v xml:space="preserve"> </v>
      </c>
      <c r="AI54" s="46" t="str">
        <f>IF(AC54=0,Var!$B$8,IF(LARGE(D54:AA54,1)&gt;=220,Var!$B$4," "))</f>
        <v>---</v>
      </c>
      <c r="AJ54" s="46" t="str">
        <f>IF(AC54=0,Var!$B$8,IF(LARGE(D54:AA54,1)&gt;=260,Var!$B$4," "))</f>
        <v>---</v>
      </c>
      <c r="AK54" s="46" t="str">
        <f>IF(AC54=0,Var!$B$8,IF(LARGE(D54:AA54,1)&gt;=280,Var!$B$4," "))</f>
        <v>---</v>
      </c>
      <c r="AL54" s="46" t="str">
        <f>IF(AC54=0,Var!$B$8,IF(LARGE(D54:AA54,1)&gt;=320,Var!$B$4," "))</f>
        <v>---</v>
      </c>
      <c r="AM54" s="46" t="str">
        <f>IF(AC54=0,Var!$B$8,IF(LARGE(D54:AA54,1)&gt;=360,Var!$B$4," "))</f>
        <v>---</v>
      </c>
      <c r="AN54" s="46" t="str">
        <f>IF(AC54=0,Var!$B$8,IF(LARGE(D54:AA54,1)&gt;=400,Var!$B$4," "))</f>
        <v>---</v>
      </c>
    </row>
    <row r="55" spans="2:40" x14ac:dyDescent="0.2">
      <c r="B55" s="304"/>
      <c r="C55" s="305" t="s">
        <v>70</v>
      </c>
      <c r="D55" s="60"/>
      <c r="E55" s="41"/>
      <c r="F55" s="60"/>
      <c r="G55" s="41"/>
      <c r="H55" s="60"/>
      <c r="I55" s="311"/>
      <c r="J55" s="60"/>
      <c r="K55" s="41"/>
      <c r="L55" s="60"/>
      <c r="M55" s="41"/>
      <c r="N55" s="60"/>
      <c r="O55" s="41"/>
      <c r="P55" s="60"/>
      <c r="Q55" s="41"/>
      <c r="R55" s="60"/>
      <c r="S55" s="41"/>
      <c r="T55" s="60"/>
      <c r="U55" s="41"/>
      <c r="V55" s="60"/>
      <c r="W55" s="41"/>
      <c r="X55" s="60"/>
      <c r="Y55" s="41"/>
      <c r="Z55" s="60"/>
      <c r="AA55" s="41"/>
      <c r="AC55" s="99">
        <f>COUNT(D55:AA55)</f>
        <v>0</v>
      </c>
      <c r="AD55" s="22" t="str">
        <f>IF(AC55&lt;3," ",(LARGE(D55:AA55,1)+LARGE(D55:AA55,2)+LARGE(D55:AA55,3))/3)</f>
        <v xml:space="preserve"> </v>
      </c>
      <c r="AE55" s="44" t="str">
        <f>IF(COUNTIF(D55:AA55,"(1)")=0," ",COUNTIF(D55:AA55,"(1)"))</f>
        <v xml:space="preserve"> </v>
      </c>
      <c r="AF55" s="44" t="str">
        <f>IF(COUNTIF(D55:AA55,"(2)")=0," ",COUNTIF(D55:AA55,"(2)"))</f>
        <v xml:space="preserve"> </v>
      </c>
      <c r="AG55" s="44" t="str">
        <f>IF(COUNTIF(D55:AA55,"(3)")=0," ",COUNTIF(D55:AA55,"(3)"))</f>
        <v xml:space="preserve"> </v>
      </c>
      <c r="AH55" s="45" t="str">
        <f>IF(SUM(AE55:AG55)=0," ",SUM(AE55:AG55))</f>
        <v xml:space="preserve"> </v>
      </c>
      <c r="AI55" s="46">
        <v>14</v>
      </c>
      <c r="AJ55" s="46">
        <v>14</v>
      </c>
      <c r="AK55" s="46">
        <v>14</v>
      </c>
      <c r="AL55" s="46">
        <v>14</v>
      </c>
      <c r="AM55" s="46">
        <v>14</v>
      </c>
      <c r="AN55" s="46">
        <v>14</v>
      </c>
    </row>
    <row r="56" spans="2:40" x14ac:dyDescent="0.2">
      <c r="B56" s="306"/>
      <c r="C56" s="306"/>
      <c r="D56" s="307"/>
      <c r="E56" s="307"/>
      <c r="F56" s="307"/>
      <c r="G56" s="307"/>
      <c r="H56" s="57"/>
      <c r="I56" s="57"/>
      <c r="J56" s="57"/>
      <c r="K56" s="57"/>
      <c r="L56" s="57"/>
      <c r="M56" s="57"/>
      <c r="N56" s="57"/>
      <c r="O56" s="57"/>
      <c r="P56" s="57"/>
      <c r="Q56" s="57"/>
      <c r="R56" s="57"/>
      <c r="S56" s="57"/>
      <c r="T56" s="57"/>
      <c r="U56" s="57"/>
      <c r="V56" s="57"/>
      <c r="W56" s="57"/>
      <c r="X56" s="57"/>
      <c r="Y56" s="57"/>
      <c r="Z56" s="57"/>
      <c r="AA56" s="57"/>
      <c r="AC56" s="99"/>
    </row>
    <row r="57" spans="2:40" x14ac:dyDescent="0.2">
      <c r="C57" s="14" t="s">
        <v>71</v>
      </c>
      <c r="D57" s="199"/>
      <c r="E57" s="199"/>
      <c r="F57" s="199"/>
      <c r="G57" s="199"/>
      <c r="H57" s="199"/>
      <c r="I57" s="199"/>
      <c r="J57" s="199"/>
      <c r="K57" s="199"/>
      <c r="L57" s="199"/>
      <c r="M57" s="199"/>
      <c r="N57" s="199"/>
      <c r="O57" s="199"/>
      <c r="P57" s="199"/>
      <c r="Q57" s="199"/>
      <c r="R57" s="199"/>
      <c r="S57" s="199"/>
      <c r="T57" s="526">
        <f>COUNT(B8:B61)</f>
        <v>5</v>
      </c>
      <c r="U57" s="526"/>
      <c r="V57" s="199"/>
      <c r="W57" s="199"/>
      <c r="X57" s="199"/>
      <c r="Y57" s="199"/>
      <c r="Z57" s="199"/>
      <c r="AA57" s="199"/>
      <c r="AC57" s="102">
        <f>SUM(AC4:AC56)</f>
        <v>5</v>
      </c>
      <c r="AE57" s="137">
        <f>SUM(AE4:AE56)</f>
        <v>0</v>
      </c>
      <c r="AF57" s="171">
        <f>SUM(AF4:AF56)</f>
        <v>1</v>
      </c>
      <c r="AG57" s="172">
        <f>SUM(AG4:AG56)</f>
        <v>0</v>
      </c>
      <c r="AH57" s="173">
        <f>SUM(AH4:AH56)</f>
        <v>1</v>
      </c>
    </row>
    <row r="58" spans="2:40" x14ac:dyDescent="0.2">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row>
    <row r="59" spans="2:40" x14ac:dyDescent="0.2">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row>
    <row r="60" spans="2:40" x14ac:dyDescent="0.2">
      <c r="AC60" s="99"/>
    </row>
    <row r="68" spans="2:27" x14ac:dyDescent="0.2">
      <c r="B68" s="14"/>
      <c r="H68" s="5"/>
      <c r="I68" s="5"/>
      <c r="J68" s="5"/>
      <c r="K68" s="5"/>
      <c r="L68" s="5"/>
      <c r="M68" s="5"/>
      <c r="N68" s="5"/>
      <c r="O68" s="5"/>
      <c r="P68" s="5"/>
      <c r="Q68" s="5"/>
      <c r="R68" s="5"/>
      <c r="S68" s="5"/>
      <c r="T68" s="5"/>
      <c r="U68" s="5"/>
      <c r="V68" s="5"/>
      <c r="W68" s="5"/>
      <c r="X68" s="5"/>
      <c r="Y68" s="5"/>
      <c r="Z68" s="5"/>
      <c r="AA68" s="5"/>
    </row>
    <row r="69" spans="2:27" x14ac:dyDescent="0.2">
      <c r="B69" s="14"/>
      <c r="H69" s="5"/>
      <c r="I69" s="5"/>
      <c r="J69" s="5"/>
      <c r="K69" s="5"/>
      <c r="L69" s="5"/>
      <c r="M69" s="5"/>
      <c r="N69" s="5"/>
      <c r="O69" s="5"/>
      <c r="P69" s="5"/>
      <c r="Q69" s="5"/>
      <c r="R69" s="5"/>
      <c r="S69" s="5"/>
      <c r="T69" s="5"/>
      <c r="U69" s="5"/>
      <c r="V69" s="5"/>
      <c r="W69" s="5"/>
      <c r="X69" s="5"/>
      <c r="Y69" s="5"/>
      <c r="Z69" s="5"/>
      <c r="AA69" s="5"/>
    </row>
    <row r="70" spans="2:27" x14ac:dyDescent="0.2">
      <c r="B70" s="14"/>
      <c r="H70" s="5"/>
      <c r="I70" s="5"/>
      <c r="J70" s="5"/>
      <c r="K70" s="5"/>
      <c r="L70" s="5"/>
      <c r="M70" s="5"/>
      <c r="N70" s="5"/>
      <c r="O70" s="5"/>
      <c r="P70" s="5"/>
      <c r="Q70" s="5"/>
      <c r="R70" s="5"/>
      <c r="S70" s="5"/>
      <c r="T70" s="5"/>
      <c r="U70" s="5"/>
      <c r="V70" s="5"/>
      <c r="W70" s="5"/>
      <c r="X70" s="5"/>
      <c r="Y70" s="5"/>
      <c r="Z70" s="5"/>
      <c r="AA70" s="5"/>
    </row>
    <row r="71" spans="2:27" x14ac:dyDescent="0.2">
      <c r="B71" s="14"/>
      <c r="H71" s="5"/>
      <c r="I71" s="5"/>
      <c r="J71" s="5"/>
      <c r="K71" s="5"/>
      <c r="L71" s="5"/>
      <c r="M71" s="5"/>
      <c r="N71" s="5"/>
      <c r="O71" s="5"/>
      <c r="P71" s="5"/>
      <c r="Q71" s="5"/>
      <c r="R71" s="5"/>
      <c r="S71" s="5"/>
      <c r="T71" s="5"/>
      <c r="U71" s="5"/>
      <c r="V71" s="5"/>
      <c r="W71" s="5"/>
      <c r="X71" s="5"/>
      <c r="Y71" s="5"/>
      <c r="Z71" s="5"/>
      <c r="AA71" s="5"/>
    </row>
    <row r="72" spans="2:27" x14ac:dyDescent="0.2">
      <c r="B72" s="14"/>
      <c r="H72" s="5"/>
      <c r="I72" s="5"/>
      <c r="J72" s="5"/>
      <c r="K72" s="5"/>
      <c r="L72" s="5"/>
      <c r="M72" s="5"/>
      <c r="N72" s="5"/>
      <c r="O72" s="5"/>
      <c r="P72" s="5"/>
      <c r="Q72" s="5"/>
      <c r="R72" s="5"/>
      <c r="S72" s="5"/>
      <c r="T72" s="5"/>
      <c r="U72" s="5"/>
      <c r="V72" s="5"/>
      <c r="W72" s="5"/>
      <c r="X72" s="5"/>
      <c r="Y72" s="5"/>
      <c r="Z72" s="5"/>
      <c r="AA72" s="5"/>
    </row>
  </sheetData>
  <mergeCells count="63">
    <mergeCell ref="T57:U57"/>
    <mergeCell ref="AE4:AH4"/>
    <mergeCell ref="AI4:AN4"/>
    <mergeCell ref="D5:E5"/>
    <mergeCell ref="F5:G5"/>
    <mergeCell ref="H5:I5"/>
    <mergeCell ref="J5:K5"/>
    <mergeCell ref="L5:M5"/>
    <mergeCell ref="N5:O5"/>
    <mergeCell ref="P5:Q5"/>
    <mergeCell ref="R5:S5"/>
    <mergeCell ref="T5:U5"/>
    <mergeCell ref="V5:W5"/>
    <mergeCell ref="X5:Y5"/>
    <mergeCell ref="Z5:AA5"/>
    <mergeCell ref="X3:Y3"/>
    <mergeCell ref="Z3:AA3"/>
    <mergeCell ref="D4:E4"/>
    <mergeCell ref="F4:G4"/>
    <mergeCell ref="H4:I4"/>
    <mergeCell ref="J4:K4"/>
    <mergeCell ref="L4:M4"/>
    <mergeCell ref="N4:O4"/>
    <mergeCell ref="P4:Q4"/>
    <mergeCell ref="R4:S4"/>
    <mergeCell ref="T4:U4"/>
    <mergeCell ref="V4:W4"/>
    <mergeCell ref="X4:Y4"/>
    <mergeCell ref="Z4:AA4"/>
    <mergeCell ref="N3:O3"/>
    <mergeCell ref="P3:Q3"/>
    <mergeCell ref="R3:S3"/>
    <mergeCell ref="T3:U3"/>
    <mergeCell ref="V3:W3"/>
    <mergeCell ref="D3:E3"/>
    <mergeCell ref="F3:G3"/>
    <mergeCell ref="H3:I3"/>
    <mergeCell ref="J3:K3"/>
    <mergeCell ref="L3:M3"/>
    <mergeCell ref="X1:Y1"/>
    <mergeCell ref="Z1:AA1"/>
    <mergeCell ref="D2:E2"/>
    <mergeCell ref="F2:G2"/>
    <mergeCell ref="H2:I2"/>
    <mergeCell ref="J2:K2"/>
    <mergeCell ref="L2:M2"/>
    <mergeCell ref="N2:O2"/>
    <mergeCell ref="P2:Q2"/>
    <mergeCell ref="R2:S2"/>
    <mergeCell ref="T2:U2"/>
    <mergeCell ref="V2:W2"/>
    <mergeCell ref="X2:Y2"/>
    <mergeCell ref="Z2:AA2"/>
    <mergeCell ref="N1:O1"/>
    <mergeCell ref="P1:Q1"/>
    <mergeCell ref="R1:S1"/>
    <mergeCell ref="T1:U1"/>
    <mergeCell ref="V1:W1"/>
    <mergeCell ref="D1:E1"/>
    <mergeCell ref="F1:G1"/>
    <mergeCell ref="H1:I1"/>
    <mergeCell ref="J1:K1"/>
    <mergeCell ref="L1:M1"/>
  </mergeCells>
  <conditionalFormatting sqref="AI7:AL8 AI10:AL11 AI13:AL14 AI17:AN18 AI20:AN21 AI23:AN24 AI27:AN28 AI30:AN30 AI32:AN33 AI36:AN36 AI42:AN42 AI46:AN47 AI49:AN50">
    <cfRule type="cellIs" dxfId="14" priority="12" operator="greaterThan">
      <formula>0</formula>
    </cfRule>
  </conditionalFormatting>
  <conditionalFormatting sqref="AI6:AM6">
    <cfRule type="cellIs" dxfId="13" priority="13" operator="equal">
      <formula>#N/A</formula>
    </cfRule>
  </conditionalFormatting>
  <conditionalFormatting sqref="AI25:AM25 AI31:AN31 AI40:AM40 AI51:AN51">
    <cfRule type="cellIs" dxfId="12" priority="15" operator="equal">
      <formula>"04"</formula>
    </cfRule>
  </conditionalFormatting>
  <conditionalFormatting sqref="AI34:AN34">
    <cfRule type="cellIs" dxfId="11" priority="16" operator="equal">
      <formula>"04"</formula>
    </cfRule>
  </conditionalFormatting>
  <conditionalFormatting sqref="AI35:AN35">
    <cfRule type="cellIs" dxfId="10" priority="17" operator="equal">
      <formula>"03"</formula>
    </cfRule>
  </conditionalFormatting>
  <conditionalFormatting sqref="AI38:AN39">
    <cfRule type="cellIs" dxfId="8" priority="8" operator="greaterThan">
      <formula>0</formula>
    </cfRule>
  </conditionalFormatting>
  <conditionalFormatting sqref="AI44:AN44">
    <cfRule type="cellIs" dxfId="6" priority="10" operator="greaterThan">
      <formula>0</formula>
    </cfRule>
  </conditionalFormatting>
  <conditionalFormatting sqref="AI48:AN48">
    <cfRule type="cellIs" dxfId="5" priority="5" operator="equal">
      <formula>"04"</formula>
    </cfRule>
  </conditionalFormatting>
  <conditionalFormatting sqref="AI52:AN55">
    <cfRule type="cellIs" dxfId="3" priority="3" operator="greaterThan">
      <formula>0</formula>
    </cfRule>
  </conditionalFormatting>
  <conditionalFormatting sqref="AI48:AO48">
    <cfRule type="cellIs" dxfId="2" priority="4" operator="equal">
      <formula>"03"</formula>
    </cfRule>
  </conditionalFormatting>
  <conditionalFormatting sqref="AI51:AO52">
    <cfRule type="cellIs" dxfId="1" priority="6" operator="equal">
      <formula>"03"</formula>
    </cfRule>
  </conditionalFormatting>
  <conditionalFormatting sqref="AM7:AN16 AI9:AN9 AI12:AN12 AI15:AL16 AI19:AN19 AI22:AN22 AN25:AN26 AI26:AN26 AI29:AN29 AI37:AN37 AN40:AN41 AI41:AN41 AI43:AN43 AI45:AN45">
    <cfRule type="cellIs" dxfId="0" priority="14" operator="equal">
      <formula>"03"</formula>
    </cfRule>
  </conditionalFormatting>
  <pageMargins left="0.23611111111111099" right="0.23611111111111099" top="0.23611111111111099" bottom="0.23611111111111099" header="0.511811023622047" footer="0.511811023622047"/>
  <pageSetup paperSize="9" orientation="landscape" horizontalDpi="300" verticalDpi="300"/>
  <drawing r:id="rId1"/>
  <legacyDrawing r:id="rId2"/>
  <extLst>
    <ext xmlns:x14="http://schemas.microsoft.com/office/spreadsheetml/2009/9/main" uri="{78C0D931-6437-407d-A8EE-F0AAD7539E65}">
      <x14:conditionalFormattings>
        <x14:conditionalFormatting xmlns:xm="http://schemas.microsoft.com/office/excel/2006/main">
          <x14:cfRule type="cellIs" priority="18" operator="equal" id="{F5F397E0-28BC-416F-91AD-A2996B2083E3}">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19" operator="equal" id="{D323C179-FA68-4E42-89D1-D6C06FBDFB71}">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0" operator="equal" id="{CF6EE5EA-D8DB-46FF-803B-6E77D9A2A1E4}">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E7:E8 G7:G8 I7:I8 K7:K8 M7:M8 O7:O8 Q7:Q8 S7:S8 U7:U8 W7:W8 Y7:Y8 AA7:AA8 E10:E11 G10:G11 I10:I11 K10:K11 M10:M11 O10:O11 Q10:Q11 S10:S11 U10:U11 W10:W11 Y10:Y11 AA10:AA11 E13:E14 G13:G14 I13:I14 K13:K14 M13:M14 O13:O14 Q13:Q14 S13:S14 U13:U14 W13:W14 Y13:Y14 AA13:AA14 E17:E18 G17:G18 I17:I18 K17:K18 M17:M18 O17:O18 Q17:Q18 S17:S18 U17:U18 W17:W18 Y17:Y18 AA17:AA18 E20:E21 G20:G21 I20:I21 K20:K21 M20:M21 O20:O21 Q20:Q21 S20:S21 U20:U21 W20:W21 Y20:Y21 AA20:AA21 E23:E24 G23:G24 I23:I24 K23:K24 M23:M24 O23:O24 Q23:Q24 S23:S24 U23:U24 W23:W24 Y23:Y24 AA23:AA24 E27:E28 G27:G28 I27:I28 K27:K28 M27:M28 O27:O28 Q27:Q28 S27:S28 U27:U28 W27:W28 Y27:Y28 AA27:AA28 E30 G30 I30 K30 M30 O30 Q30 S30 U30 W30 Y30 AA30 E32:E33 G32:G33 I32:I33 K32:K33 M32:M33 O32:O33 Q32:Q33 S32:S33 U32:U33 W32:W33 Y32:Y33 AA32:AA33 E36 G36 I36 K36 M36 O36 Q36 S36 U36 W36 Y36 AA36 E42 G42 I42 K42 M42 O42 Q42 S42 U42 W42 Y42 AA42 E44 G44 I44 K44 M44 O44 Q44 S44 U44 W44 Y44 AA44 E46:E47 G46:G47 I46:I47 K46:K47 M46:M47 O46:O47 Q46:Q47 S46:S47 U46:U47 W46:W47 Y46:Y47 AA46:AA47 E49:E50 G49:G50 I49:I50 K49:K50 M49:M50 O49:O50 Q49:Q50 S49:S50 U49:U50 W49:W50 Y49:Y50 AA49:AA50</xm:sqref>
        </x14:conditionalFormatting>
        <x14:conditionalFormatting xmlns:xm="http://schemas.microsoft.com/office/excel/2006/main">
          <x14:cfRule type="cellIs" priority="21" operator="equal" id="{92A373C0-7755-4DBF-8181-59A1BCE83F25}">
            <xm:f>(Var!$B$5)</xm:f>
            <x14:dxf>
              <font>
                <b/>
                <i val="0"/>
                <strike val="0"/>
                <u val="none"/>
                <sz val="8"/>
                <color rgb="FF000000"/>
              </font>
              <fill>
                <patternFill>
                  <bgColor rgb="FFFFFF00"/>
                </patternFill>
              </fill>
              <border diagonalUp="0" diagonalDown="0">
                <left/>
                <right style="thin">
                  <color auto="1"/>
                </right>
                <top/>
                <bottom/>
              </border>
            </x14:dxf>
          </x14:cfRule>
          <x14:cfRule type="cellIs" priority="22" operator="equal" id="{AD566D2D-70EF-4A32-B22A-AD38213A7F6C}">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3" operator="equal" id="{A45BDD33-00AB-4830-AF78-CC808CC23519}">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E38:E39 G38:G39 I38:I39 K38:K39 M38:M39 O38:O39 Q38:Q39 S38:S39 U38:U39 W38:W39 Y38:Y39 AA38:AA39</xm:sqref>
        </x14:conditionalFormatting>
        <x14:conditionalFormatting xmlns:xm="http://schemas.microsoft.com/office/excel/2006/main">
          <x14:cfRule type="cellIs" priority="24" operator="equal" id="{43F1B45F-CCDF-4778-9565-813D29D63D87}">
            <xm:f>(Var!$B$5)</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5" operator="equal" id="{82293FF5-5E6C-4F28-B27D-807B238DBA83}">
            <xm:f>(Var!$B$6)</xm:f>
            <x14:dxf>
              <font>
                <b val="0"/>
                <i val="0"/>
                <strike val="0"/>
                <u val="none"/>
                <sz val="8"/>
                <color rgb="FF000000"/>
              </font>
              <border diagonalUp="0" diagonalDown="0">
                <left style="thin">
                  <color auto="1"/>
                </left>
                <right style="thin">
                  <color auto="1"/>
                </right>
                <top style="thin">
                  <color auto="1"/>
                </top>
                <bottom style="thin">
                  <color auto="1"/>
                </bottom>
              </border>
            </x14:dxf>
          </x14:cfRule>
          <x14:cfRule type="cellIs" priority="26" operator="equal" id="{C144A658-3EB5-48E1-B94E-4A009A1030AB}">
            <xm:f>(Var!$B$7)</xm:f>
            <x14:dxf>
              <font>
                <b val="0"/>
                <i val="0"/>
                <strike val="0"/>
                <u val="none"/>
                <sz val="8"/>
                <color rgb="FF000000"/>
              </font>
              <border diagonalUp="0" diagonalDown="0">
                <left style="thin">
                  <color auto="1"/>
                </left>
                <right style="thin">
                  <color auto="1"/>
                </right>
                <top style="thin">
                  <color auto="1"/>
                </top>
                <bottom style="thin">
                  <color auto="1"/>
                </bottom>
              </border>
            </x14:dxf>
          </x14:cfRule>
          <xm:sqref>E52:E55 G52:G55 I52:I55 K52:K55 M52:M55 O52:O55 Q52:Q55 S52:S55 U52:U55 W52:W55 Y52:Y55 AA52:AA55</xm:sqref>
        </x14:conditionalFormatting>
        <x14:conditionalFormatting xmlns:xm="http://schemas.microsoft.com/office/excel/2006/main">
          <x14:cfRule type="cellIs" priority="11" operator="equal" id="{6B6E78FF-D04F-4E2D-989D-50608E5943A0}">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AI7:AL8 AI10:AL11 AI13:AL14 AI17:AN18 AI20:AN21 AI23:AN24 AI27:AN28 AI30:AN30 AI32:AN33 AI36:AN36 AI42:AN42 AI46:AN47 AI49:AN50</xm:sqref>
        </x14:conditionalFormatting>
        <x14:conditionalFormatting xmlns:xm="http://schemas.microsoft.com/office/excel/2006/main">
          <x14:cfRule type="cellIs" priority="7" operator="equal" id="{31D292A0-A63D-485D-A46B-396226ABA668}">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AI38:AN39</xm:sqref>
        </x14:conditionalFormatting>
        <x14:conditionalFormatting xmlns:xm="http://schemas.microsoft.com/office/excel/2006/main">
          <x14:cfRule type="cellIs" priority="9" operator="equal" id="{FF5FF68B-8948-4F52-87A7-CF99DE3395AF}">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AI44:AN44</xm:sqref>
        </x14:conditionalFormatting>
        <x14:conditionalFormatting xmlns:xm="http://schemas.microsoft.com/office/excel/2006/main">
          <x14:cfRule type="cellIs" priority="2" operator="equal" id="{ADF4175B-4A4D-477B-B533-29EF91545D28}">
            <xm:f>(Var!$B$8)</xm:f>
            <x14:dxf>
              <font>
                <b val="0"/>
                <i val="0"/>
                <strike val="0"/>
                <u val="none"/>
                <sz val="8"/>
                <color rgb="FF000000"/>
              </font>
              <border diagonalUp="0" diagonalDown="0">
                <left style="thin">
                  <color auto="1"/>
                </left>
                <right style="thin">
                  <color auto="1"/>
                </right>
                <top style="thin">
                  <color auto="1"/>
                </top>
                <bottom style="thin">
                  <color auto="1"/>
                </bottom>
              </border>
            </x14:dxf>
          </x14:cfRule>
          <xm:sqref>AI52:AN55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37"/>
  <sheetViews>
    <sheetView zoomScale="75" zoomScaleNormal="75" workbookViewId="0">
      <selection activeCell="T5" sqref="T5:T6"/>
    </sheetView>
  </sheetViews>
  <sheetFormatPr baseColWidth="10" defaultColWidth="11.42578125" defaultRowHeight="12.75" x14ac:dyDescent="0.2"/>
  <cols>
    <col min="1" max="1" width="15.28515625" style="186" customWidth="1"/>
    <col min="2" max="2" width="13.5703125" style="185" customWidth="1"/>
    <col min="3" max="3" width="13.5703125" style="199" customWidth="1"/>
    <col min="4" max="4" width="13.5703125" style="185" customWidth="1"/>
    <col min="5" max="8" width="13.5703125" style="199" customWidth="1"/>
    <col min="9" max="9" width="13.5703125" style="185" customWidth="1"/>
    <col min="10" max="16" width="13.5703125" style="199" customWidth="1"/>
    <col min="17" max="16384" width="11.42578125" style="199"/>
  </cols>
  <sheetData>
    <row r="1" spans="1:16" ht="69.75" customHeight="1" x14ac:dyDescent="0.2">
      <c r="A1" s="315"/>
      <c r="B1" s="316"/>
      <c r="C1" s="316"/>
      <c r="D1" s="316"/>
      <c r="E1" s="316"/>
      <c r="F1" s="316"/>
      <c r="G1" s="316"/>
      <c r="H1" s="316"/>
      <c r="I1" s="316"/>
      <c r="J1" s="316"/>
      <c r="K1" s="316"/>
      <c r="L1" s="316"/>
      <c r="M1" s="316"/>
      <c r="N1" s="316"/>
      <c r="O1" s="316"/>
      <c r="P1" s="317"/>
    </row>
    <row r="2" spans="1:16" ht="16.5" customHeight="1" x14ac:dyDescent="0.2">
      <c r="A2" s="318"/>
      <c r="B2" s="319" t="s">
        <v>167</v>
      </c>
      <c r="C2" s="320" t="s">
        <v>168</v>
      </c>
      <c r="D2" s="320" t="s">
        <v>169</v>
      </c>
      <c r="E2" s="320" t="s">
        <v>170</v>
      </c>
      <c r="F2" s="320" t="s">
        <v>171</v>
      </c>
      <c r="G2" s="320" t="s">
        <v>172</v>
      </c>
      <c r="H2" s="320" t="s">
        <v>173</v>
      </c>
      <c r="I2" s="320" t="s">
        <v>174</v>
      </c>
      <c r="J2" s="320" t="s">
        <v>175</v>
      </c>
      <c r="K2" s="320" t="s">
        <v>176</v>
      </c>
      <c r="L2" s="320" t="s">
        <v>177</v>
      </c>
      <c r="M2" s="321" t="s">
        <v>178</v>
      </c>
      <c r="N2" s="322" t="s">
        <v>179</v>
      </c>
      <c r="O2" s="319"/>
      <c r="P2" s="320"/>
    </row>
    <row r="3" spans="1:16" ht="12.75" customHeight="1" x14ac:dyDescent="0.2">
      <c r="A3" s="323"/>
      <c r="B3" s="324">
        <v>613</v>
      </c>
      <c r="C3" s="325"/>
      <c r="D3" s="325"/>
      <c r="E3" s="325"/>
      <c r="F3" s="326"/>
      <c r="G3" s="325"/>
      <c r="H3" s="325"/>
      <c r="I3" s="327"/>
      <c r="J3" s="327">
        <v>678</v>
      </c>
      <c r="K3" s="328">
        <v>640</v>
      </c>
      <c r="L3" s="327"/>
      <c r="M3" s="329"/>
      <c r="N3" s="329"/>
      <c r="O3" s="330"/>
      <c r="P3" s="325"/>
    </row>
    <row r="4" spans="1:16" x14ac:dyDescent="0.2">
      <c r="A4" s="331" t="s">
        <v>180</v>
      </c>
      <c r="B4" s="3" t="s">
        <v>181</v>
      </c>
      <c r="C4" s="325"/>
      <c r="D4" s="325"/>
      <c r="E4" s="325"/>
      <c r="F4" s="3"/>
      <c r="G4" s="325"/>
      <c r="H4" s="325"/>
      <c r="I4" s="3"/>
      <c r="J4" s="3" t="s">
        <v>182</v>
      </c>
      <c r="K4" s="210" t="s">
        <v>183</v>
      </c>
      <c r="L4" s="3"/>
      <c r="M4" s="329"/>
      <c r="N4" s="329"/>
      <c r="O4" s="330"/>
      <c r="P4" s="325"/>
    </row>
    <row r="5" spans="1:16" ht="24" customHeight="1" x14ac:dyDescent="0.2">
      <c r="A5" s="332" t="s">
        <v>184</v>
      </c>
      <c r="B5" s="333" t="s">
        <v>185</v>
      </c>
      <c r="C5" s="334"/>
      <c r="D5" s="334"/>
      <c r="E5" s="334"/>
      <c r="F5" s="335"/>
      <c r="G5" s="334"/>
      <c r="H5" s="334"/>
      <c r="I5" s="336"/>
      <c r="J5" s="333" t="s">
        <v>186</v>
      </c>
      <c r="K5" s="335" t="s">
        <v>187</v>
      </c>
      <c r="L5" s="337"/>
      <c r="M5" s="338"/>
      <c r="N5" s="338"/>
      <c r="O5" s="339"/>
      <c r="P5" s="334"/>
    </row>
    <row r="6" spans="1:16" ht="12.75" customHeight="1" x14ac:dyDescent="0.2">
      <c r="A6" s="323"/>
      <c r="B6" s="340">
        <v>659</v>
      </c>
      <c r="C6" s="341">
        <v>673</v>
      </c>
      <c r="D6" s="342">
        <v>673</v>
      </c>
      <c r="E6" s="342"/>
      <c r="F6" s="342">
        <v>578</v>
      </c>
      <c r="G6" s="511">
        <v>466</v>
      </c>
      <c r="H6" s="342">
        <v>698</v>
      </c>
      <c r="I6" s="342">
        <v>693</v>
      </c>
      <c r="J6" s="342">
        <v>696</v>
      </c>
      <c r="K6" s="342">
        <v>714</v>
      </c>
      <c r="L6" s="342">
        <v>703</v>
      </c>
      <c r="M6" s="343"/>
      <c r="N6" s="344">
        <v>591</v>
      </c>
      <c r="O6" s="345"/>
      <c r="P6" s="346"/>
    </row>
    <row r="7" spans="1:16" x14ac:dyDescent="0.2">
      <c r="A7" s="331" t="s">
        <v>180</v>
      </c>
      <c r="B7" s="97" t="s">
        <v>188</v>
      </c>
      <c r="C7" s="3" t="s">
        <v>181</v>
      </c>
      <c r="D7" s="347" t="s">
        <v>189</v>
      </c>
      <c r="E7" s="97"/>
      <c r="F7" s="3" t="s">
        <v>190</v>
      </c>
      <c r="G7" s="512" t="s">
        <v>191</v>
      </c>
      <c r="H7" s="3" t="s">
        <v>192</v>
      </c>
      <c r="I7" s="3" t="s">
        <v>193</v>
      </c>
      <c r="J7" s="3" t="s">
        <v>193</v>
      </c>
      <c r="K7" s="3" t="s">
        <v>194</v>
      </c>
      <c r="L7" s="3" t="s">
        <v>194</v>
      </c>
      <c r="M7" s="348"/>
      <c r="N7" s="349" t="s">
        <v>195</v>
      </c>
      <c r="O7" s="330"/>
      <c r="P7" s="325"/>
    </row>
    <row r="8" spans="1:16" ht="22.5" customHeight="1" x14ac:dyDescent="0.2">
      <c r="A8" s="332" t="s">
        <v>196</v>
      </c>
      <c r="B8" s="350" t="s">
        <v>197</v>
      </c>
      <c r="C8" s="333" t="s">
        <v>198</v>
      </c>
      <c r="D8" s="337" t="s">
        <v>199</v>
      </c>
      <c r="E8" s="333"/>
      <c r="F8" s="335" t="s">
        <v>200</v>
      </c>
      <c r="G8" s="510">
        <v>46187</v>
      </c>
      <c r="H8" s="351" t="s">
        <v>201</v>
      </c>
      <c r="I8" s="336" t="s">
        <v>202</v>
      </c>
      <c r="J8" s="333" t="s">
        <v>203</v>
      </c>
      <c r="K8" s="335" t="s">
        <v>204</v>
      </c>
      <c r="L8" s="337" t="s">
        <v>205</v>
      </c>
      <c r="M8" s="352"/>
      <c r="N8" s="353">
        <v>45823</v>
      </c>
      <c r="O8" s="339"/>
      <c r="P8" s="334"/>
    </row>
    <row r="9" spans="1:16" x14ac:dyDescent="0.2">
      <c r="A9" s="612" t="s">
        <v>206</v>
      </c>
      <c r="B9" s="340">
        <v>554</v>
      </c>
      <c r="C9" s="341">
        <v>562</v>
      </c>
      <c r="D9" s="342">
        <v>577</v>
      </c>
      <c r="E9" s="342">
        <v>564</v>
      </c>
      <c r="F9" s="342">
        <v>559</v>
      </c>
      <c r="G9" s="342">
        <v>561</v>
      </c>
      <c r="H9" s="342">
        <v>571</v>
      </c>
      <c r="I9" s="342">
        <v>575</v>
      </c>
      <c r="J9" s="511">
        <v>573</v>
      </c>
      <c r="K9" s="342">
        <v>589</v>
      </c>
      <c r="L9" s="342">
        <v>584</v>
      </c>
      <c r="M9" s="354">
        <v>521</v>
      </c>
      <c r="N9" s="344">
        <v>527</v>
      </c>
      <c r="O9" s="355"/>
      <c r="P9" s="344"/>
    </row>
    <row r="10" spans="1:16" x14ac:dyDescent="0.2">
      <c r="A10" s="612"/>
      <c r="B10" s="356" t="s">
        <v>207</v>
      </c>
      <c r="C10" s="97" t="s">
        <v>181</v>
      </c>
      <c r="D10" s="347" t="s">
        <v>189</v>
      </c>
      <c r="E10" s="97" t="s">
        <v>208</v>
      </c>
      <c r="F10" s="357" t="s">
        <v>209</v>
      </c>
      <c r="G10" s="358" t="s">
        <v>209</v>
      </c>
      <c r="H10" s="97" t="s">
        <v>192</v>
      </c>
      <c r="I10" s="3" t="s">
        <v>193</v>
      </c>
      <c r="J10" s="512" t="s">
        <v>183</v>
      </c>
      <c r="K10" s="3" t="s">
        <v>210</v>
      </c>
      <c r="L10" s="3" t="s">
        <v>194</v>
      </c>
      <c r="M10" s="78" t="s">
        <v>211</v>
      </c>
      <c r="N10" s="359" t="s">
        <v>212</v>
      </c>
      <c r="O10" s="360"/>
      <c r="P10" s="359"/>
    </row>
    <row r="11" spans="1:16" ht="27" customHeight="1" x14ac:dyDescent="0.2">
      <c r="A11" s="612"/>
      <c r="B11" s="350" t="s">
        <v>213</v>
      </c>
      <c r="C11" s="333" t="s">
        <v>214</v>
      </c>
      <c r="D11" s="333" t="s">
        <v>215</v>
      </c>
      <c r="E11" s="335" t="s">
        <v>216</v>
      </c>
      <c r="F11" s="335" t="s">
        <v>217</v>
      </c>
      <c r="G11" s="335" t="s">
        <v>218</v>
      </c>
      <c r="H11" s="335" t="s">
        <v>219</v>
      </c>
      <c r="I11" s="335" t="s">
        <v>220</v>
      </c>
      <c r="J11" s="513" t="s">
        <v>221</v>
      </c>
      <c r="K11" s="335" t="s">
        <v>222</v>
      </c>
      <c r="L11" s="335" t="s">
        <v>223</v>
      </c>
      <c r="M11" s="361" t="s">
        <v>224</v>
      </c>
      <c r="N11" s="362" t="s">
        <v>225</v>
      </c>
      <c r="O11" s="363"/>
      <c r="P11" s="362"/>
    </row>
    <row r="12" spans="1:16" x14ac:dyDescent="0.2">
      <c r="A12" s="612" t="s">
        <v>226</v>
      </c>
      <c r="B12" s="340">
        <v>267</v>
      </c>
      <c r="C12" s="341">
        <v>347</v>
      </c>
      <c r="D12" s="342">
        <v>354</v>
      </c>
      <c r="E12" s="342">
        <v>317</v>
      </c>
      <c r="F12" s="342">
        <v>301</v>
      </c>
      <c r="G12" s="342">
        <v>229</v>
      </c>
      <c r="H12" s="342"/>
      <c r="I12" s="342">
        <v>290</v>
      </c>
      <c r="J12" s="342">
        <v>392</v>
      </c>
      <c r="K12" s="342">
        <v>411</v>
      </c>
      <c r="L12" s="342">
        <v>396</v>
      </c>
      <c r="M12" s="354"/>
      <c r="N12" s="364">
        <v>288</v>
      </c>
      <c r="O12" s="355"/>
      <c r="P12" s="355"/>
    </row>
    <row r="13" spans="1:16" x14ac:dyDescent="0.2">
      <c r="A13" s="612"/>
      <c r="B13" s="356" t="s">
        <v>207</v>
      </c>
      <c r="C13" s="97" t="s">
        <v>227</v>
      </c>
      <c r="D13" s="347" t="s">
        <v>189</v>
      </c>
      <c r="E13" s="97" t="s">
        <v>228</v>
      </c>
      <c r="F13" s="3" t="s">
        <v>229</v>
      </c>
      <c r="G13" s="3" t="s">
        <v>230</v>
      </c>
      <c r="H13" s="3"/>
      <c r="I13" s="356" t="s">
        <v>207</v>
      </c>
      <c r="J13" s="3" t="s">
        <v>231</v>
      </c>
      <c r="K13" s="3" t="s">
        <v>232</v>
      </c>
      <c r="L13" s="3" t="s">
        <v>194</v>
      </c>
      <c r="M13" s="78"/>
      <c r="N13" s="359" t="s">
        <v>233</v>
      </c>
      <c r="O13" s="360"/>
      <c r="P13" s="360"/>
    </row>
    <row r="14" spans="1:16" x14ac:dyDescent="0.2">
      <c r="A14" s="612"/>
      <c r="B14" s="350" t="s">
        <v>234</v>
      </c>
      <c r="C14" s="333" t="s">
        <v>235</v>
      </c>
      <c r="D14" s="335" t="s">
        <v>236</v>
      </c>
      <c r="E14" s="335" t="s">
        <v>237</v>
      </c>
      <c r="F14" s="335" t="s">
        <v>238</v>
      </c>
      <c r="G14" s="335" t="s">
        <v>239</v>
      </c>
      <c r="H14" s="335"/>
      <c r="I14" s="351">
        <v>44647</v>
      </c>
      <c r="J14" s="365">
        <v>43204</v>
      </c>
      <c r="K14" s="335" t="s">
        <v>205</v>
      </c>
      <c r="L14" s="337" t="s">
        <v>240</v>
      </c>
      <c r="M14" s="361"/>
      <c r="N14" s="362" t="s">
        <v>241</v>
      </c>
      <c r="O14" s="363"/>
      <c r="P14" s="363"/>
    </row>
    <row r="15" spans="1:16" x14ac:dyDescent="0.2">
      <c r="A15" s="366"/>
      <c r="B15" s="367"/>
      <c r="C15" s="368"/>
      <c r="D15" s="369"/>
      <c r="E15" s="368"/>
      <c r="F15" s="368"/>
      <c r="G15" s="368"/>
      <c r="H15" s="368"/>
      <c r="I15" s="369"/>
      <c r="J15" s="368"/>
      <c r="K15" s="368"/>
      <c r="L15" s="368"/>
      <c r="M15" s="368"/>
      <c r="P15" s="370"/>
    </row>
    <row r="16" spans="1:16" x14ac:dyDescent="0.2">
      <c r="A16" s="371"/>
      <c r="B16" s="613" t="s">
        <v>242</v>
      </c>
      <c r="C16" s="613"/>
      <c r="D16" s="613"/>
      <c r="E16" s="613"/>
      <c r="P16" s="372"/>
    </row>
    <row r="17" spans="1:16" x14ac:dyDescent="0.2">
      <c r="A17" s="371"/>
      <c r="B17" s="373" t="s">
        <v>243</v>
      </c>
      <c r="C17" s="185">
        <v>1613</v>
      </c>
      <c r="D17" s="185" t="s">
        <v>244</v>
      </c>
      <c r="E17" s="199" t="s">
        <v>245</v>
      </c>
      <c r="P17" s="372"/>
    </row>
    <row r="18" spans="1:16" x14ac:dyDescent="0.2">
      <c r="A18" s="371"/>
      <c r="B18" s="373" t="s">
        <v>246</v>
      </c>
      <c r="C18" s="185">
        <v>1712</v>
      </c>
      <c r="D18" s="185" t="s">
        <v>247</v>
      </c>
      <c r="E18" s="199" t="s">
        <v>248</v>
      </c>
      <c r="H18" s="374"/>
      <c r="P18" s="372"/>
    </row>
    <row r="19" spans="1:16" x14ac:dyDescent="0.2">
      <c r="A19" s="371"/>
      <c r="B19" s="373" t="s">
        <v>249</v>
      </c>
      <c r="C19" s="185">
        <v>1643</v>
      </c>
      <c r="D19" s="185" t="s">
        <v>250</v>
      </c>
      <c r="E19" s="199" t="s">
        <v>251</v>
      </c>
      <c r="H19" s="374"/>
      <c r="P19" s="372"/>
    </row>
    <row r="20" spans="1:16" x14ac:dyDescent="0.2">
      <c r="A20" s="371"/>
      <c r="B20" s="373" t="s">
        <v>252</v>
      </c>
      <c r="C20" s="185">
        <v>1777</v>
      </c>
      <c r="D20" s="185" t="s">
        <v>253</v>
      </c>
      <c r="E20" s="199" t="s">
        <v>254</v>
      </c>
      <c r="P20" s="372"/>
    </row>
    <row r="21" spans="1:16" x14ac:dyDescent="0.2">
      <c r="A21" s="371"/>
      <c r="B21" s="373" t="s">
        <v>226</v>
      </c>
      <c r="C21" s="185">
        <v>995</v>
      </c>
      <c r="D21" s="185" t="s">
        <v>255</v>
      </c>
      <c r="E21" s="199" t="s">
        <v>256</v>
      </c>
      <c r="P21" s="372"/>
    </row>
    <row r="22" spans="1:16" x14ac:dyDescent="0.2">
      <c r="A22" s="371"/>
      <c r="B22" s="373" t="s">
        <v>257</v>
      </c>
      <c r="C22" s="185">
        <v>1938</v>
      </c>
      <c r="D22" s="185" t="s">
        <v>258</v>
      </c>
      <c r="E22" s="199" t="s">
        <v>259</v>
      </c>
      <c r="P22" s="372"/>
    </row>
    <row r="23" spans="1:16" x14ac:dyDescent="0.2">
      <c r="A23" s="371"/>
      <c r="B23" s="373" t="s">
        <v>260</v>
      </c>
      <c r="C23" s="185">
        <v>1999</v>
      </c>
      <c r="D23" s="185" t="s">
        <v>261</v>
      </c>
      <c r="E23" s="199" t="s">
        <v>262</v>
      </c>
      <c r="P23" s="372"/>
    </row>
    <row r="24" spans="1:16" x14ac:dyDescent="0.2">
      <c r="A24" s="371"/>
      <c r="B24" s="373" t="s">
        <v>263</v>
      </c>
      <c r="C24" s="185">
        <v>1895</v>
      </c>
      <c r="D24" s="185" t="s">
        <v>264</v>
      </c>
      <c r="E24" s="199" t="s">
        <v>265</v>
      </c>
      <c r="P24" s="372"/>
    </row>
    <row r="25" spans="1:16" x14ac:dyDescent="0.2">
      <c r="A25" s="371"/>
      <c r="B25" s="373" t="s">
        <v>266</v>
      </c>
      <c r="C25" s="185">
        <v>1835</v>
      </c>
      <c r="D25" s="185" t="s">
        <v>261</v>
      </c>
      <c r="E25" s="199" t="s">
        <v>267</v>
      </c>
      <c r="P25" s="372"/>
    </row>
    <row r="26" spans="1:16" x14ac:dyDescent="0.2">
      <c r="A26" s="371"/>
      <c r="B26" s="373" t="s">
        <v>268</v>
      </c>
      <c r="C26" s="185">
        <v>1213</v>
      </c>
      <c r="D26" s="185" t="s">
        <v>269</v>
      </c>
      <c r="E26" s="199" t="s">
        <v>270</v>
      </c>
      <c r="P26" s="372"/>
    </row>
    <row r="27" spans="1:16" x14ac:dyDescent="0.2">
      <c r="A27" s="371"/>
      <c r="B27" s="373" t="s">
        <v>271</v>
      </c>
      <c r="C27" s="185">
        <v>835</v>
      </c>
      <c r="D27" s="185" t="s">
        <v>272</v>
      </c>
      <c r="E27" s="199" t="s">
        <v>273</v>
      </c>
      <c r="P27" s="372"/>
    </row>
    <row r="28" spans="1:16" x14ac:dyDescent="0.2">
      <c r="A28" s="371"/>
      <c r="B28" s="373" t="s">
        <v>274</v>
      </c>
      <c r="C28" s="185">
        <v>1207</v>
      </c>
      <c r="D28" s="375">
        <v>45571</v>
      </c>
      <c r="E28" s="199" t="s">
        <v>275</v>
      </c>
      <c r="L28" s="5"/>
      <c r="M28" s="5"/>
      <c r="N28" s="5"/>
      <c r="O28" s="5"/>
      <c r="P28" s="376"/>
    </row>
    <row r="29" spans="1:16" x14ac:dyDescent="0.2">
      <c r="A29" s="377"/>
      <c r="B29" s="614" t="s">
        <v>276</v>
      </c>
      <c r="C29" s="614"/>
      <c r="D29" s="378">
        <v>45914</v>
      </c>
      <c r="E29" s="379" t="s">
        <v>275</v>
      </c>
      <c r="F29" s="379"/>
      <c r="G29" s="379"/>
      <c r="H29" s="611" t="s">
        <v>277</v>
      </c>
      <c r="I29" s="611"/>
      <c r="J29" s="380"/>
      <c r="K29" s="380"/>
      <c r="L29" s="381"/>
      <c r="M29" s="381"/>
      <c r="N29" s="381"/>
      <c r="O29" s="381"/>
      <c r="P29" s="382"/>
    </row>
    <row r="30" spans="1:16" ht="25.5" customHeight="1" x14ac:dyDescent="0.2">
      <c r="B30" s="383" t="s">
        <v>278</v>
      </c>
      <c r="C30" s="384" t="s">
        <v>279</v>
      </c>
      <c r="D30" s="322" t="s">
        <v>280</v>
      </c>
      <c r="E30" s="322" t="s">
        <v>281</v>
      </c>
      <c r="F30" s="322" t="s">
        <v>282</v>
      </c>
      <c r="G30" s="322" t="s">
        <v>283</v>
      </c>
      <c r="H30" s="322" t="s">
        <v>280</v>
      </c>
      <c r="I30" s="384" t="s">
        <v>284</v>
      </c>
      <c r="J30" s="322" t="s">
        <v>285</v>
      </c>
      <c r="K30" s="384" t="s">
        <v>286</v>
      </c>
      <c r="L30" s="322" t="s">
        <v>287</v>
      </c>
      <c r="M30" s="384" t="s">
        <v>288</v>
      </c>
      <c r="N30" s="322" t="s">
        <v>289</v>
      </c>
      <c r="O30" s="322" t="s">
        <v>290</v>
      </c>
      <c r="P30" s="322"/>
    </row>
    <row r="31" spans="1:16" x14ac:dyDescent="0.2">
      <c r="A31" s="612" t="s">
        <v>291</v>
      </c>
      <c r="B31" s="344">
        <v>473</v>
      </c>
      <c r="C31" s="354">
        <v>512</v>
      </c>
      <c r="D31" s="383">
        <v>331</v>
      </c>
      <c r="E31" s="344">
        <v>401</v>
      </c>
      <c r="F31" s="344">
        <v>379</v>
      </c>
      <c r="G31" s="344">
        <v>353</v>
      </c>
      <c r="H31" s="344">
        <v>331</v>
      </c>
      <c r="I31" s="341">
        <v>252</v>
      </c>
      <c r="J31" s="514">
        <v>320</v>
      </c>
      <c r="K31" s="354">
        <v>418</v>
      </c>
      <c r="L31" s="385">
        <v>513</v>
      </c>
      <c r="M31" s="354">
        <v>314</v>
      </c>
      <c r="N31" s="514">
        <v>301</v>
      </c>
      <c r="O31" s="344">
        <v>171</v>
      </c>
      <c r="P31" s="355"/>
    </row>
    <row r="32" spans="1:16" s="387" customFormat="1" x14ac:dyDescent="0.2">
      <c r="A32" s="612"/>
      <c r="B32" s="359" t="s">
        <v>232</v>
      </c>
      <c r="C32" s="78" t="s">
        <v>231</v>
      </c>
      <c r="D32" s="359" t="s">
        <v>195</v>
      </c>
      <c r="E32" s="359" t="s">
        <v>195</v>
      </c>
      <c r="F32" s="359" t="s">
        <v>292</v>
      </c>
      <c r="G32" s="78" t="s">
        <v>231</v>
      </c>
      <c r="H32" s="359" t="s">
        <v>195</v>
      </c>
      <c r="I32" s="359" t="s">
        <v>190</v>
      </c>
      <c r="J32" s="515" t="s">
        <v>30</v>
      </c>
      <c r="K32" s="78" t="s">
        <v>212</v>
      </c>
      <c r="L32" s="359" t="s">
        <v>231</v>
      </c>
      <c r="M32" s="78" t="s">
        <v>293</v>
      </c>
      <c r="N32" s="515" t="s">
        <v>294</v>
      </c>
      <c r="O32" s="359" t="s">
        <v>295</v>
      </c>
      <c r="P32" s="386"/>
    </row>
    <row r="33" spans="1:16" x14ac:dyDescent="0.2">
      <c r="A33" s="612"/>
      <c r="B33" s="353">
        <v>43296</v>
      </c>
      <c r="C33" s="388">
        <v>44451</v>
      </c>
      <c r="D33" s="353">
        <v>45746</v>
      </c>
      <c r="E33" s="353">
        <v>43576</v>
      </c>
      <c r="F33" s="388">
        <v>43660</v>
      </c>
      <c r="G33" s="353">
        <v>45753</v>
      </c>
      <c r="H33" s="353">
        <v>45746</v>
      </c>
      <c r="I33" s="388">
        <v>43646</v>
      </c>
      <c r="J33" s="516">
        <v>46124</v>
      </c>
      <c r="K33" s="388">
        <v>45571</v>
      </c>
      <c r="L33" s="389">
        <v>45571</v>
      </c>
      <c r="M33" s="388">
        <v>45753</v>
      </c>
      <c r="N33" s="516">
        <v>46208</v>
      </c>
      <c r="O33" s="353">
        <v>45032</v>
      </c>
      <c r="P33" s="390"/>
    </row>
    <row r="34" spans="1:16" x14ac:dyDescent="0.2">
      <c r="B34" s="383" t="s">
        <v>296</v>
      </c>
      <c r="C34" s="391" t="s">
        <v>279</v>
      </c>
      <c r="D34" s="322" t="s">
        <v>280</v>
      </c>
      <c r="E34" s="322" t="s">
        <v>297</v>
      </c>
      <c r="F34" s="322" t="s">
        <v>282</v>
      </c>
      <c r="G34" s="322" t="s">
        <v>298</v>
      </c>
      <c r="H34" s="322" t="s">
        <v>280</v>
      </c>
      <c r="I34" s="391" t="s">
        <v>299</v>
      </c>
      <c r="J34" s="322" t="s">
        <v>300</v>
      </c>
      <c r="K34" s="384" t="s">
        <v>286</v>
      </c>
      <c r="L34" s="392"/>
      <c r="M34" s="391"/>
      <c r="N34" s="392"/>
      <c r="O34" s="393"/>
      <c r="P34" s="392"/>
    </row>
    <row r="35" spans="1:16" x14ac:dyDescent="0.2">
      <c r="A35" s="612" t="s">
        <v>301</v>
      </c>
      <c r="B35" s="344"/>
      <c r="C35" s="354"/>
      <c r="D35" s="383"/>
      <c r="E35" s="344"/>
      <c r="F35" s="344">
        <v>855</v>
      </c>
      <c r="G35" s="344"/>
      <c r="H35" s="344"/>
      <c r="I35" s="354"/>
      <c r="J35" s="344"/>
      <c r="K35" s="354">
        <v>665</v>
      </c>
      <c r="L35" s="385"/>
      <c r="M35" s="354"/>
      <c r="N35" s="385"/>
      <c r="O35" s="394"/>
      <c r="P35" s="355"/>
    </row>
    <row r="36" spans="1:16" x14ac:dyDescent="0.2">
      <c r="A36" s="612"/>
      <c r="B36" s="359"/>
      <c r="C36" s="78"/>
      <c r="D36" s="359"/>
      <c r="E36" s="359"/>
      <c r="F36" s="359" t="s">
        <v>292</v>
      </c>
      <c r="G36" s="359"/>
      <c r="H36" s="359"/>
      <c r="I36" s="78"/>
      <c r="J36" s="359"/>
      <c r="K36" s="78" t="s">
        <v>212</v>
      </c>
      <c r="L36" s="395"/>
      <c r="M36" s="78"/>
      <c r="N36" s="395"/>
      <c r="O36" s="396"/>
      <c r="P36" s="386"/>
    </row>
    <row r="37" spans="1:16" x14ac:dyDescent="0.2">
      <c r="A37" s="612"/>
      <c r="B37" s="362"/>
      <c r="C37" s="361"/>
      <c r="D37" s="362"/>
      <c r="E37" s="362"/>
      <c r="F37" s="353">
        <v>44668</v>
      </c>
      <c r="G37" s="362"/>
      <c r="H37" s="362"/>
      <c r="I37" s="361"/>
      <c r="J37" s="362"/>
      <c r="K37" s="388">
        <v>45739</v>
      </c>
      <c r="L37" s="397"/>
      <c r="M37" s="361"/>
      <c r="N37" s="397"/>
      <c r="O37" s="398"/>
      <c r="P37" s="363"/>
    </row>
  </sheetData>
  <mergeCells count="7">
    <mergeCell ref="H29:I29"/>
    <mergeCell ref="A31:A33"/>
    <mergeCell ref="A35:A37"/>
    <mergeCell ref="A9:A11"/>
    <mergeCell ref="A12:A14"/>
    <mergeCell ref="B16:E16"/>
    <mergeCell ref="B29:C29"/>
  </mergeCells>
  <printOptions horizontalCentered="1" verticalCentered="1"/>
  <pageMargins left="0.51180555555555596" right="0.51180555555555596" top="0.74791666666666701" bottom="0.35416666666666702" header="0.511811023622047" footer="0.511811023622047"/>
  <pageSetup paperSize="9" orientation="landscape"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26"/>
  <sheetViews>
    <sheetView zoomScaleNormal="100" workbookViewId="0">
      <pane xSplit="1" ySplit="2" topLeftCell="B3" activePane="bottomRight" state="frozen"/>
      <selection pane="topRight" activeCell="B1" sqref="B1"/>
      <selection pane="bottomLeft" activeCell="A3" sqref="A3"/>
      <selection pane="bottomRight" activeCell="C24" sqref="C24:C26"/>
    </sheetView>
  </sheetViews>
  <sheetFormatPr baseColWidth="10" defaultColWidth="11.42578125" defaultRowHeight="19.5" customHeight="1" x14ac:dyDescent="0.2"/>
  <cols>
    <col min="1" max="1" width="14.140625" style="186" customWidth="1"/>
    <col min="2" max="3" width="11.42578125" style="199"/>
    <col min="4" max="4" width="13" style="185" customWidth="1"/>
    <col min="5" max="5" width="13" style="199" customWidth="1"/>
    <col min="6" max="8" width="11.42578125" style="199"/>
    <col min="9" max="9" width="11.42578125" style="185"/>
    <col min="10" max="16384" width="11.42578125" style="199"/>
  </cols>
  <sheetData>
    <row r="1" spans="1:13" s="186" customFormat="1" ht="78" customHeight="1" x14ac:dyDescent="0.2">
      <c r="A1" s="399"/>
      <c r="B1" s="400"/>
      <c r="C1" s="401"/>
      <c r="D1" s="400"/>
      <c r="E1" s="400"/>
      <c r="F1" s="400"/>
      <c r="G1" s="400"/>
      <c r="H1" s="400"/>
      <c r="I1" s="400"/>
      <c r="J1" s="400"/>
      <c r="K1" s="400"/>
      <c r="L1" s="400"/>
      <c r="M1" s="402"/>
    </row>
    <row r="2" spans="1:13" s="348" customFormat="1" ht="15" customHeight="1" x14ac:dyDescent="0.2">
      <c r="A2" s="403"/>
      <c r="B2" s="319" t="s">
        <v>302</v>
      </c>
      <c r="C2" s="320" t="s">
        <v>303</v>
      </c>
      <c r="D2" s="320" t="s">
        <v>304</v>
      </c>
      <c r="E2" s="320" t="s">
        <v>305</v>
      </c>
      <c r="F2" s="320" t="s">
        <v>306</v>
      </c>
      <c r="G2" s="320" t="s">
        <v>307</v>
      </c>
      <c r="H2" s="320" t="s">
        <v>308</v>
      </c>
      <c r="I2" s="322" t="s">
        <v>309</v>
      </c>
      <c r="J2" s="322" t="s">
        <v>310</v>
      </c>
      <c r="K2" s="320" t="s">
        <v>311</v>
      </c>
      <c r="L2" s="320" t="s">
        <v>312</v>
      </c>
      <c r="M2" s="320" t="s">
        <v>313</v>
      </c>
    </row>
    <row r="3" spans="1:13" s="348" customFormat="1" ht="19.5" customHeight="1" x14ac:dyDescent="0.2">
      <c r="A3" s="615" t="s">
        <v>314</v>
      </c>
      <c r="B3" s="324">
        <v>595</v>
      </c>
      <c r="C3" s="324">
        <v>475</v>
      </c>
      <c r="D3" s="326">
        <v>578</v>
      </c>
      <c r="E3" s="326"/>
      <c r="F3" s="326">
        <v>566</v>
      </c>
      <c r="G3" s="326">
        <v>460</v>
      </c>
      <c r="H3" s="326"/>
      <c r="I3" s="500">
        <v>602</v>
      </c>
      <c r="J3" s="404"/>
      <c r="K3" s="324"/>
      <c r="L3" s="405"/>
      <c r="M3" s="330"/>
    </row>
    <row r="4" spans="1:13" s="348" customFormat="1" ht="19.5" customHeight="1" x14ac:dyDescent="0.2">
      <c r="A4" s="615"/>
      <c r="B4" s="97" t="s">
        <v>315</v>
      </c>
      <c r="C4" s="228" t="s">
        <v>316</v>
      </c>
      <c r="D4" s="97" t="s">
        <v>317</v>
      </c>
      <c r="E4" s="228"/>
      <c r="F4" s="210" t="s">
        <v>318</v>
      </c>
      <c r="G4" s="210" t="s">
        <v>319</v>
      </c>
      <c r="H4" s="210"/>
      <c r="I4" s="501" t="s">
        <v>315</v>
      </c>
      <c r="J4" s="406"/>
      <c r="K4" s="228"/>
      <c r="L4" s="407"/>
      <c r="M4" s="330"/>
    </row>
    <row r="5" spans="1:13" s="348" customFormat="1" ht="19.5" customHeight="1" x14ac:dyDescent="0.2">
      <c r="A5" s="615"/>
      <c r="B5" s="333" t="s">
        <v>320</v>
      </c>
      <c r="C5" s="337" t="s">
        <v>240</v>
      </c>
      <c r="D5" s="333" t="s">
        <v>321</v>
      </c>
      <c r="E5" s="333"/>
      <c r="F5" s="335" t="s">
        <v>322</v>
      </c>
      <c r="G5" s="335" t="s">
        <v>323</v>
      </c>
      <c r="H5" s="335"/>
      <c r="I5" s="502" t="s">
        <v>324</v>
      </c>
      <c r="J5" s="408"/>
      <c r="K5" s="333"/>
      <c r="L5" s="409"/>
      <c r="M5" s="339"/>
    </row>
    <row r="6" spans="1:13" s="348" customFormat="1" ht="19.5" customHeight="1" x14ac:dyDescent="0.2">
      <c r="A6" s="615" t="s">
        <v>325</v>
      </c>
      <c r="B6" s="324">
        <v>636</v>
      </c>
      <c r="C6" s="326">
        <v>632</v>
      </c>
      <c r="D6" s="326">
        <v>636</v>
      </c>
      <c r="E6" s="326">
        <v>609</v>
      </c>
      <c r="F6" s="326">
        <v>580</v>
      </c>
      <c r="G6" s="326">
        <v>583</v>
      </c>
      <c r="H6" s="326">
        <v>437</v>
      </c>
      <c r="I6" s="500">
        <v>659</v>
      </c>
      <c r="J6" s="404"/>
      <c r="K6" s="324"/>
      <c r="L6" s="405"/>
      <c r="M6" s="330"/>
    </row>
    <row r="7" spans="1:13" s="348" customFormat="1" ht="19.5" customHeight="1" x14ac:dyDescent="0.2">
      <c r="A7" s="615"/>
      <c r="B7" s="97" t="s">
        <v>315</v>
      </c>
      <c r="C7" s="228" t="s">
        <v>316</v>
      </c>
      <c r="D7" s="210" t="s">
        <v>317</v>
      </c>
      <c r="E7" s="3" t="s">
        <v>326</v>
      </c>
      <c r="F7" s="210" t="s">
        <v>318</v>
      </c>
      <c r="G7" s="210" t="s">
        <v>319</v>
      </c>
      <c r="H7" s="210" t="s">
        <v>327</v>
      </c>
      <c r="I7" s="501" t="s">
        <v>315</v>
      </c>
      <c r="J7" s="406"/>
      <c r="K7" s="228"/>
      <c r="L7" s="407"/>
      <c r="M7" s="330"/>
    </row>
    <row r="8" spans="1:13" s="348" customFormat="1" ht="19.5" customHeight="1" x14ac:dyDescent="0.2">
      <c r="A8" s="615"/>
      <c r="B8" s="410" t="s">
        <v>328</v>
      </c>
      <c r="C8" s="411" t="s">
        <v>329</v>
      </c>
      <c r="D8" s="228" t="s">
        <v>330</v>
      </c>
      <c r="E8" s="210" t="s">
        <v>331</v>
      </c>
      <c r="F8" s="333" t="s">
        <v>322</v>
      </c>
      <c r="G8" s="228" t="s">
        <v>323</v>
      </c>
      <c r="H8" s="210" t="s">
        <v>332</v>
      </c>
      <c r="I8" s="501" t="s">
        <v>333</v>
      </c>
      <c r="J8" s="406"/>
      <c r="K8" s="228"/>
      <c r="L8" s="407"/>
      <c r="M8" s="330"/>
    </row>
    <row r="9" spans="1:13" s="348" customFormat="1" ht="19.5" customHeight="1" x14ac:dyDescent="0.2">
      <c r="A9" s="412"/>
      <c r="B9" s="341">
        <v>526</v>
      </c>
      <c r="C9" s="342">
        <v>538</v>
      </c>
      <c r="D9" s="342">
        <v>551</v>
      </c>
      <c r="E9" s="342">
        <v>543</v>
      </c>
      <c r="F9" s="342">
        <v>508</v>
      </c>
      <c r="G9" s="342">
        <v>524</v>
      </c>
      <c r="H9" s="342">
        <v>534</v>
      </c>
      <c r="I9" s="503">
        <v>540</v>
      </c>
      <c r="J9" s="342"/>
      <c r="K9" s="342">
        <v>503</v>
      </c>
      <c r="L9" s="342">
        <v>489</v>
      </c>
      <c r="M9" s="345"/>
    </row>
    <row r="10" spans="1:13" s="348" customFormat="1" ht="19.5" customHeight="1" x14ac:dyDescent="0.2">
      <c r="A10" s="364" t="s">
        <v>206</v>
      </c>
      <c r="B10" s="97" t="s">
        <v>334</v>
      </c>
      <c r="C10" s="3" t="s">
        <v>316</v>
      </c>
      <c r="D10" s="3" t="s">
        <v>326</v>
      </c>
      <c r="E10" s="3" t="s">
        <v>326</v>
      </c>
      <c r="F10" s="228" t="s">
        <v>335</v>
      </c>
      <c r="G10" s="97" t="s">
        <v>336</v>
      </c>
      <c r="H10" s="3" t="s">
        <v>337</v>
      </c>
      <c r="I10" s="504" t="s">
        <v>315</v>
      </c>
      <c r="J10" s="3"/>
      <c r="K10" s="3" t="s">
        <v>338</v>
      </c>
      <c r="L10" s="3" t="s">
        <v>339</v>
      </c>
      <c r="M10" s="330"/>
    </row>
    <row r="11" spans="1:13" s="348" customFormat="1" ht="19.5" customHeight="1" x14ac:dyDescent="0.2">
      <c r="A11" s="413"/>
      <c r="B11" s="333" t="s">
        <v>340</v>
      </c>
      <c r="C11" s="335" t="s">
        <v>218</v>
      </c>
      <c r="D11" s="335" t="s">
        <v>341</v>
      </c>
      <c r="E11" s="335" t="s">
        <v>342</v>
      </c>
      <c r="F11" s="335" t="s">
        <v>343</v>
      </c>
      <c r="G11" s="335" t="s">
        <v>344</v>
      </c>
      <c r="H11" s="335">
        <v>1982</v>
      </c>
      <c r="I11" s="505" t="s">
        <v>345</v>
      </c>
      <c r="J11" s="333"/>
      <c r="K11" s="335" t="s">
        <v>346</v>
      </c>
      <c r="L11" s="335" t="s">
        <v>347</v>
      </c>
      <c r="M11" s="339"/>
    </row>
    <row r="12" spans="1:13" s="348" customFormat="1" ht="19.5" customHeight="1" x14ac:dyDescent="0.2">
      <c r="A12" s="364"/>
      <c r="B12" s="407"/>
      <c r="C12" s="324">
        <v>224</v>
      </c>
      <c r="D12" s="326">
        <v>254</v>
      </c>
      <c r="E12" s="326">
        <v>242</v>
      </c>
      <c r="F12" s="326">
        <v>269</v>
      </c>
      <c r="G12" s="326">
        <v>277</v>
      </c>
      <c r="H12" s="326"/>
      <c r="I12" s="506">
        <v>290</v>
      </c>
      <c r="J12" s="326"/>
      <c r="K12" s="326">
        <v>332</v>
      </c>
      <c r="L12" s="326"/>
      <c r="M12" s="414"/>
    </row>
    <row r="13" spans="1:13" s="348" customFormat="1" ht="19.5" customHeight="1" x14ac:dyDescent="0.2">
      <c r="A13" s="364" t="s">
        <v>226</v>
      </c>
      <c r="B13" s="407"/>
      <c r="C13" s="228" t="s">
        <v>348</v>
      </c>
      <c r="D13" s="210" t="s">
        <v>317</v>
      </c>
      <c r="E13" s="210" t="s">
        <v>349</v>
      </c>
      <c r="F13" s="210" t="s">
        <v>350</v>
      </c>
      <c r="G13" s="210" t="s">
        <v>350</v>
      </c>
      <c r="H13" s="210"/>
      <c r="I13" s="507" t="s">
        <v>315</v>
      </c>
      <c r="J13" s="210"/>
      <c r="K13" s="210" t="s">
        <v>351</v>
      </c>
      <c r="L13" s="210"/>
      <c r="M13" s="386"/>
    </row>
    <row r="14" spans="1:13" ht="19.5" customHeight="1" x14ac:dyDescent="0.2">
      <c r="A14" s="415"/>
      <c r="B14" s="407"/>
      <c r="C14" s="228" t="s">
        <v>352</v>
      </c>
      <c r="D14" s="210" t="s">
        <v>353</v>
      </c>
      <c r="E14" s="210" t="s">
        <v>354</v>
      </c>
      <c r="F14" s="210" t="s">
        <v>355</v>
      </c>
      <c r="G14" s="210" t="s">
        <v>356</v>
      </c>
      <c r="H14" s="210"/>
      <c r="I14" s="508" t="s">
        <v>357</v>
      </c>
      <c r="J14" s="210"/>
      <c r="K14" s="210" t="s">
        <v>358</v>
      </c>
      <c r="L14" s="210"/>
      <c r="M14" s="386"/>
    </row>
    <row r="15" spans="1:13" ht="12.75" x14ac:dyDescent="0.2">
      <c r="A15" s="366"/>
      <c r="B15" s="368"/>
      <c r="C15" s="368"/>
      <c r="D15" s="369"/>
      <c r="E15" s="368"/>
      <c r="F15" s="368"/>
      <c r="G15" s="368"/>
      <c r="H15" s="368"/>
      <c r="I15" s="369"/>
      <c r="J15" s="368"/>
      <c r="K15" s="416"/>
      <c r="L15" s="416"/>
      <c r="M15" s="417"/>
    </row>
    <row r="16" spans="1:13" ht="12.75" x14ac:dyDescent="0.2">
      <c r="A16" s="371"/>
      <c r="M16" s="372"/>
    </row>
    <row r="17" spans="1:13" ht="12.75" x14ac:dyDescent="0.2">
      <c r="A17" s="371"/>
      <c r="B17" s="580" t="s">
        <v>242</v>
      </c>
      <c r="C17" s="580"/>
      <c r="D17" s="580"/>
      <c r="E17" s="580"/>
      <c r="M17" s="372"/>
    </row>
    <row r="18" spans="1:13" ht="12.75" x14ac:dyDescent="0.2">
      <c r="A18" s="371"/>
      <c r="B18" s="199" t="s">
        <v>243</v>
      </c>
      <c r="C18" s="185">
        <v>1532</v>
      </c>
      <c r="D18" s="185" t="s">
        <v>359</v>
      </c>
      <c r="E18" s="199" t="s">
        <v>360</v>
      </c>
      <c r="M18" s="372"/>
    </row>
    <row r="19" spans="1:13" ht="12.75" x14ac:dyDescent="0.2">
      <c r="A19" s="371"/>
      <c r="M19" s="372"/>
    </row>
    <row r="20" spans="1:13" ht="12.75" x14ac:dyDescent="0.2">
      <c r="A20" s="371"/>
      <c r="M20" s="372"/>
    </row>
    <row r="21" spans="1:13" ht="12.75" x14ac:dyDescent="0.2">
      <c r="A21" s="371"/>
      <c r="M21" s="372"/>
    </row>
    <row r="22" spans="1:13" s="186" customFormat="1" ht="12.75" x14ac:dyDescent="0.2">
      <c r="A22" s="418"/>
      <c r="B22" s="380"/>
      <c r="C22" s="380"/>
      <c r="D22" s="419"/>
      <c r="E22" s="380"/>
      <c r="F22" s="380"/>
      <c r="G22" s="380"/>
      <c r="H22" s="380"/>
      <c r="I22" s="419"/>
      <c r="J22" s="380"/>
      <c r="K22" s="380"/>
      <c r="L22" s="380"/>
      <c r="M22" s="420"/>
    </row>
    <row r="23" spans="1:13" s="348" customFormat="1" ht="12.75" x14ac:dyDescent="0.2">
      <c r="A23" s="186"/>
      <c r="B23" s="186" t="s">
        <v>361</v>
      </c>
      <c r="C23" s="421" t="s">
        <v>362</v>
      </c>
      <c r="D23" s="12" t="s">
        <v>363</v>
      </c>
      <c r="E23" s="422" t="s">
        <v>364</v>
      </c>
      <c r="F23" s="186"/>
      <c r="G23" s="423" t="s">
        <v>365</v>
      </c>
      <c r="H23" s="186"/>
      <c r="I23" s="422"/>
      <c r="J23" s="186"/>
      <c r="K23" s="423"/>
      <c r="L23" s="186"/>
      <c r="M23" s="424"/>
    </row>
    <row r="24" spans="1:13" s="348" customFormat="1" ht="19.5" customHeight="1" x14ac:dyDescent="0.2">
      <c r="A24" s="412"/>
      <c r="B24" s="425"/>
      <c r="C24" s="509">
        <v>315</v>
      </c>
      <c r="D24" s="327">
        <v>376</v>
      </c>
      <c r="E24" s="426"/>
      <c r="F24" s="327"/>
      <c r="G24" s="327"/>
      <c r="H24" s="327"/>
      <c r="I24" s="327"/>
      <c r="J24" s="327"/>
      <c r="K24" s="327"/>
      <c r="L24" s="327"/>
      <c r="M24" s="345"/>
    </row>
    <row r="25" spans="1:13" s="348" customFormat="1" ht="19.5" customHeight="1" x14ac:dyDescent="0.2">
      <c r="A25" s="364" t="s">
        <v>291</v>
      </c>
      <c r="B25" s="427"/>
      <c r="C25" s="501" t="s">
        <v>366</v>
      </c>
      <c r="D25" s="210" t="s">
        <v>367</v>
      </c>
      <c r="E25" s="97"/>
      <c r="F25" s="228"/>
      <c r="G25" s="97"/>
      <c r="H25" s="228"/>
      <c r="I25" s="210"/>
      <c r="J25" s="210"/>
      <c r="K25" s="210"/>
      <c r="L25" s="210"/>
      <c r="M25" s="330"/>
    </row>
    <row r="26" spans="1:13" ht="19.5" customHeight="1" x14ac:dyDescent="0.2">
      <c r="A26" s="413"/>
      <c r="B26" s="350"/>
      <c r="C26" s="510">
        <v>46124</v>
      </c>
      <c r="D26" s="335" t="s">
        <v>368</v>
      </c>
      <c r="E26" s="333"/>
      <c r="F26" s="335"/>
      <c r="G26" s="335"/>
      <c r="H26" s="335"/>
      <c r="I26" s="335"/>
      <c r="J26" s="335"/>
      <c r="K26" s="335"/>
      <c r="L26" s="335"/>
      <c r="M26" s="428"/>
    </row>
  </sheetData>
  <mergeCells count="3">
    <mergeCell ref="A3:A5"/>
    <mergeCell ref="A6:A8"/>
    <mergeCell ref="B17:E17"/>
  </mergeCells>
  <printOptions horizontalCentered="1" verticalCentered="1"/>
  <pageMargins left="0.7" right="0.7" top="0.75" bottom="0.75" header="0.511811023622047" footer="0.511811023622047"/>
  <pageSetup paperSize="9" orientation="landscape"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4"/>
  <sheetViews>
    <sheetView zoomScale="50" zoomScaleNormal="50" workbookViewId="0">
      <selection sqref="A1:H1"/>
    </sheetView>
  </sheetViews>
  <sheetFormatPr baseColWidth="10" defaultColWidth="11.42578125" defaultRowHeight="12" x14ac:dyDescent="0.2"/>
  <cols>
    <col min="1" max="1" width="11.42578125" style="218"/>
    <col min="2" max="2" width="54.28515625" style="223" customWidth="1"/>
    <col min="3" max="3" width="62.85546875" style="223" customWidth="1"/>
    <col min="4" max="4" width="54.28515625" style="223" customWidth="1"/>
    <col min="5" max="5" width="21.7109375" style="429" customWidth="1"/>
    <col min="6" max="6" width="54.5703125" style="223" customWidth="1"/>
    <col min="7" max="8" width="52.28515625" style="223" customWidth="1"/>
    <col min="9" max="9" width="10.42578125" style="218" customWidth="1"/>
    <col min="10" max="16384" width="11.42578125" style="218"/>
  </cols>
  <sheetData>
    <row r="1" spans="1:10" ht="51.75" customHeight="1" x14ac:dyDescent="0.35">
      <c r="A1" s="616" t="s">
        <v>389</v>
      </c>
      <c r="B1" s="616"/>
      <c r="C1" s="616"/>
      <c r="D1" s="616"/>
      <c r="E1" s="616"/>
      <c r="F1" s="616"/>
      <c r="G1" s="616"/>
      <c r="H1" s="616"/>
      <c r="J1" s="430"/>
    </row>
    <row r="5" spans="1:10" x14ac:dyDescent="0.2">
      <c r="A5" s="429"/>
    </row>
    <row r="12" spans="1:10" ht="14.25" x14ac:dyDescent="0.2">
      <c r="I12" s="431"/>
    </row>
    <row r="13" spans="1:10" ht="15" x14ac:dyDescent="0.25">
      <c r="A13" s="431"/>
      <c r="B13" s="432"/>
      <c r="C13" s="432"/>
      <c r="D13" s="432"/>
      <c r="E13" s="433"/>
      <c r="F13" s="432"/>
      <c r="G13" s="432"/>
      <c r="H13" s="432"/>
      <c r="I13" s="431"/>
      <c r="J13" s="431"/>
    </row>
    <row r="14" spans="1:10" ht="15" x14ac:dyDescent="0.25">
      <c r="A14" s="431"/>
      <c r="B14" s="432"/>
      <c r="C14" s="432"/>
      <c r="D14" s="432"/>
      <c r="E14" s="433"/>
      <c r="F14" s="432"/>
      <c r="G14" s="432"/>
      <c r="H14" s="432"/>
      <c r="I14" s="431"/>
      <c r="J14" s="431"/>
    </row>
    <row r="15" spans="1:10" ht="47.25" customHeight="1" x14ac:dyDescent="0.8">
      <c r="A15" s="434"/>
      <c r="B15" s="435"/>
      <c r="C15" s="474">
        <v>1</v>
      </c>
      <c r="D15" s="435"/>
      <c r="E15" s="436"/>
      <c r="F15" s="435"/>
      <c r="G15" s="474">
        <v>1</v>
      </c>
      <c r="H15" s="435"/>
      <c r="I15" s="431"/>
      <c r="J15" s="431"/>
    </row>
    <row r="16" spans="1:10" ht="20.25" x14ac:dyDescent="0.3">
      <c r="A16" s="434"/>
      <c r="B16" s="435"/>
      <c r="C16" s="435"/>
      <c r="D16" s="435"/>
      <c r="E16" s="436"/>
      <c r="F16" s="435"/>
      <c r="G16" s="435"/>
      <c r="H16" s="435"/>
      <c r="I16" s="431"/>
      <c r="J16" s="431"/>
    </row>
    <row r="17" spans="1:10" ht="24" customHeight="1" x14ac:dyDescent="0.3">
      <c r="A17" s="434"/>
      <c r="B17" s="435"/>
      <c r="C17" s="437"/>
      <c r="D17" s="435"/>
      <c r="E17" s="436"/>
      <c r="F17" s="435"/>
      <c r="G17" s="437"/>
      <c r="H17" s="435"/>
      <c r="I17" s="431"/>
      <c r="J17" s="431"/>
    </row>
    <row r="18" spans="1:10" ht="37.5" customHeight="1" x14ac:dyDescent="0.3">
      <c r="A18" s="434"/>
      <c r="B18" s="435"/>
      <c r="C18" s="438" t="s">
        <v>369</v>
      </c>
      <c r="D18" s="435"/>
      <c r="E18" s="436"/>
      <c r="F18" s="435"/>
      <c r="G18" s="438" t="s">
        <v>369</v>
      </c>
      <c r="H18" s="435"/>
      <c r="I18" s="431"/>
      <c r="J18" s="431"/>
    </row>
    <row r="19" spans="1:10" ht="57.75" customHeight="1" x14ac:dyDescent="0.8">
      <c r="A19" s="434"/>
      <c r="B19" s="474">
        <v>2</v>
      </c>
      <c r="C19" s="439"/>
      <c r="D19" s="474">
        <v>3</v>
      </c>
      <c r="E19" s="436"/>
      <c r="F19" s="474">
        <v>2</v>
      </c>
      <c r="G19" s="439"/>
      <c r="H19" s="474">
        <v>3</v>
      </c>
      <c r="I19" s="431"/>
      <c r="J19" s="431"/>
    </row>
    <row r="20" spans="1:10" ht="20.25" x14ac:dyDescent="0.3">
      <c r="A20" s="434"/>
      <c r="B20" s="435"/>
      <c r="C20" s="439"/>
      <c r="D20" s="435"/>
      <c r="E20" s="436"/>
      <c r="F20" s="435"/>
      <c r="G20" s="439"/>
      <c r="H20" s="435"/>
      <c r="I20" s="431"/>
      <c r="J20" s="431"/>
    </row>
    <row r="21" spans="1:10" ht="20.25" x14ac:dyDescent="0.3">
      <c r="A21" s="434"/>
      <c r="B21" s="440"/>
      <c r="C21" s="439"/>
      <c r="D21" s="435"/>
      <c r="E21" s="436"/>
      <c r="F21" s="440"/>
      <c r="G21" s="439"/>
      <c r="H21" s="435"/>
      <c r="I21" s="431"/>
      <c r="J21" s="431"/>
    </row>
    <row r="22" spans="1:10" ht="20.25" x14ac:dyDescent="0.3">
      <c r="A22" s="434"/>
      <c r="B22" s="438" t="s">
        <v>369</v>
      </c>
      <c r="C22" s="441"/>
      <c r="D22" s="442" t="s">
        <v>369</v>
      </c>
      <c r="E22" s="436"/>
      <c r="F22" s="438" t="s">
        <v>369</v>
      </c>
      <c r="G22" s="439"/>
      <c r="H22" s="440"/>
      <c r="I22" s="431"/>
      <c r="J22" s="431"/>
    </row>
    <row r="23" spans="1:10" ht="20.25" x14ac:dyDescent="0.3">
      <c r="A23" s="434"/>
      <c r="B23" s="439"/>
      <c r="C23" s="435"/>
      <c r="D23" s="439"/>
      <c r="E23" s="436"/>
      <c r="F23" s="439"/>
      <c r="G23" s="435"/>
      <c r="H23" s="438" t="s">
        <v>369</v>
      </c>
      <c r="I23" s="431"/>
      <c r="J23" s="431"/>
    </row>
    <row r="24" spans="1:10" ht="20.25" x14ac:dyDescent="0.3">
      <c r="A24" s="434"/>
      <c r="B24" s="438" t="s">
        <v>370</v>
      </c>
      <c r="C24" s="438" t="s">
        <v>370</v>
      </c>
      <c r="D24" s="438" t="s">
        <v>370</v>
      </c>
      <c r="E24" s="436"/>
      <c r="F24" s="439"/>
      <c r="G24" s="439"/>
      <c r="H24" s="439"/>
      <c r="I24" s="431"/>
      <c r="J24" s="431"/>
    </row>
    <row r="25" spans="1:10" ht="20.25" x14ac:dyDescent="0.3">
      <c r="A25" s="434"/>
      <c r="B25" s="443"/>
      <c r="C25" s="439"/>
      <c r="D25" s="439" t="s">
        <v>371</v>
      </c>
      <c r="E25" s="436"/>
      <c r="F25" s="438" t="s">
        <v>370</v>
      </c>
      <c r="G25" s="438" t="s">
        <v>370</v>
      </c>
      <c r="H25" s="438" t="s">
        <v>370</v>
      </c>
      <c r="I25" s="431"/>
      <c r="J25" s="431"/>
    </row>
    <row r="26" spans="1:10" ht="20.25" x14ac:dyDescent="0.3">
      <c r="A26" s="434"/>
      <c r="B26" s="443"/>
      <c r="C26" s="439"/>
      <c r="D26" s="439"/>
      <c r="E26" s="436"/>
      <c r="F26" s="439"/>
      <c r="G26" s="443"/>
      <c r="H26" s="439"/>
      <c r="I26" s="431"/>
      <c r="J26" s="431"/>
    </row>
    <row r="27" spans="1:10" ht="20.25" x14ac:dyDescent="0.3">
      <c r="A27" s="434"/>
      <c r="B27" s="443"/>
      <c r="C27" s="439"/>
      <c r="D27" s="439"/>
      <c r="E27" s="436"/>
      <c r="F27" s="439"/>
      <c r="G27" s="443"/>
      <c r="H27" s="444"/>
      <c r="I27" s="431"/>
      <c r="J27" s="431"/>
    </row>
    <row r="28" spans="1:10" ht="20.25" x14ac:dyDescent="0.3">
      <c r="A28" s="434"/>
      <c r="B28" s="443"/>
      <c r="C28" s="443"/>
      <c r="D28" s="439"/>
      <c r="E28" s="436"/>
      <c r="F28" s="439"/>
      <c r="G28" s="443"/>
      <c r="H28" s="444"/>
      <c r="I28" s="431"/>
      <c r="J28" s="431"/>
    </row>
    <row r="29" spans="1:10" ht="20.25" x14ac:dyDescent="0.3">
      <c r="A29" s="434"/>
      <c r="B29" s="444" t="s">
        <v>206</v>
      </c>
      <c r="C29" s="445" t="s">
        <v>206</v>
      </c>
      <c r="D29" s="444" t="s">
        <v>206</v>
      </c>
      <c r="E29" s="436"/>
      <c r="F29" s="444" t="s">
        <v>206</v>
      </c>
      <c r="G29" s="444" t="s">
        <v>206</v>
      </c>
      <c r="H29" s="444" t="s">
        <v>206</v>
      </c>
      <c r="I29" s="431"/>
      <c r="J29" s="431"/>
    </row>
    <row r="30" spans="1:10" ht="20.25" x14ac:dyDescent="0.3">
      <c r="A30" s="434"/>
      <c r="B30" s="439"/>
      <c r="C30" s="443"/>
      <c r="D30" s="439"/>
      <c r="E30" s="436"/>
      <c r="F30" s="444"/>
      <c r="G30" s="445"/>
      <c r="H30" s="444"/>
      <c r="I30" s="431"/>
      <c r="J30" s="431"/>
    </row>
    <row r="31" spans="1:10" ht="20.25" x14ac:dyDescent="0.3">
      <c r="A31" s="434"/>
      <c r="B31" s="439"/>
      <c r="C31" s="443"/>
      <c r="D31" s="439"/>
      <c r="E31" s="436"/>
      <c r="F31" s="444"/>
      <c r="G31" s="445"/>
      <c r="H31" s="444"/>
      <c r="I31" s="431"/>
      <c r="J31" s="431"/>
    </row>
    <row r="32" spans="1:10" ht="20.25" x14ac:dyDescent="0.3">
      <c r="A32" s="434"/>
      <c r="B32" s="439"/>
      <c r="C32" s="443"/>
      <c r="D32" s="439"/>
      <c r="E32" s="436"/>
      <c r="F32" s="439"/>
      <c r="G32" s="443"/>
      <c r="H32" s="439"/>
      <c r="I32" s="431"/>
      <c r="J32" s="431"/>
    </row>
    <row r="33" spans="1:10" ht="20.25" x14ac:dyDescent="0.3">
      <c r="A33" s="434"/>
      <c r="B33" s="439"/>
      <c r="C33" s="443"/>
      <c r="D33" s="439"/>
      <c r="E33" s="436"/>
      <c r="F33" s="446"/>
      <c r="G33" s="446"/>
      <c r="H33" s="446"/>
      <c r="I33" s="431"/>
      <c r="J33" s="431"/>
    </row>
    <row r="34" spans="1:10" ht="20.25" x14ac:dyDescent="0.3">
      <c r="A34" s="434"/>
      <c r="B34" s="446" t="s">
        <v>226</v>
      </c>
      <c r="C34" s="447" t="s">
        <v>226</v>
      </c>
      <c r="D34" s="446" t="s">
        <v>226</v>
      </c>
      <c r="E34" s="436"/>
      <c r="F34" s="446" t="s">
        <v>226</v>
      </c>
      <c r="G34" s="446" t="s">
        <v>226</v>
      </c>
      <c r="H34" s="446" t="s">
        <v>226</v>
      </c>
      <c r="I34" s="431"/>
      <c r="J34" s="431"/>
    </row>
    <row r="35" spans="1:10" ht="20.25" x14ac:dyDescent="0.3">
      <c r="A35" s="434"/>
      <c r="B35" s="439"/>
      <c r="C35" s="439"/>
      <c r="D35" s="439"/>
      <c r="E35" s="436"/>
      <c r="F35" s="439"/>
      <c r="G35" s="439"/>
      <c r="H35" s="439"/>
      <c r="I35" s="431"/>
      <c r="J35" s="431"/>
    </row>
    <row r="36" spans="1:10" ht="20.25" x14ac:dyDescent="0.3">
      <c r="A36" s="434"/>
      <c r="B36" s="448" t="s">
        <v>372</v>
      </c>
      <c r="C36" s="449" t="s">
        <v>372</v>
      </c>
      <c r="D36" s="448" t="s">
        <v>372</v>
      </c>
      <c r="E36" s="436"/>
      <c r="F36" s="448" t="s">
        <v>372</v>
      </c>
      <c r="G36" s="450" t="s">
        <v>372</v>
      </c>
      <c r="H36" s="448" t="s">
        <v>372</v>
      </c>
      <c r="I36" s="431"/>
      <c r="J36" s="431"/>
    </row>
    <row r="37" spans="1:10" ht="20.25" x14ac:dyDescent="0.3">
      <c r="A37" s="434"/>
      <c r="B37" s="439"/>
      <c r="C37" s="439"/>
      <c r="D37" s="439"/>
      <c r="E37" s="436"/>
      <c r="F37" s="439"/>
      <c r="G37" s="443"/>
      <c r="H37" s="439"/>
      <c r="I37" s="431"/>
      <c r="J37" s="431"/>
    </row>
    <row r="38" spans="1:10" ht="20.25" x14ac:dyDescent="0.3">
      <c r="A38" s="434"/>
      <c r="B38" s="439"/>
      <c r="C38" s="435"/>
      <c r="D38" s="439"/>
      <c r="E38" s="436"/>
      <c r="F38" s="439"/>
      <c r="G38" s="443"/>
      <c r="H38" s="439"/>
      <c r="I38" s="431"/>
      <c r="J38" s="431"/>
    </row>
    <row r="39" spans="1:10" ht="20.25" x14ac:dyDescent="0.3">
      <c r="A39" s="434"/>
      <c r="B39" s="439"/>
      <c r="C39" s="435"/>
      <c r="D39" s="439"/>
      <c r="E39" s="436"/>
      <c r="F39" s="439"/>
      <c r="G39" s="443"/>
      <c r="H39" s="439"/>
      <c r="I39" s="431"/>
      <c r="J39" s="431"/>
    </row>
    <row r="40" spans="1:10" ht="20.25" x14ac:dyDescent="0.3">
      <c r="A40" s="434"/>
      <c r="B40" s="439"/>
      <c r="C40" s="443"/>
      <c r="D40" s="439"/>
      <c r="E40" s="436"/>
      <c r="F40" s="439"/>
      <c r="G40" s="439"/>
      <c r="H40" s="439"/>
      <c r="I40" s="431"/>
      <c r="J40" s="431"/>
    </row>
    <row r="41" spans="1:10" ht="20.25" x14ac:dyDescent="0.3">
      <c r="A41" s="434"/>
      <c r="B41" s="439"/>
      <c r="C41" s="443"/>
      <c r="D41" s="439"/>
      <c r="E41" s="436"/>
      <c r="F41" s="439"/>
      <c r="G41" s="441"/>
      <c r="H41" s="439"/>
      <c r="I41" s="431"/>
      <c r="J41" s="431"/>
    </row>
    <row r="42" spans="1:10" ht="20.25" x14ac:dyDescent="0.3">
      <c r="A42" s="434"/>
      <c r="B42" s="451" t="s">
        <v>301</v>
      </c>
      <c r="C42" s="451" t="s">
        <v>301</v>
      </c>
      <c r="D42" s="451" t="s">
        <v>301</v>
      </c>
      <c r="E42" s="436"/>
      <c r="F42" s="451" t="s">
        <v>301</v>
      </c>
      <c r="G42" s="451" t="s">
        <v>301</v>
      </c>
      <c r="H42" s="451" t="s">
        <v>301</v>
      </c>
      <c r="I42" s="431"/>
      <c r="J42" s="431"/>
    </row>
    <row r="43" spans="1:10" ht="20.25" x14ac:dyDescent="0.3">
      <c r="A43" s="434"/>
      <c r="B43" s="439"/>
      <c r="C43" s="439"/>
      <c r="D43" s="441"/>
      <c r="E43" s="436"/>
      <c r="F43" s="451"/>
      <c r="G43" s="451"/>
      <c r="H43" s="451"/>
      <c r="I43" s="431"/>
      <c r="J43" s="431"/>
    </row>
    <row r="44" spans="1:10" ht="20.25" x14ac:dyDescent="0.3">
      <c r="A44" s="434"/>
      <c r="B44" s="452" t="s">
        <v>373</v>
      </c>
      <c r="C44" s="452" t="s">
        <v>373</v>
      </c>
      <c r="D44" s="452" t="s">
        <v>373</v>
      </c>
      <c r="E44" s="436"/>
      <c r="F44" s="452" t="s">
        <v>373</v>
      </c>
      <c r="G44" s="452" t="s">
        <v>373</v>
      </c>
      <c r="H44" s="452" t="s">
        <v>373</v>
      </c>
      <c r="I44" s="431"/>
      <c r="J44" s="431"/>
    </row>
    <row r="45" spans="1:10" ht="20.25" x14ac:dyDescent="0.3">
      <c r="A45" s="434"/>
      <c r="B45" s="439"/>
      <c r="C45" s="443"/>
      <c r="D45" s="439"/>
      <c r="E45" s="436"/>
      <c r="F45" s="439"/>
      <c r="G45" s="439"/>
      <c r="H45" s="439"/>
      <c r="I45" s="431"/>
      <c r="J45" s="431"/>
    </row>
    <row r="46" spans="1:10" ht="20.25" x14ac:dyDescent="0.3">
      <c r="A46" s="434"/>
      <c r="B46" s="439"/>
      <c r="C46" s="435"/>
      <c r="D46" s="439"/>
      <c r="E46" s="436"/>
      <c r="F46" s="439"/>
      <c r="G46" s="441"/>
      <c r="H46" s="439"/>
      <c r="I46" s="431"/>
      <c r="J46" s="431"/>
    </row>
    <row r="47" spans="1:10" ht="20.25" x14ac:dyDescent="0.3">
      <c r="A47" s="434"/>
      <c r="B47" s="439"/>
      <c r="C47" s="435"/>
      <c r="D47" s="439"/>
      <c r="E47" s="436"/>
      <c r="F47" s="439"/>
      <c r="G47" s="435"/>
      <c r="H47" s="439"/>
      <c r="I47" s="431"/>
      <c r="J47" s="431"/>
    </row>
    <row r="48" spans="1:10" ht="20.25" x14ac:dyDescent="0.3">
      <c r="A48" s="434"/>
      <c r="B48" s="439"/>
      <c r="C48" s="439"/>
      <c r="D48" s="439"/>
      <c r="E48" s="436"/>
      <c r="F48" s="439"/>
      <c r="G48" s="441"/>
      <c r="H48" s="439"/>
      <c r="I48" s="431"/>
      <c r="J48" s="431"/>
    </row>
    <row r="49" spans="1:10" ht="20.25" x14ac:dyDescent="0.3">
      <c r="A49" s="434"/>
      <c r="B49" s="453"/>
      <c r="C49" s="454"/>
      <c r="D49" s="453"/>
      <c r="E49" s="436"/>
      <c r="F49" s="453"/>
      <c r="G49" s="453"/>
      <c r="H49" s="453"/>
      <c r="I49" s="431"/>
      <c r="J49" s="431"/>
    </row>
    <row r="50" spans="1:10" ht="15" x14ac:dyDescent="0.25">
      <c r="A50" s="431"/>
      <c r="B50" s="432"/>
      <c r="C50" s="432"/>
      <c r="D50" s="432"/>
      <c r="E50" s="455"/>
      <c r="F50" s="432"/>
      <c r="G50" s="432"/>
      <c r="H50" s="432"/>
      <c r="J50" s="431"/>
    </row>
    <row r="51" spans="1:10" x14ac:dyDescent="0.2">
      <c r="E51" s="456"/>
      <c r="H51" s="218"/>
    </row>
    <row r="52" spans="1:10" x14ac:dyDescent="0.2">
      <c r="E52" s="456"/>
      <c r="H52" s="218"/>
    </row>
    <row r="53" spans="1:10" x14ac:dyDescent="0.2">
      <c r="E53" s="456"/>
      <c r="H53" s="218"/>
    </row>
    <row r="54" spans="1:10" x14ac:dyDescent="0.2">
      <c r="E54" s="456"/>
      <c r="H54" s="218"/>
    </row>
    <row r="55" spans="1:10" x14ac:dyDescent="0.2">
      <c r="E55" s="456"/>
      <c r="H55" s="218"/>
    </row>
    <row r="56" spans="1:10" x14ac:dyDescent="0.2">
      <c r="E56" s="456"/>
      <c r="H56" s="218"/>
    </row>
    <row r="57" spans="1:10" x14ac:dyDescent="0.2">
      <c r="E57" s="456"/>
      <c r="H57" s="218"/>
    </row>
    <row r="58" spans="1:10" x14ac:dyDescent="0.2">
      <c r="E58" s="456"/>
      <c r="H58" s="218"/>
    </row>
    <row r="59" spans="1:10" s="457" customFormat="1" ht="18" x14ac:dyDescent="0.25">
      <c r="A59" s="218"/>
      <c r="B59" s="223"/>
      <c r="C59" s="223"/>
      <c r="D59" s="223"/>
      <c r="E59" s="456"/>
      <c r="F59" s="223"/>
      <c r="G59" s="223"/>
      <c r="H59" s="218"/>
      <c r="J59" s="218"/>
    </row>
    <row r="60" spans="1:10" s="457" customFormat="1" ht="20.25" x14ac:dyDescent="0.3">
      <c r="B60" s="435"/>
      <c r="C60" s="435"/>
      <c r="D60" s="435"/>
      <c r="E60" s="458"/>
      <c r="F60" s="459"/>
    </row>
    <row r="61" spans="1:10" s="457" customFormat="1" ht="20.25" x14ac:dyDescent="0.3">
      <c r="B61" s="460" t="s">
        <v>206</v>
      </c>
      <c r="C61" s="461"/>
      <c r="D61" s="462"/>
      <c r="E61" s="463"/>
    </row>
    <row r="62" spans="1:10" s="457" customFormat="1" ht="20.25" x14ac:dyDescent="0.3">
      <c r="B62" s="464"/>
      <c r="C62" s="461"/>
      <c r="D62" s="462"/>
      <c r="E62" s="463"/>
    </row>
    <row r="63" spans="1:10" s="457" customFormat="1" ht="20.25" x14ac:dyDescent="0.3">
      <c r="B63" s="460"/>
      <c r="C63" s="461"/>
      <c r="D63" s="462"/>
      <c r="E63" s="463"/>
    </row>
    <row r="64" spans="1:10" s="457" customFormat="1" ht="20.25" x14ac:dyDescent="0.3">
      <c r="B64" s="460" t="s">
        <v>372</v>
      </c>
      <c r="C64" s="461"/>
      <c r="D64" s="465"/>
      <c r="E64" s="466"/>
    </row>
    <row r="65" spans="2:7" s="457" customFormat="1" ht="20.25" x14ac:dyDescent="0.3">
      <c r="B65" s="460"/>
      <c r="C65" s="461"/>
      <c r="D65" s="465"/>
      <c r="E65" s="466"/>
    </row>
    <row r="66" spans="2:7" s="457" customFormat="1" ht="20.25" x14ac:dyDescent="0.3">
      <c r="B66" s="460"/>
      <c r="C66" s="461"/>
      <c r="D66" s="465"/>
      <c r="E66" s="466"/>
    </row>
    <row r="67" spans="2:7" s="457" customFormat="1" ht="20.25" x14ac:dyDescent="0.3">
      <c r="B67" s="460"/>
      <c r="C67" s="461"/>
      <c r="D67" s="465"/>
      <c r="E67" s="466"/>
    </row>
    <row r="68" spans="2:7" s="457" customFormat="1" ht="20.25" x14ac:dyDescent="0.3">
      <c r="B68" s="460"/>
      <c r="C68" s="461"/>
      <c r="D68" s="465"/>
      <c r="E68" s="466"/>
    </row>
    <row r="69" spans="2:7" s="457" customFormat="1" ht="20.25" x14ac:dyDescent="0.3">
      <c r="B69" s="460" t="s">
        <v>374</v>
      </c>
      <c r="C69" s="461"/>
      <c r="D69" s="465"/>
      <c r="E69" s="466"/>
    </row>
    <row r="70" spans="2:7" s="457" customFormat="1" ht="20.25" x14ac:dyDescent="0.3">
      <c r="B70" s="460"/>
      <c r="C70" s="461"/>
      <c r="D70" s="465"/>
      <c r="E70" s="466"/>
    </row>
    <row r="71" spans="2:7" s="457" customFormat="1" ht="20.25" x14ac:dyDescent="0.3">
      <c r="B71" s="460" t="s">
        <v>375</v>
      </c>
      <c r="C71" s="445"/>
      <c r="D71" s="465"/>
      <c r="E71" s="467"/>
    </row>
    <row r="72" spans="2:7" s="457" customFormat="1" ht="20.25" x14ac:dyDescent="0.3">
      <c r="B72" s="460"/>
      <c r="C72" s="461"/>
      <c r="D72" s="465"/>
      <c r="E72" s="467"/>
    </row>
    <row r="73" spans="2:7" s="457" customFormat="1" ht="20.25" x14ac:dyDescent="0.3">
      <c r="B73" s="460"/>
      <c r="C73" s="461"/>
      <c r="D73" s="465"/>
      <c r="E73" s="466"/>
    </row>
    <row r="74" spans="2:7" s="457" customFormat="1" ht="20.25" x14ac:dyDescent="0.3">
      <c r="B74" s="460"/>
      <c r="C74" s="461"/>
      <c r="D74" s="465"/>
      <c r="E74" s="466"/>
    </row>
    <row r="75" spans="2:7" s="457" customFormat="1" ht="20.25" x14ac:dyDescent="0.3">
      <c r="B75" s="460" t="s">
        <v>376</v>
      </c>
      <c r="C75" s="461"/>
      <c r="D75" s="465"/>
      <c r="E75" s="466"/>
    </row>
    <row r="76" spans="2:7" s="457" customFormat="1" ht="20.25" x14ac:dyDescent="0.3">
      <c r="B76" s="460"/>
      <c r="C76" s="461"/>
      <c r="D76" s="465"/>
      <c r="E76" s="466"/>
    </row>
    <row r="77" spans="2:7" s="457" customFormat="1" ht="20.25" x14ac:dyDescent="0.3">
      <c r="B77" s="460"/>
      <c r="C77" s="461"/>
      <c r="D77" s="465"/>
      <c r="E77" s="463"/>
    </row>
    <row r="78" spans="2:7" s="457" customFormat="1" ht="20.25" x14ac:dyDescent="0.3">
      <c r="B78" s="460"/>
      <c r="C78" s="461"/>
      <c r="D78" s="465"/>
      <c r="E78" s="463"/>
      <c r="F78" s="459"/>
    </row>
    <row r="79" spans="2:7" s="457" customFormat="1" ht="20.25" x14ac:dyDescent="0.3">
      <c r="B79" s="460"/>
      <c r="C79" s="461"/>
      <c r="D79" s="465"/>
      <c r="E79" s="463"/>
      <c r="F79" s="459"/>
    </row>
    <row r="80" spans="2:7" s="457" customFormat="1" ht="18" x14ac:dyDescent="0.25">
      <c r="B80" s="459"/>
      <c r="C80" s="458"/>
      <c r="D80" s="459"/>
      <c r="E80" s="463"/>
      <c r="F80" s="459"/>
      <c r="G80" s="459"/>
    </row>
    <row r="81" spans="1:10" s="457" customFormat="1" ht="18" x14ac:dyDescent="0.25">
      <c r="B81" s="459"/>
      <c r="C81" s="459"/>
      <c r="D81" s="459"/>
      <c r="E81" s="458"/>
      <c r="F81" s="459"/>
      <c r="G81" s="459"/>
    </row>
    <row r="82" spans="1:10" s="457" customFormat="1" ht="18" x14ac:dyDescent="0.25">
      <c r="B82" s="459"/>
      <c r="C82" s="459"/>
      <c r="D82" s="459"/>
      <c r="E82" s="458"/>
      <c r="F82" s="223"/>
      <c r="G82" s="223"/>
    </row>
    <row r="83" spans="1:10" s="457" customFormat="1" ht="18" x14ac:dyDescent="0.25">
      <c r="B83" s="459"/>
      <c r="C83" s="459"/>
      <c r="E83" s="458"/>
      <c r="F83" s="223"/>
      <c r="G83" s="223"/>
    </row>
    <row r="84" spans="1:10" ht="18" x14ac:dyDescent="0.25">
      <c r="A84" s="457"/>
      <c r="B84" s="459"/>
      <c r="C84" s="459"/>
      <c r="D84" s="459"/>
      <c r="E84" s="463"/>
      <c r="H84" s="459"/>
      <c r="J84" s="457"/>
    </row>
  </sheetData>
  <mergeCells count="1">
    <mergeCell ref="A1:H1"/>
  </mergeCells>
  <printOptions horizontalCentered="1" verticalCentered="1"/>
  <pageMargins left="1.575" right="0.78749999999999998" top="7.8472222222222193E-2" bottom="7.8472222222222193E-2" header="0.511811023622047" footer="0.511811023622047"/>
  <pageSetup paperSize="9" scale="33"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8"/>
  <sheetViews>
    <sheetView zoomScale="50" zoomScaleNormal="50" workbookViewId="0">
      <selection activeCell="D19" sqref="D18:D19"/>
    </sheetView>
  </sheetViews>
  <sheetFormatPr baseColWidth="10" defaultColWidth="11.5703125" defaultRowHeight="12.75" x14ac:dyDescent="0.2"/>
  <cols>
    <col min="1" max="1" width="17.42578125" customWidth="1"/>
    <col min="2" max="2" width="6.28515625" customWidth="1"/>
  </cols>
  <sheetData>
    <row r="1" spans="1:2" x14ac:dyDescent="0.2">
      <c r="A1" s="468" t="s">
        <v>377</v>
      </c>
    </row>
    <row r="4" spans="1:2" x14ac:dyDescent="0.2">
      <c r="A4" t="s">
        <v>378</v>
      </c>
      <c r="B4" s="469">
        <v>27</v>
      </c>
    </row>
    <row r="5" spans="1:2" x14ac:dyDescent="0.2">
      <c r="A5" t="s">
        <v>379</v>
      </c>
      <c r="B5" s="470" t="s">
        <v>16</v>
      </c>
    </row>
    <row r="6" spans="1:2" x14ac:dyDescent="0.2">
      <c r="A6" t="s">
        <v>380</v>
      </c>
      <c r="B6" s="471" t="s">
        <v>12</v>
      </c>
    </row>
    <row r="7" spans="1:2" x14ac:dyDescent="0.2">
      <c r="A7" t="s">
        <v>381</v>
      </c>
      <c r="B7" s="472" t="s">
        <v>20</v>
      </c>
    </row>
    <row r="8" spans="1:2" x14ac:dyDescent="0.2">
      <c r="A8" t="s">
        <v>382</v>
      </c>
      <c r="B8" s="473" t="s">
        <v>383</v>
      </c>
    </row>
  </sheetData>
  <pageMargins left="0.78749999999999998" right="0.78749999999999998" top="1.0249999999999999" bottom="1.0249999999999999" header="0.78749999999999998" footer="0.78749999999999998"/>
  <pageSetup paperSize="9" orientation="portrait" horizontalDpi="300" verticalDpi="30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28</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16</vt:i4>
      </vt:variant>
    </vt:vector>
  </HeadingPairs>
  <TitlesOfParts>
    <vt:vector size="26" baseType="lpstr">
      <vt:lpstr>Salle</vt:lpstr>
      <vt:lpstr>EXTERIEUR</vt:lpstr>
      <vt:lpstr>3D</vt:lpstr>
      <vt:lpstr>Nature</vt:lpstr>
      <vt:lpstr>Beursault</vt:lpstr>
      <vt:lpstr>Field</vt:lpstr>
      <vt:lpstr>RecordsH</vt:lpstr>
      <vt:lpstr>RecordsF</vt:lpstr>
      <vt:lpstr>Palmarés</vt:lpstr>
      <vt:lpstr>Var</vt:lpstr>
      <vt:lpstr>__xlnm.Print_Area</vt:lpstr>
      <vt:lpstr>__xlnm.Print_Area_1</vt:lpstr>
      <vt:lpstr>__xlnm.Print_Area_3</vt:lpstr>
      <vt:lpstr>__xlnm.Print_Area_4</vt:lpstr>
      <vt:lpstr>__xlnm.Print_Area_5</vt:lpstr>
      <vt:lpstr>__xlnm.Print_Area_6</vt:lpstr>
      <vt:lpstr>__xlnm.Print_Area_7</vt:lpstr>
      <vt:lpstr>__xlnm.Print_Area_8</vt:lpstr>
      <vt:lpstr>'3D'!Zone_d_impression</vt:lpstr>
      <vt:lpstr>Beursault!Zone_d_impression</vt:lpstr>
      <vt:lpstr>EXTERIEUR!Zone_d_impression</vt:lpstr>
      <vt:lpstr>Field!Zone_d_impression</vt:lpstr>
      <vt:lpstr>Palmarés!Zone_d_impression</vt:lpstr>
      <vt:lpstr>RecordsF!Zone_d_impression</vt:lpstr>
      <vt:lpstr>RecordsH!Zone_d_impression</vt:lpstr>
      <vt:lpstr>Salle!Zone_d_impression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Norbert</dc:creator>
  <dc:description/>
  <cp:lastModifiedBy>Norbert PERREUX</cp:lastModifiedBy>
  <cp:revision>12</cp:revision>
  <cp:lastPrinted>2026-08-26T13:38:04Z</cp:lastPrinted>
  <dcterms:created xsi:type="dcterms:W3CDTF">2018-05-01T18:57:22Z</dcterms:created>
  <dcterms:modified xsi:type="dcterms:W3CDTF">2026-09-13T14:38:41Z</dcterms:modified>
  <dc:language>fr-FR</dc:language>
</cp:coreProperties>
</file>